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omments1.xml" ContentType="application/vnd.openxmlformats-officedocument.spreadsheetml.comment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2.xml" ContentType="application/vnd.openxmlformats-officedocument.spreadsheetml.comments+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lopez\Github\BTR\data-extra\USDA NFS Raw Data\"/>
    </mc:Choice>
  </mc:AlternateContent>
  <xr:revisionPtr revIDLastSave="0" documentId="13_ncr:1_{7B1CF53F-105A-44D6-A2FC-1BFD3BF49C38}" xr6:coauthVersionLast="47" xr6:coauthVersionMax="47" xr10:uidLastSave="{00000000-0000-0000-0000-000000000000}"/>
  <bookViews>
    <workbookView xWindow="-19310" yWindow="4140" windowWidth="19420" windowHeight="10300" tabRatio="911" activeTab="4" xr2:uid="{00000000-000D-0000-FFFF-FFFF00000000}"/>
  </bookViews>
  <sheets>
    <sheet name="LULUCF TABLE FOR PIPELINE" sheetId="24" r:id="rId1"/>
    <sheet name="Forest CO2 compiled 9524" sheetId="5" r:id="rId2"/>
    <sheet name="USDALULUCFnonf CO2 1032024" sheetId="23" r:id="rId3"/>
    <sheet name="Table 6-2 WITH PROJ" sheetId="19" r:id="rId4"/>
    <sheet name="ctf TABLE" sheetId="15" r:id="rId5"/>
    <sheet name="Table 6-2" sheetId="1" r:id="rId6"/>
    <sheet name="Table 6-8" sheetId="2" r:id="rId7"/>
    <sheet name="nonforestCO2 GHGI 81224" sheetId="4" r:id="rId8"/>
    <sheet name="USDA LULUCF 82624old" sheetId="10" r:id="rId9"/>
    <sheet name="USFS Forest CO2 73024_OLD" sheetId="3" r:id="rId10"/>
    <sheet name="GTM9324 OLD" sheetId="20" r:id="rId11"/>
    <sheet name="USFS Forest CO2 use" sheetId="8" r:id="rId12"/>
    <sheet name="GTM 9324old" sheetId="13" r:id="rId13"/>
    <sheet name="USDA AG CH4 N2O 82624OLD" sheetId="11" r:id="rId14"/>
    <sheet name="USDA AG CH4 N2O 9122024" sheetId="22" r:id="rId15"/>
    <sheet name="GTM 9524 USE" sheetId="21" r:id="rId16"/>
    <sheet name="USDA LULUCFnonforest 82924OLD" sheetId="18" r:id="rId17"/>
    <sheet name="LULUCF Forest Non-CO2" sheetId="16" r:id="rId18"/>
  </sheets>
  <externalReferences>
    <externalReference r:id="rId19"/>
    <externalReference r:id="rId20"/>
    <externalReference r:id="rId21"/>
    <externalReference r:id="rId22"/>
    <externalReference r:id="rId2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15" l="1"/>
  <c r="E16" i="15"/>
  <c r="F16" i="15"/>
  <c r="G16" i="15"/>
  <c r="D16" i="15"/>
  <c r="C16" i="15"/>
  <c r="E14" i="15"/>
  <c r="F14" i="15"/>
  <c r="G14" i="15"/>
  <c r="D14" i="15"/>
  <c r="C14" i="15"/>
  <c r="H4" i="24"/>
  <c r="I4" i="24"/>
  <c r="J4" i="24"/>
  <c r="K4" i="24"/>
  <c r="L4" i="24"/>
  <c r="G4" i="24"/>
  <c r="K32" i="5"/>
  <c r="L32" i="5"/>
  <c r="J14" i="5"/>
  <c r="J32" i="5" s="1"/>
  <c r="K27" i="5"/>
  <c r="L27" i="5"/>
  <c r="J27" i="5"/>
  <c r="D32" i="5" l="1"/>
  <c r="E32" i="5"/>
  <c r="F32" i="5"/>
  <c r="G32" i="5"/>
  <c r="H32" i="5"/>
  <c r="I32" i="5"/>
  <c r="D33" i="5"/>
  <c r="E33" i="5"/>
  <c r="F33" i="5"/>
  <c r="C33" i="5"/>
  <c r="C32" i="5"/>
  <c r="C14" i="5"/>
  <c r="D22" i="5"/>
  <c r="E22" i="5"/>
  <c r="F22" i="5"/>
  <c r="C22" i="5"/>
  <c r="D14" i="5"/>
  <c r="E14" i="5"/>
  <c r="F14" i="5"/>
  <c r="G14" i="5"/>
  <c r="H14" i="5"/>
  <c r="I14" i="5"/>
  <c r="K14" i="5"/>
  <c r="L14" i="5"/>
  <c r="C27" i="5"/>
  <c r="I27" i="5"/>
  <c r="H27" i="5"/>
  <c r="G27" i="5"/>
  <c r="L44" i="5"/>
  <c r="L45" i="5"/>
  <c r="L46" i="5"/>
  <c r="L47" i="5"/>
  <c r="L48" i="5"/>
  <c r="L49" i="5"/>
  <c r="L50" i="5"/>
  <c r="L43" i="5"/>
  <c r="K51" i="5"/>
  <c r="L51" i="5"/>
  <c r="K44" i="5"/>
  <c r="K45" i="5"/>
  <c r="K46" i="5"/>
  <c r="K47" i="5"/>
  <c r="K48" i="5"/>
  <c r="K49" i="5"/>
  <c r="K50" i="5"/>
  <c r="K43" i="5"/>
  <c r="J44" i="5"/>
  <c r="J45" i="5"/>
  <c r="J46" i="5"/>
  <c r="J47" i="5"/>
  <c r="J48" i="5"/>
  <c r="J49" i="5"/>
  <c r="J50" i="5"/>
  <c r="J43" i="5"/>
  <c r="J51" i="5" s="1"/>
  <c r="I44" i="5"/>
  <c r="I45" i="5"/>
  <c r="I46" i="5"/>
  <c r="I47" i="5"/>
  <c r="I48" i="5"/>
  <c r="I49" i="5"/>
  <c r="I50" i="5"/>
  <c r="I43" i="5"/>
  <c r="H51" i="5"/>
  <c r="I51" i="5"/>
  <c r="H44" i="5"/>
  <c r="H45" i="5"/>
  <c r="H46" i="5"/>
  <c r="H47" i="5"/>
  <c r="H48" i="5"/>
  <c r="H49" i="5"/>
  <c r="H50" i="5"/>
  <c r="H43" i="5"/>
  <c r="G51" i="5"/>
  <c r="G44" i="5"/>
  <c r="G45" i="5"/>
  <c r="G46" i="5"/>
  <c r="G47" i="5"/>
  <c r="G48" i="5"/>
  <c r="G49" i="5"/>
  <c r="G50" i="5"/>
  <c r="G43" i="5"/>
  <c r="F51" i="5"/>
  <c r="F50" i="5"/>
  <c r="F49" i="5"/>
  <c r="F48" i="5"/>
  <c r="F47" i="5"/>
  <c r="F46" i="5"/>
  <c r="F45" i="5"/>
  <c r="F44" i="5"/>
  <c r="F43" i="5"/>
  <c r="E51" i="5"/>
  <c r="E44" i="5"/>
  <c r="E45" i="5"/>
  <c r="E46" i="5"/>
  <c r="E47" i="5"/>
  <c r="E48" i="5"/>
  <c r="E49" i="5"/>
  <c r="E50" i="5"/>
  <c r="E43" i="5"/>
  <c r="D51" i="5"/>
  <c r="D50" i="5"/>
  <c r="D49" i="5"/>
  <c r="D48" i="5"/>
  <c r="D47" i="5"/>
  <c r="D46" i="5"/>
  <c r="D45" i="5"/>
  <c r="D44" i="5"/>
  <c r="D43" i="5"/>
  <c r="J47" i="23"/>
  <c r="C51" i="5"/>
  <c r="C44" i="5"/>
  <c r="C45" i="5"/>
  <c r="C46" i="5"/>
  <c r="C47" i="5"/>
  <c r="C48" i="5"/>
  <c r="C49" i="5"/>
  <c r="C50" i="5"/>
  <c r="C43" i="5"/>
  <c r="L47" i="23"/>
  <c r="E48" i="23"/>
  <c r="E47" i="23" s="1"/>
  <c r="F48" i="23"/>
  <c r="F47" i="23" s="1"/>
  <c r="G48" i="23"/>
  <c r="H48" i="23"/>
  <c r="I48" i="23"/>
  <c r="J48" i="23"/>
  <c r="K48" i="23"/>
  <c r="L48" i="23"/>
  <c r="M48" i="23"/>
  <c r="N48" i="23"/>
  <c r="O48" i="23"/>
  <c r="P48" i="23"/>
  <c r="P47" i="23" s="1"/>
  <c r="Q48" i="23"/>
  <c r="Q47" i="23" s="1"/>
  <c r="R48" i="23"/>
  <c r="R47" i="23" s="1"/>
  <c r="S48" i="23"/>
  <c r="S47" i="23" s="1"/>
  <c r="T48" i="23"/>
  <c r="T47" i="23" s="1"/>
  <c r="U48" i="23"/>
  <c r="U47" i="23" s="1"/>
  <c r="V48" i="23"/>
  <c r="V47" i="23" s="1"/>
  <c r="W48" i="23"/>
  <c r="W47" i="23" s="1"/>
  <c r="X48" i="23"/>
  <c r="X47" i="23" s="1"/>
  <c r="Y48" i="23"/>
  <c r="Y47" i="23" s="1"/>
  <c r="Z48" i="23"/>
  <c r="Z47" i="23" s="1"/>
  <c r="AA48" i="23"/>
  <c r="AA47" i="23" s="1"/>
  <c r="AB48" i="23"/>
  <c r="AC48" i="23"/>
  <c r="AC47" i="23" s="1"/>
  <c r="AD48" i="23"/>
  <c r="AD47" i="23" s="1"/>
  <c r="AE48" i="23"/>
  <c r="AF48" i="23"/>
  <c r="AG48" i="23"/>
  <c r="AH48" i="23"/>
  <c r="AI48" i="23"/>
  <c r="AJ48" i="23"/>
  <c r="AK48" i="23"/>
  <c r="AL48" i="23"/>
  <c r="AM48" i="23"/>
  <c r="AN48" i="23"/>
  <c r="AN47" i="23" s="1"/>
  <c r="AO48" i="23"/>
  <c r="AO47" i="23" s="1"/>
  <c r="AP48" i="23"/>
  <c r="AP47" i="23" s="1"/>
  <c r="AQ48" i="23"/>
  <c r="AQ47" i="23" s="1"/>
  <c r="AR48" i="23"/>
  <c r="AR47" i="23" s="1"/>
  <c r="AS48" i="23"/>
  <c r="AS47" i="23" s="1"/>
  <c r="AT48" i="23"/>
  <c r="AT47" i="23" s="1"/>
  <c r="AU48" i="23"/>
  <c r="AU47" i="23" s="1"/>
  <c r="AV48" i="23"/>
  <c r="AV47" i="23" s="1"/>
  <c r="AW48" i="23"/>
  <c r="AW47" i="23" s="1"/>
  <c r="AX48" i="23"/>
  <c r="AX47" i="23" s="1"/>
  <c r="AY48" i="23"/>
  <c r="AY47" i="23" s="1"/>
  <c r="AZ48" i="23"/>
  <c r="BA48" i="23"/>
  <c r="BA47" i="23" s="1"/>
  <c r="BB48" i="23"/>
  <c r="BB47" i="23" s="1"/>
  <c r="BC48" i="23"/>
  <c r="BD48" i="23"/>
  <c r="BE48" i="23"/>
  <c r="BF48" i="23"/>
  <c r="BG48" i="23"/>
  <c r="BH48" i="23"/>
  <c r="BI48" i="23"/>
  <c r="BJ48" i="23"/>
  <c r="BK48" i="23"/>
  <c r="BL48" i="23"/>
  <c r="BL47" i="23" s="1"/>
  <c r="E49" i="23"/>
  <c r="F49" i="23"/>
  <c r="G49" i="23"/>
  <c r="G47" i="23" s="1"/>
  <c r="H49" i="23"/>
  <c r="H47" i="23" s="1"/>
  <c r="I49" i="23"/>
  <c r="J49" i="23"/>
  <c r="K49" i="23"/>
  <c r="K47" i="23" s="1"/>
  <c r="L49" i="23"/>
  <c r="M49" i="23"/>
  <c r="M47" i="23" s="1"/>
  <c r="N49" i="23"/>
  <c r="N47" i="23" s="1"/>
  <c r="O49" i="23"/>
  <c r="O47" i="23" s="1"/>
  <c r="P49" i="23"/>
  <c r="Q49" i="23"/>
  <c r="R49" i="23"/>
  <c r="S49" i="23"/>
  <c r="T49" i="23"/>
  <c r="U49" i="23"/>
  <c r="V49" i="23"/>
  <c r="W49" i="23"/>
  <c r="X49" i="23"/>
  <c r="Y49" i="23"/>
  <c r="Z49" i="23"/>
  <c r="AA49" i="23"/>
  <c r="AB49" i="23"/>
  <c r="AB47" i="23" s="1"/>
  <c r="AC49" i="23"/>
  <c r="AD49" i="23"/>
  <c r="AE49" i="23"/>
  <c r="AE47" i="23" s="1"/>
  <c r="AF49" i="23"/>
  <c r="AF47" i="23" s="1"/>
  <c r="AG49" i="23"/>
  <c r="AG47" i="23" s="1"/>
  <c r="AH49" i="23"/>
  <c r="AI49" i="23"/>
  <c r="AI47" i="23" s="1"/>
  <c r="AJ49" i="23"/>
  <c r="AK49" i="23"/>
  <c r="AK47" i="23" s="1"/>
  <c r="AL49" i="23"/>
  <c r="AM49" i="23"/>
  <c r="AM47" i="23" s="1"/>
  <c r="AN49" i="23"/>
  <c r="AO49" i="23"/>
  <c r="AP49" i="23"/>
  <c r="AQ49" i="23"/>
  <c r="AR49" i="23"/>
  <c r="AS49" i="23"/>
  <c r="AT49" i="23"/>
  <c r="AU49" i="23"/>
  <c r="AV49" i="23"/>
  <c r="AW49" i="23"/>
  <c r="AX49" i="23"/>
  <c r="AY49" i="23"/>
  <c r="AZ49" i="23"/>
  <c r="AZ47" i="23" s="1"/>
  <c r="BA49" i="23"/>
  <c r="BB49" i="23"/>
  <c r="BC49" i="23"/>
  <c r="BC47" i="23" s="1"/>
  <c r="BD49" i="23"/>
  <c r="BD47" i="23" s="1"/>
  <c r="BE49" i="23"/>
  <c r="BF49" i="23"/>
  <c r="BG49" i="23"/>
  <c r="BG47" i="23" s="1"/>
  <c r="BH49" i="23"/>
  <c r="BI49" i="23"/>
  <c r="BI47" i="23" s="1"/>
  <c r="BJ49" i="23"/>
  <c r="BK49" i="23"/>
  <c r="BK47" i="23" s="1"/>
  <c r="BL49" i="23"/>
  <c r="E50" i="23"/>
  <c r="F50" i="23"/>
  <c r="G50" i="23"/>
  <c r="H50" i="23"/>
  <c r="I50" i="23"/>
  <c r="J50" i="23"/>
  <c r="K50" i="23"/>
  <c r="L50" i="23"/>
  <c r="M50" i="23"/>
  <c r="N50" i="23"/>
  <c r="O50" i="23"/>
  <c r="P50" i="23"/>
  <c r="Q50" i="23"/>
  <c r="R50" i="23"/>
  <c r="S50" i="23"/>
  <c r="T50" i="23"/>
  <c r="U50" i="23"/>
  <c r="V50" i="23"/>
  <c r="W50" i="23"/>
  <c r="X50" i="23"/>
  <c r="Y50" i="23"/>
  <c r="Z50" i="23"/>
  <c r="AA50" i="23"/>
  <c r="AB50" i="23"/>
  <c r="AC50" i="23"/>
  <c r="AD50" i="23"/>
  <c r="AE50" i="23"/>
  <c r="AF50" i="23"/>
  <c r="AG50" i="23"/>
  <c r="AH50" i="23"/>
  <c r="AI50" i="23"/>
  <c r="AJ50" i="23"/>
  <c r="AK50" i="23"/>
  <c r="AL50" i="23"/>
  <c r="AM50" i="23"/>
  <c r="AN50" i="23"/>
  <c r="AO50" i="23"/>
  <c r="AP50" i="23"/>
  <c r="AQ50" i="23"/>
  <c r="AR50" i="23"/>
  <c r="AS50" i="23"/>
  <c r="AT50" i="23"/>
  <c r="AU50" i="23"/>
  <c r="AV50" i="23"/>
  <c r="AW50" i="23"/>
  <c r="AX50" i="23"/>
  <c r="AY50" i="23"/>
  <c r="AZ50" i="23"/>
  <c r="BA50" i="23"/>
  <c r="BB50" i="23"/>
  <c r="BC50" i="23"/>
  <c r="BD50" i="23"/>
  <c r="BE50" i="23"/>
  <c r="BF50" i="23"/>
  <c r="BG50" i="23"/>
  <c r="BH50" i="23"/>
  <c r="BI50" i="23"/>
  <c r="BJ50" i="23"/>
  <c r="BK50" i="23"/>
  <c r="BL50" i="23"/>
  <c r="E51" i="23"/>
  <c r="F51" i="23"/>
  <c r="G51" i="23"/>
  <c r="H51" i="23"/>
  <c r="I51" i="23"/>
  <c r="I47" i="23" s="1"/>
  <c r="J51" i="23"/>
  <c r="K51" i="23"/>
  <c r="L51" i="23"/>
  <c r="M51" i="23"/>
  <c r="N51" i="23"/>
  <c r="O51" i="23"/>
  <c r="P51" i="23"/>
  <c r="Q51" i="23"/>
  <c r="R51" i="23"/>
  <c r="S51" i="23"/>
  <c r="T51" i="23"/>
  <c r="U51" i="23"/>
  <c r="V51" i="23"/>
  <c r="W51" i="23"/>
  <c r="X51" i="23"/>
  <c r="Y51" i="23"/>
  <c r="Z51" i="23"/>
  <c r="AA51" i="23"/>
  <c r="AB51" i="23"/>
  <c r="AC51" i="23"/>
  <c r="AD51" i="23"/>
  <c r="AE51" i="23"/>
  <c r="AF51" i="23"/>
  <c r="AG51" i="23"/>
  <c r="AH51" i="23"/>
  <c r="AI51" i="23"/>
  <c r="AJ51" i="23"/>
  <c r="AK51" i="23"/>
  <c r="AL51" i="23"/>
  <c r="AL47" i="23" s="1"/>
  <c r="AM51" i="23"/>
  <c r="AN51" i="23"/>
  <c r="AO51" i="23"/>
  <c r="AP51" i="23"/>
  <c r="AQ51" i="23"/>
  <c r="AR51" i="23"/>
  <c r="AS51" i="23"/>
  <c r="AT51" i="23"/>
  <c r="AU51" i="23"/>
  <c r="AV51" i="23"/>
  <c r="AW51" i="23"/>
  <c r="AX51" i="23"/>
  <c r="AY51" i="23"/>
  <c r="AZ51" i="23"/>
  <c r="BA51" i="23"/>
  <c r="BB51" i="23"/>
  <c r="BC51" i="23"/>
  <c r="BD51" i="23"/>
  <c r="BE51" i="23"/>
  <c r="BE47" i="23" s="1"/>
  <c r="BF51" i="23"/>
  <c r="BG51" i="23"/>
  <c r="BH51" i="23"/>
  <c r="BI51" i="23"/>
  <c r="BJ51" i="23"/>
  <c r="BJ47" i="23" s="1"/>
  <c r="BK51" i="23"/>
  <c r="BL51" i="23"/>
  <c r="E52" i="23"/>
  <c r="F52" i="23"/>
  <c r="G52" i="23"/>
  <c r="H52" i="23"/>
  <c r="I52" i="23"/>
  <c r="J52" i="23"/>
  <c r="K52" i="23"/>
  <c r="L52" i="23"/>
  <c r="M52" i="23"/>
  <c r="N52" i="23"/>
  <c r="O52" i="23"/>
  <c r="P52" i="23"/>
  <c r="Q52" i="23"/>
  <c r="R52" i="23"/>
  <c r="S52" i="23"/>
  <c r="T52" i="23"/>
  <c r="U52" i="23"/>
  <c r="V52" i="23"/>
  <c r="W52" i="23"/>
  <c r="X52" i="23"/>
  <c r="Y52" i="23"/>
  <c r="Z52" i="23"/>
  <c r="AA52" i="23"/>
  <c r="AB52" i="23"/>
  <c r="AC52" i="23"/>
  <c r="AD52" i="23"/>
  <c r="AE52" i="23"/>
  <c r="AF52" i="23"/>
  <c r="AG52" i="23"/>
  <c r="AH52" i="23"/>
  <c r="AI52" i="23"/>
  <c r="AJ52" i="23"/>
  <c r="AK52" i="23"/>
  <c r="AL52" i="23"/>
  <c r="AM52" i="23"/>
  <c r="AN52" i="23"/>
  <c r="AO52" i="23"/>
  <c r="AP52" i="23"/>
  <c r="AQ52" i="23"/>
  <c r="AR52" i="23"/>
  <c r="AS52" i="23"/>
  <c r="AT52" i="23"/>
  <c r="AU52" i="23"/>
  <c r="AV52" i="23"/>
  <c r="AW52" i="23"/>
  <c r="AX52" i="23"/>
  <c r="AY52" i="23"/>
  <c r="AZ52" i="23"/>
  <c r="BA52" i="23"/>
  <c r="BB52" i="23"/>
  <c r="BC52" i="23"/>
  <c r="BD52" i="23"/>
  <c r="BE52" i="23"/>
  <c r="BF52" i="23"/>
  <c r="BG52" i="23"/>
  <c r="BH52" i="23"/>
  <c r="BI52" i="23"/>
  <c r="BJ52" i="23"/>
  <c r="BK52" i="23"/>
  <c r="BL52" i="23"/>
  <c r="E53" i="23"/>
  <c r="F53" i="23"/>
  <c r="G53" i="23"/>
  <c r="H53" i="23"/>
  <c r="I53" i="23"/>
  <c r="J53" i="23"/>
  <c r="K53" i="23"/>
  <c r="L53" i="23"/>
  <c r="M53" i="23"/>
  <c r="N53" i="23"/>
  <c r="O53" i="23"/>
  <c r="P53" i="23"/>
  <c r="Q53" i="23"/>
  <c r="R53" i="23"/>
  <c r="S53" i="23"/>
  <c r="T53" i="23"/>
  <c r="U53" i="23"/>
  <c r="V53" i="23"/>
  <c r="W53" i="23"/>
  <c r="X53" i="23"/>
  <c r="Y53" i="23"/>
  <c r="Z53" i="23"/>
  <c r="AA53" i="23"/>
  <c r="AB53" i="23"/>
  <c r="AC53" i="23"/>
  <c r="AD53" i="23"/>
  <c r="AE53" i="23"/>
  <c r="AF53" i="23"/>
  <c r="AG53" i="23"/>
  <c r="AH53" i="23"/>
  <c r="AH47" i="23" s="1"/>
  <c r="AI53" i="23"/>
  <c r="AJ53" i="23"/>
  <c r="AJ47" i="23" s="1"/>
  <c r="AK53" i="23"/>
  <c r="AL53" i="23"/>
  <c r="AM53" i="23"/>
  <c r="AN53" i="23"/>
  <c r="AO53" i="23"/>
  <c r="AP53" i="23"/>
  <c r="AQ53" i="23"/>
  <c r="AR53" i="23"/>
  <c r="AS53" i="23"/>
  <c r="AT53" i="23"/>
  <c r="AU53" i="23"/>
  <c r="AV53" i="23"/>
  <c r="AW53" i="23"/>
  <c r="AX53" i="23"/>
  <c r="AY53" i="23"/>
  <c r="AZ53" i="23"/>
  <c r="BA53" i="23"/>
  <c r="BB53" i="23"/>
  <c r="BC53" i="23"/>
  <c r="BD53" i="23"/>
  <c r="BE53" i="23"/>
  <c r="BF53" i="23"/>
  <c r="BF47" i="23" s="1"/>
  <c r="BG53" i="23"/>
  <c r="BH53" i="23"/>
  <c r="BH47" i="23" s="1"/>
  <c r="BI53" i="23"/>
  <c r="BJ53" i="23"/>
  <c r="BK53" i="23"/>
  <c r="BL53" i="23"/>
  <c r="E54" i="23"/>
  <c r="F54" i="23"/>
  <c r="G54" i="23"/>
  <c r="H54" i="23"/>
  <c r="I54" i="23"/>
  <c r="J54" i="23"/>
  <c r="K54" i="23"/>
  <c r="L54" i="23"/>
  <c r="M54" i="23"/>
  <c r="N54" i="23"/>
  <c r="O54" i="23"/>
  <c r="P54" i="23"/>
  <c r="Q54" i="23"/>
  <c r="R54" i="23"/>
  <c r="S54" i="23"/>
  <c r="T54" i="23"/>
  <c r="U54" i="23"/>
  <c r="V54" i="23"/>
  <c r="W54" i="23"/>
  <c r="X54" i="23"/>
  <c r="Y54" i="23"/>
  <c r="Z54" i="23"/>
  <c r="AA54" i="23"/>
  <c r="AB54" i="23"/>
  <c r="AC54" i="23"/>
  <c r="AD54" i="23"/>
  <c r="AE54" i="23"/>
  <c r="AF54" i="23"/>
  <c r="AG54" i="23"/>
  <c r="AH54" i="23"/>
  <c r="AI54" i="23"/>
  <c r="AJ54" i="23"/>
  <c r="AK54" i="23"/>
  <c r="AL54" i="23"/>
  <c r="AM54" i="23"/>
  <c r="AN54" i="23"/>
  <c r="AO54" i="23"/>
  <c r="AP54" i="23"/>
  <c r="AQ54" i="23"/>
  <c r="AR54" i="23"/>
  <c r="AS54" i="23"/>
  <c r="AT54" i="23"/>
  <c r="AU54" i="23"/>
  <c r="AV54" i="23"/>
  <c r="AW54" i="23"/>
  <c r="AX54" i="23"/>
  <c r="AY54" i="23"/>
  <c r="AZ54" i="23"/>
  <c r="BA54" i="23"/>
  <c r="BB54" i="23"/>
  <c r="BC54" i="23"/>
  <c r="BD54" i="23"/>
  <c r="BE54" i="23"/>
  <c r="BF54" i="23"/>
  <c r="BG54" i="23"/>
  <c r="BH54" i="23"/>
  <c r="BI54" i="23"/>
  <c r="BJ54" i="23"/>
  <c r="BK54" i="23"/>
  <c r="BL54" i="23"/>
  <c r="E55" i="23"/>
  <c r="F55" i="23"/>
  <c r="G55" i="23"/>
  <c r="H55" i="23"/>
  <c r="I55" i="23"/>
  <c r="J55" i="23"/>
  <c r="K55" i="23"/>
  <c r="L55" i="23"/>
  <c r="M55" i="23"/>
  <c r="N55" i="23"/>
  <c r="O55" i="23"/>
  <c r="P55" i="23"/>
  <c r="Q55" i="23"/>
  <c r="R55" i="23"/>
  <c r="S55" i="23"/>
  <c r="T55" i="23"/>
  <c r="U55" i="23"/>
  <c r="V55" i="23"/>
  <c r="W55" i="23"/>
  <c r="X55" i="23"/>
  <c r="Y55" i="23"/>
  <c r="Z55" i="23"/>
  <c r="AA55" i="23"/>
  <c r="AB55" i="23"/>
  <c r="AC55" i="23"/>
  <c r="AD55" i="23"/>
  <c r="AE55" i="23"/>
  <c r="AF55" i="23"/>
  <c r="AG55" i="23"/>
  <c r="AH55" i="23"/>
  <c r="AI55" i="23"/>
  <c r="AJ55" i="23"/>
  <c r="AK55" i="23"/>
  <c r="AL55" i="23"/>
  <c r="AM55" i="23"/>
  <c r="AN55" i="23"/>
  <c r="AO55" i="23"/>
  <c r="AP55" i="23"/>
  <c r="AQ55" i="23"/>
  <c r="AR55" i="23"/>
  <c r="AS55" i="23"/>
  <c r="AT55" i="23"/>
  <c r="AU55" i="23"/>
  <c r="AV55" i="23"/>
  <c r="AW55" i="23"/>
  <c r="AX55" i="23"/>
  <c r="AY55" i="23"/>
  <c r="AZ55" i="23"/>
  <c r="BA55" i="23"/>
  <c r="BB55" i="23"/>
  <c r="BC55" i="23"/>
  <c r="BD55" i="23"/>
  <c r="BE55" i="23"/>
  <c r="BF55" i="23"/>
  <c r="BG55" i="23"/>
  <c r="BH55" i="23"/>
  <c r="BI55" i="23"/>
  <c r="BJ55" i="23"/>
  <c r="BK55" i="23"/>
  <c r="BL55" i="23"/>
  <c r="D47" i="23"/>
  <c r="D55" i="23"/>
  <c r="D54" i="23"/>
  <c r="D53" i="23"/>
  <c r="D52" i="23"/>
  <c r="D51" i="23"/>
  <c r="D50" i="23"/>
  <c r="D49" i="23"/>
  <c r="D48" i="23"/>
  <c r="E42" i="23"/>
  <c r="F42" i="23"/>
  <c r="G42" i="23"/>
  <c r="H42" i="23"/>
  <c r="I42" i="23"/>
  <c r="J42" i="23"/>
  <c r="K42" i="23"/>
  <c r="L42" i="23"/>
  <c r="M42" i="23"/>
  <c r="N42" i="23"/>
  <c r="O42" i="23"/>
  <c r="P42" i="23"/>
  <c r="Q42" i="23"/>
  <c r="R42" i="23"/>
  <c r="S42" i="23"/>
  <c r="T42" i="23"/>
  <c r="U42" i="23"/>
  <c r="V42" i="23"/>
  <c r="W42" i="23"/>
  <c r="X42" i="23"/>
  <c r="Y42" i="23"/>
  <c r="Z42" i="23"/>
  <c r="AA42" i="23"/>
  <c r="AB42" i="23"/>
  <c r="AC42" i="23"/>
  <c r="AD42" i="23"/>
  <c r="AE42" i="23"/>
  <c r="AF42" i="23"/>
  <c r="AG42" i="23"/>
  <c r="AH42" i="23"/>
  <c r="AI42" i="23"/>
  <c r="AJ42" i="23"/>
  <c r="AK42" i="23"/>
  <c r="AL42" i="23"/>
  <c r="AM42" i="23"/>
  <c r="AN42" i="23"/>
  <c r="AO42" i="23"/>
  <c r="AP42" i="23"/>
  <c r="AQ42" i="23"/>
  <c r="AR42" i="23"/>
  <c r="AS42" i="23"/>
  <c r="AT42" i="23"/>
  <c r="AU42" i="23"/>
  <c r="AV42" i="23"/>
  <c r="AW42" i="23"/>
  <c r="AX42" i="23"/>
  <c r="AY42" i="23"/>
  <c r="AZ42" i="23"/>
  <c r="BA42" i="23"/>
  <c r="BB42" i="23"/>
  <c r="BC42" i="23"/>
  <c r="BD42" i="23"/>
  <c r="BE42" i="23"/>
  <c r="BF42" i="23"/>
  <c r="BG42" i="23"/>
  <c r="BH42" i="23"/>
  <c r="BI42" i="23"/>
  <c r="BJ42" i="23"/>
  <c r="BK42" i="23"/>
  <c r="BL42" i="23"/>
  <c r="E36" i="23"/>
  <c r="F36" i="23"/>
  <c r="G36" i="23"/>
  <c r="H36" i="23"/>
  <c r="I36" i="23"/>
  <c r="J36" i="23"/>
  <c r="K36" i="23"/>
  <c r="L36" i="23"/>
  <c r="M36" i="23"/>
  <c r="N36" i="23"/>
  <c r="O36" i="23"/>
  <c r="P36" i="23"/>
  <c r="Q36" i="23"/>
  <c r="R36" i="23"/>
  <c r="S36" i="23"/>
  <c r="T36" i="23"/>
  <c r="U36" i="23"/>
  <c r="V36" i="23"/>
  <c r="W36" i="23"/>
  <c r="X36" i="23"/>
  <c r="Y36" i="23"/>
  <c r="Z36" i="23"/>
  <c r="AA36" i="23"/>
  <c r="AB36" i="23"/>
  <c r="AC36" i="23"/>
  <c r="AD36" i="23"/>
  <c r="AE36" i="23"/>
  <c r="AF36" i="23"/>
  <c r="AG36" i="23"/>
  <c r="AH36" i="23"/>
  <c r="AI36" i="23"/>
  <c r="AJ36" i="23"/>
  <c r="AK36" i="23"/>
  <c r="AL36" i="23"/>
  <c r="AM36" i="23"/>
  <c r="AN36" i="23"/>
  <c r="AO36" i="23"/>
  <c r="AP36" i="23"/>
  <c r="AQ36" i="23"/>
  <c r="AR36" i="23"/>
  <c r="AS36" i="23"/>
  <c r="AT36" i="23"/>
  <c r="AU36" i="23"/>
  <c r="AV36" i="23"/>
  <c r="AW36" i="23"/>
  <c r="AX36" i="23"/>
  <c r="AY36" i="23"/>
  <c r="AZ36" i="23"/>
  <c r="BA36" i="23"/>
  <c r="BB36" i="23"/>
  <c r="BC36" i="23"/>
  <c r="BD36" i="23"/>
  <c r="BE36" i="23"/>
  <c r="BF36" i="23"/>
  <c r="BG36" i="23"/>
  <c r="BH36" i="23"/>
  <c r="BI36" i="23"/>
  <c r="BJ36" i="23"/>
  <c r="BK36" i="23"/>
  <c r="BL36" i="23"/>
  <c r="D42" i="23"/>
  <c r="E43" i="23"/>
  <c r="F43" i="23"/>
  <c r="G43" i="23"/>
  <c r="H43" i="23"/>
  <c r="I43" i="23"/>
  <c r="J43" i="23"/>
  <c r="K43" i="23"/>
  <c r="L43" i="23"/>
  <c r="M43" i="23"/>
  <c r="N43" i="23"/>
  <c r="O43" i="23"/>
  <c r="P43" i="23"/>
  <c r="Q43" i="23"/>
  <c r="R43" i="23"/>
  <c r="S43" i="23"/>
  <c r="T43" i="23"/>
  <c r="U43" i="23"/>
  <c r="V43" i="23"/>
  <c r="W43" i="23"/>
  <c r="X43" i="23"/>
  <c r="Y43" i="23"/>
  <c r="Z43" i="23"/>
  <c r="AA43" i="23"/>
  <c r="AB43" i="23"/>
  <c r="AC43" i="23"/>
  <c r="AD43" i="23"/>
  <c r="AE43" i="23"/>
  <c r="AF43" i="23"/>
  <c r="AG43" i="23"/>
  <c r="AH43" i="23"/>
  <c r="AI43" i="23"/>
  <c r="AJ43" i="23"/>
  <c r="AK43" i="23"/>
  <c r="AL43" i="23"/>
  <c r="AM43" i="23"/>
  <c r="AN43" i="23"/>
  <c r="AO43" i="23"/>
  <c r="AP43" i="23"/>
  <c r="AQ43" i="23"/>
  <c r="AR43" i="23"/>
  <c r="AS43" i="23"/>
  <c r="AT43" i="23"/>
  <c r="AU43" i="23"/>
  <c r="AV43" i="23"/>
  <c r="AW43" i="23"/>
  <c r="AX43" i="23"/>
  <c r="AY43" i="23"/>
  <c r="AZ43" i="23"/>
  <c r="BA43" i="23"/>
  <c r="BB43" i="23"/>
  <c r="BC43" i="23"/>
  <c r="BD43" i="23"/>
  <c r="BE43" i="23"/>
  <c r="BF43" i="23"/>
  <c r="BG43" i="23"/>
  <c r="BH43" i="23"/>
  <c r="BI43" i="23"/>
  <c r="BJ43" i="23"/>
  <c r="BK43" i="23"/>
  <c r="BL43" i="23"/>
  <c r="E44" i="23"/>
  <c r="F44" i="23"/>
  <c r="G44" i="23"/>
  <c r="H44" i="23"/>
  <c r="I44" i="23"/>
  <c r="J44" i="23"/>
  <c r="K44" i="23"/>
  <c r="L44" i="23"/>
  <c r="M44" i="23"/>
  <c r="N44" i="23"/>
  <c r="O44" i="23"/>
  <c r="P44" i="23"/>
  <c r="Q44" i="23"/>
  <c r="R44" i="23"/>
  <c r="S44" i="23"/>
  <c r="T44" i="23"/>
  <c r="U44" i="23"/>
  <c r="V44" i="23"/>
  <c r="W44" i="23"/>
  <c r="X44" i="23"/>
  <c r="Y44" i="23"/>
  <c r="Z44" i="23"/>
  <c r="AA44" i="23"/>
  <c r="AB44" i="23"/>
  <c r="AC44" i="23"/>
  <c r="AD44" i="23"/>
  <c r="AE44" i="23"/>
  <c r="AF44" i="23"/>
  <c r="AG44" i="23"/>
  <c r="AH44" i="23"/>
  <c r="AI44" i="23"/>
  <c r="AJ44" i="23"/>
  <c r="AK44" i="23"/>
  <c r="AL44" i="23"/>
  <c r="AM44" i="23"/>
  <c r="AN44" i="23"/>
  <c r="AO44" i="23"/>
  <c r="AP44" i="23"/>
  <c r="AQ44" i="23"/>
  <c r="AR44" i="23"/>
  <c r="AS44" i="23"/>
  <c r="AT44" i="23"/>
  <c r="AU44" i="23"/>
  <c r="AV44" i="23"/>
  <c r="AW44" i="23"/>
  <c r="AX44" i="23"/>
  <c r="AY44" i="23"/>
  <c r="AZ44" i="23"/>
  <c r="BA44" i="23"/>
  <c r="BB44" i="23"/>
  <c r="BC44" i="23"/>
  <c r="BD44" i="23"/>
  <c r="BE44" i="23"/>
  <c r="BF44" i="23"/>
  <c r="BG44" i="23"/>
  <c r="BH44" i="23"/>
  <c r="BI44" i="23"/>
  <c r="BJ44" i="23"/>
  <c r="BK44" i="23"/>
  <c r="BL44" i="23"/>
  <c r="D44" i="23"/>
  <c r="D43" i="23"/>
  <c r="E35" i="23"/>
  <c r="F35" i="23"/>
  <c r="G35" i="23"/>
  <c r="H35" i="23"/>
  <c r="I35" i="23"/>
  <c r="J35" i="23"/>
  <c r="K35" i="23"/>
  <c r="L35" i="23"/>
  <c r="M35" i="23"/>
  <c r="N35" i="23"/>
  <c r="O35" i="23"/>
  <c r="P35" i="23"/>
  <c r="Q35" i="23"/>
  <c r="R35" i="23"/>
  <c r="S35" i="23"/>
  <c r="T35" i="23"/>
  <c r="U35" i="23"/>
  <c r="V35" i="23"/>
  <c r="W35" i="23"/>
  <c r="X35" i="23"/>
  <c r="Y35" i="23"/>
  <c r="Z35" i="23"/>
  <c r="AA35" i="23"/>
  <c r="AB35" i="23"/>
  <c r="AC35" i="23"/>
  <c r="AD35" i="23"/>
  <c r="AE35" i="23"/>
  <c r="AF35" i="23"/>
  <c r="AG35" i="23"/>
  <c r="AH35" i="23"/>
  <c r="AI35" i="23"/>
  <c r="AJ35" i="23"/>
  <c r="AK35" i="23"/>
  <c r="AL35" i="23"/>
  <c r="AM35" i="23"/>
  <c r="AN35" i="23"/>
  <c r="AO35" i="23"/>
  <c r="AP35" i="23"/>
  <c r="AQ35" i="23"/>
  <c r="AR35" i="23"/>
  <c r="AS35" i="23"/>
  <c r="AT35" i="23"/>
  <c r="AU35" i="23"/>
  <c r="AV35" i="23"/>
  <c r="AW35" i="23"/>
  <c r="AX35" i="23"/>
  <c r="AY35" i="23"/>
  <c r="AZ35" i="23"/>
  <c r="BA35" i="23"/>
  <c r="BB35" i="23"/>
  <c r="BC35" i="23"/>
  <c r="BD35" i="23"/>
  <c r="BE35" i="23"/>
  <c r="BF35" i="23"/>
  <c r="BG35" i="23"/>
  <c r="BH35" i="23"/>
  <c r="BI35" i="23"/>
  <c r="BJ35" i="23"/>
  <c r="BK35" i="23"/>
  <c r="BL35" i="23"/>
  <c r="E37" i="23"/>
  <c r="F37" i="23"/>
  <c r="G37" i="23"/>
  <c r="H37" i="23"/>
  <c r="I37" i="23"/>
  <c r="J37" i="23"/>
  <c r="K37" i="23"/>
  <c r="L37" i="23"/>
  <c r="M37" i="23"/>
  <c r="N37" i="23"/>
  <c r="O37" i="23"/>
  <c r="P37" i="23"/>
  <c r="Q37" i="23"/>
  <c r="R37" i="23"/>
  <c r="S37" i="23"/>
  <c r="T37" i="23"/>
  <c r="U37" i="23"/>
  <c r="V37" i="23"/>
  <c r="W37" i="23"/>
  <c r="X37" i="23"/>
  <c r="Y37" i="23"/>
  <c r="Z37" i="23"/>
  <c r="AA37" i="23"/>
  <c r="AB37" i="23"/>
  <c r="AC37" i="23"/>
  <c r="AD37" i="23"/>
  <c r="AE37" i="23"/>
  <c r="AF37" i="23"/>
  <c r="AG37" i="23"/>
  <c r="AH37" i="23"/>
  <c r="AI37" i="23"/>
  <c r="AJ37" i="23"/>
  <c r="AK37" i="23"/>
  <c r="AL37" i="23"/>
  <c r="AM37" i="23"/>
  <c r="AN37" i="23"/>
  <c r="AO37" i="23"/>
  <c r="AP37" i="23"/>
  <c r="AQ37" i="23"/>
  <c r="AR37" i="23"/>
  <c r="AS37" i="23"/>
  <c r="AT37" i="23"/>
  <c r="AU37" i="23"/>
  <c r="AV37" i="23"/>
  <c r="AW37" i="23"/>
  <c r="AX37" i="23"/>
  <c r="AY37" i="23"/>
  <c r="AZ37" i="23"/>
  <c r="BA37" i="23"/>
  <c r="BB37" i="23"/>
  <c r="BC37" i="23"/>
  <c r="BD37" i="23"/>
  <c r="BE37" i="23"/>
  <c r="BF37" i="23"/>
  <c r="BG37" i="23"/>
  <c r="BH37" i="23"/>
  <c r="BI37" i="23"/>
  <c r="BJ37" i="23"/>
  <c r="BK37" i="23"/>
  <c r="BL37" i="23"/>
  <c r="E38" i="23"/>
  <c r="F38" i="23"/>
  <c r="G38" i="23"/>
  <c r="H38" i="23"/>
  <c r="I38" i="23"/>
  <c r="J38" i="23"/>
  <c r="K38" i="23"/>
  <c r="L38" i="23"/>
  <c r="M38" i="23"/>
  <c r="N38" i="23"/>
  <c r="O38" i="23"/>
  <c r="P38" i="23"/>
  <c r="Q38" i="23"/>
  <c r="R38" i="23"/>
  <c r="S38" i="23"/>
  <c r="T38" i="23"/>
  <c r="U38" i="23"/>
  <c r="V38" i="23"/>
  <c r="W38" i="23"/>
  <c r="X38" i="23"/>
  <c r="Y38" i="23"/>
  <c r="Z38" i="23"/>
  <c r="AA38" i="23"/>
  <c r="AB38" i="23"/>
  <c r="AC38" i="23"/>
  <c r="AD38" i="23"/>
  <c r="AE38" i="23"/>
  <c r="AF38" i="23"/>
  <c r="AG38" i="23"/>
  <c r="AH38" i="23"/>
  <c r="AI38" i="23"/>
  <c r="AJ38" i="23"/>
  <c r="AK38" i="23"/>
  <c r="AL38" i="23"/>
  <c r="AM38" i="23"/>
  <c r="AN38" i="23"/>
  <c r="AO38" i="23"/>
  <c r="AP38" i="23"/>
  <c r="AQ38" i="23"/>
  <c r="AR38" i="23"/>
  <c r="AS38" i="23"/>
  <c r="AT38" i="23"/>
  <c r="AU38" i="23"/>
  <c r="AV38" i="23"/>
  <c r="AW38" i="23"/>
  <c r="AX38" i="23"/>
  <c r="AY38" i="23"/>
  <c r="AZ38" i="23"/>
  <c r="BA38" i="23"/>
  <c r="BB38" i="23"/>
  <c r="BC38" i="23"/>
  <c r="BD38" i="23"/>
  <c r="BE38" i="23"/>
  <c r="BF38" i="23"/>
  <c r="BG38" i="23"/>
  <c r="BH38" i="23"/>
  <c r="BI38" i="23"/>
  <c r="BJ38" i="23"/>
  <c r="BK38" i="23"/>
  <c r="BL38" i="23"/>
  <c r="E39" i="23"/>
  <c r="F39" i="23"/>
  <c r="G39" i="23"/>
  <c r="H39" i="23"/>
  <c r="I39" i="23"/>
  <c r="J39" i="23"/>
  <c r="K39" i="23"/>
  <c r="L39" i="23"/>
  <c r="M39" i="23"/>
  <c r="N39" i="23"/>
  <c r="O39" i="23"/>
  <c r="P39" i="23"/>
  <c r="Q39" i="23"/>
  <c r="R39" i="23"/>
  <c r="S39" i="23"/>
  <c r="T39" i="23"/>
  <c r="U39" i="23"/>
  <c r="V39" i="23"/>
  <c r="W39" i="23"/>
  <c r="X39" i="23"/>
  <c r="Y39" i="23"/>
  <c r="Z39" i="23"/>
  <c r="AA39" i="23"/>
  <c r="AB39" i="23"/>
  <c r="AC39" i="23"/>
  <c r="AD39" i="23"/>
  <c r="AE39" i="23"/>
  <c r="AF39" i="23"/>
  <c r="AG39" i="23"/>
  <c r="AH39" i="23"/>
  <c r="AI39" i="23"/>
  <c r="AJ39" i="23"/>
  <c r="AK39" i="23"/>
  <c r="AL39" i="23"/>
  <c r="AM39" i="23"/>
  <c r="AN39" i="23"/>
  <c r="AO39" i="23"/>
  <c r="AP39" i="23"/>
  <c r="AQ39" i="23"/>
  <c r="AR39" i="23"/>
  <c r="AS39" i="23"/>
  <c r="AT39" i="23"/>
  <c r="AU39" i="23"/>
  <c r="AV39" i="23"/>
  <c r="AW39" i="23"/>
  <c r="AX39" i="23"/>
  <c r="AY39" i="23"/>
  <c r="AZ39" i="23"/>
  <c r="BA39" i="23"/>
  <c r="BB39" i="23"/>
  <c r="BC39" i="23"/>
  <c r="BD39" i="23"/>
  <c r="BE39" i="23"/>
  <c r="BF39" i="23"/>
  <c r="BG39" i="23"/>
  <c r="BH39" i="23"/>
  <c r="BI39" i="23"/>
  <c r="BJ39" i="23"/>
  <c r="BK39" i="23"/>
  <c r="BL39" i="23"/>
  <c r="D35" i="23"/>
  <c r="D39" i="23"/>
  <c r="A39" i="23"/>
  <c r="D38" i="23"/>
  <c r="D37" i="23"/>
  <c r="D36" i="23" s="1"/>
  <c r="A38" i="23"/>
  <c r="A37" i="23"/>
  <c r="H15" i="22"/>
  <c r="I15" i="22"/>
  <c r="J15" i="22"/>
  <c r="K15" i="22"/>
  <c r="L15" i="22"/>
  <c r="M15" i="22"/>
  <c r="N15" i="22"/>
  <c r="O15" i="22"/>
  <c r="G15" i="22"/>
  <c r="H14" i="22"/>
  <c r="I14" i="22"/>
  <c r="J14" i="22"/>
  <c r="K14" i="22"/>
  <c r="L14" i="22"/>
  <c r="M14" i="22"/>
  <c r="N14" i="22"/>
  <c r="O14" i="22"/>
  <c r="G14" i="22"/>
  <c r="H13" i="22"/>
  <c r="I13" i="22"/>
  <c r="J13" i="22"/>
  <c r="K13" i="22"/>
  <c r="L13" i="22"/>
  <c r="M13" i="22"/>
  <c r="N13" i="22"/>
  <c r="O13" i="22"/>
  <c r="G13" i="22"/>
  <c r="H12" i="22"/>
  <c r="I12" i="22"/>
  <c r="J12" i="22"/>
  <c r="K12" i="22"/>
  <c r="L12" i="22"/>
  <c r="M12" i="22"/>
  <c r="N12" i="22"/>
  <c r="O12" i="22"/>
  <c r="G12" i="22"/>
  <c r="H9" i="22"/>
  <c r="I9" i="22"/>
  <c r="J9" i="22"/>
  <c r="K9" i="22"/>
  <c r="L9" i="22"/>
  <c r="M9" i="22"/>
  <c r="N9" i="22"/>
  <c r="O9" i="22"/>
  <c r="G9" i="22"/>
  <c r="H8" i="22"/>
  <c r="I8" i="22"/>
  <c r="J8" i="22"/>
  <c r="K8" i="22"/>
  <c r="L8" i="22"/>
  <c r="M8" i="22"/>
  <c r="N8" i="22"/>
  <c r="O8" i="22"/>
  <c r="G8" i="22"/>
  <c r="H7" i="22"/>
  <c r="I7" i="22"/>
  <c r="J7" i="22"/>
  <c r="K7" i="22"/>
  <c r="L7" i="22"/>
  <c r="M7" i="22"/>
  <c r="N7" i="22"/>
  <c r="O7" i="22"/>
  <c r="G7" i="22"/>
  <c r="K6" i="22"/>
  <c r="L6" i="22"/>
  <c r="M6" i="22"/>
  <c r="N6" i="22"/>
  <c r="O6" i="22"/>
  <c r="H6" i="22"/>
  <c r="I6" i="22"/>
  <c r="J6" i="22"/>
  <c r="G6" i="22"/>
  <c r="O5" i="22"/>
  <c r="N5" i="22"/>
  <c r="M5" i="22"/>
  <c r="L5" i="22"/>
  <c r="K5" i="22"/>
  <c r="J5" i="22"/>
  <c r="I5" i="22"/>
  <c r="H5" i="22"/>
  <c r="G5" i="22"/>
  <c r="F17" i="22"/>
  <c r="BN17" i="22"/>
  <c r="BM17" i="22"/>
  <c r="BL17" i="22"/>
  <c r="BK17" i="22"/>
  <c r="BJ17" i="22"/>
  <c r="BI17" i="22"/>
  <c r="BH17" i="22"/>
  <c r="BG17" i="22"/>
  <c r="BF17" i="22"/>
  <c r="BE17" i="22"/>
  <c r="BD17" i="22"/>
  <c r="BC17" i="22"/>
  <c r="BB17" i="22"/>
  <c r="BA17" i="22"/>
  <c r="AZ17" i="22"/>
  <c r="AY17" i="22"/>
  <c r="AX17" i="22"/>
  <c r="AW17" i="22"/>
  <c r="AV17" i="22"/>
  <c r="AU17" i="22"/>
  <c r="AT17" i="22"/>
  <c r="AS17" i="22"/>
  <c r="AR17" i="22"/>
  <c r="AQ17" i="22"/>
  <c r="AP17" i="22"/>
  <c r="AO17" i="22"/>
  <c r="AN17" i="22"/>
  <c r="AM17" i="22"/>
  <c r="AL17" i="22"/>
  <c r="AK17" i="22"/>
  <c r="AJ17" i="22"/>
  <c r="AI17" i="22"/>
  <c r="AH17" i="22"/>
  <c r="AG17" i="22"/>
  <c r="AF17" i="22"/>
  <c r="AE17" i="22"/>
  <c r="AD17" i="22"/>
  <c r="AC17" i="22"/>
  <c r="AB17" i="22"/>
  <c r="AA17" i="22"/>
  <c r="Z17" i="22"/>
  <c r="Y17" i="22"/>
  <c r="X17" i="22"/>
  <c r="W17" i="22"/>
  <c r="V17" i="22"/>
  <c r="U17" i="22"/>
  <c r="T17" i="22"/>
  <c r="S17" i="22"/>
  <c r="R17" i="22"/>
  <c r="Q17" i="22"/>
  <c r="P17" i="22"/>
  <c r="K17" i="22" l="1"/>
  <c r="AI5" i="1" l="1"/>
  <c r="AI4" i="1"/>
  <c r="Z26" i="21"/>
  <c r="Z24" i="21"/>
  <c r="Z25" i="21"/>
  <c r="Y6" i="21"/>
  <c r="Z23" i="21" s="1"/>
  <c r="Z47" i="21"/>
  <c r="AD23" i="21" s="1"/>
  <c r="AE23" i="21" s="1"/>
  <c r="AD35" i="21" s="1"/>
  <c r="AD43" i="21"/>
  <c r="AI40" i="21"/>
  <c r="AI39" i="21"/>
  <c r="AI38" i="21"/>
  <c r="AI37" i="21"/>
  <c r="AI36" i="21"/>
  <c r="AI35" i="21"/>
  <c r="AI19" i="21"/>
  <c r="AH19" i="21"/>
  <c r="AG19" i="21"/>
  <c r="AC19" i="21"/>
  <c r="AB19" i="21"/>
  <c r="AA19" i="21"/>
  <c r="X19" i="21"/>
  <c r="W19" i="21"/>
  <c r="V19" i="21"/>
  <c r="U19" i="21"/>
  <c r="T19" i="21"/>
  <c r="S19" i="21"/>
  <c r="R19" i="21"/>
  <c r="P19" i="21"/>
  <c r="O19" i="21"/>
  <c r="L19" i="21"/>
  <c r="K19" i="21"/>
  <c r="J19" i="21"/>
  <c r="I19" i="21"/>
  <c r="H19" i="21"/>
  <c r="G19" i="21"/>
  <c r="F19" i="21"/>
  <c r="E19" i="21"/>
  <c r="D19" i="21"/>
  <c r="C19" i="21"/>
  <c r="B19" i="21"/>
  <c r="AI18" i="21"/>
  <c r="AH18" i="21"/>
  <c r="AG18" i="21"/>
  <c r="AC18" i="21"/>
  <c r="AB18" i="21"/>
  <c r="AA18" i="21"/>
  <c r="X18" i="21"/>
  <c r="W18" i="21"/>
  <c r="V18" i="21"/>
  <c r="U18" i="21"/>
  <c r="T18" i="21"/>
  <c r="S18" i="21"/>
  <c r="R18" i="21"/>
  <c r="P18" i="21"/>
  <c r="O18" i="21"/>
  <c r="L18" i="21"/>
  <c r="K18" i="21"/>
  <c r="J18" i="21"/>
  <c r="I18" i="21"/>
  <c r="H18" i="21"/>
  <c r="G18" i="21"/>
  <c r="F18" i="21"/>
  <c r="E18" i="21"/>
  <c r="D18" i="21"/>
  <c r="C18" i="21"/>
  <c r="B18" i="21"/>
  <c r="AI17" i="21"/>
  <c r="AH17" i="21"/>
  <c r="AG17" i="21"/>
  <c r="AC17" i="21"/>
  <c r="AB17" i="21"/>
  <c r="AA17" i="21"/>
  <c r="X17" i="21"/>
  <c r="W17" i="21"/>
  <c r="V17" i="21"/>
  <c r="U17" i="21"/>
  <c r="T17" i="21"/>
  <c r="S17" i="21"/>
  <c r="R17" i="21"/>
  <c r="P17" i="21"/>
  <c r="O17" i="21"/>
  <c r="L17" i="21"/>
  <c r="K17" i="21"/>
  <c r="J17" i="21"/>
  <c r="I17" i="21"/>
  <c r="H17" i="21"/>
  <c r="G17" i="21"/>
  <c r="F17" i="21"/>
  <c r="E17" i="21"/>
  <c r="D17" i="21"/>
  <c r="C17" i="21"/>
  <c r="B17" i="21"/>
  <c r="AI16" i="21"/>
  <c r="AH16" i="21"/>
  <c r="AG16" i="21"/>
  <c r="AC16" i="21"/>
  <c r="AB16" i="21"/>
  <c r="AA16" i="21"/>
  <c r="X16" i="21"/>
  <c r="W16" i="21"/>
  <c r="V16" i="21"/>
  <c r="U16" i="21"/>
  <c r="T16" i="21"/>
  <c r="S16" i="21"/>
  <c r="R16" i="21"/>
  <c r="P16" i="21"/>
  <c r="O16" i="21"/>
  <c r="L16" i="21"/>
  <c r="K16" i="21"/>
  <c r="J16" i="21"/>
  <c r="I16" i="21"/>
  <c r="H16" i="21"/>
  <c r="G16" i="21"/>
  <c r="F16" i="21"/>
  <c r="E16" i="21"/>
  <c r="D16" i="21"/>
  <c r="C16" i="21"/>
  <c r="B16" i="21"/>
  <c r="AI15" i="21"/>
  <c r="AH15" i="21"/>
  <c r="AG15" i="21"/>
  <c r="AC15" i="21"/>
  <c r="AB15" i="21"/>
  <c r="AA15" i="21"/>
  <c r="X15" i="21"/>
  <c r="W15" i="21"/>
  <c r="V15" i="21"/>
  <c r="U15" i="21"/>
  <c r="T15" i="21"/>
  <c r="S15" i="21"/>
  <c r="R15" i="21"/>
  <c r="P15" i="21"/>
  <c r="O15" i="21"/>
  <c r="L15" i="21"/>
  <c r="K15" i="21"/>
  <c r="J15" i="21"/>
  <c r="I15" i="21"/>
  <c r="H15" i="21"/>
  <c r="G15" i="21"/>
  <c r="F15" i="21"/>
  <c r="E15" i="21"/>
  <c r="D15" i="21"/>
  <c r="C15" i="21"/>
  <c r="B15" i="21"/>
  <c r="AI14" i="21"/>
  <c r="AH14" i="21"/>
  <c r="AG14" i="21"/>
  <c r="AC14" i="21"/>
  <c r="AB14" i="21"/>
  <c r="AA14" i="21"/>
  <c r="X14" i="21"/>
  <c r="W14" i="21"/>
  <c r="V14" i="21"/>
  <c r="U14" i="21"/>
  <c r="T14" i="21"/>
  <c r="S14" i="21"/>
  <c r="R14" i="21"/>
  <c r="P14" i="21"/>
  <c r="O14" i="21"/>
  <c r="L14" i="21"/>
  <c r="K14" i="21"/>
  <c r="J14" i="21"/>
  <c r="I14" i="21"/>
  <c r="H14" i="21"/>
  <c r="G14" i="21"/>
  <c r="F14" i="21"/>
  <c r="E14" i="21"/>
  <c r="D14" i="21"/>
  <c r="C14" i="21"/>
  <c r="B14" i="21"/>
  <c r="AI13" i="21"/>
  <c r="AH13" i="21"/>
  <c r="AG13" i="21"/>
  <c r="AC13" i="21"/>
  <c r="AB13" i="21"/>
  <c r="AD14" i="21" s="1"/>
  <c r="AA13" i="21"/>
  <c r="X13" i="21"/>
  <c r="W13" i="21"/>
  <c r="V13" i="21"/>
  <c r="U13" i="21"/>
  <c r="T13" i="21"/>
  <c r="S13" i="21"/>
  <c r="R13" i="21"/>
  <c r="P13" i="21"/>
  <c r="O13" i="21"/>
  <c r="L13" i="21"/>
  <c r="K13" i="21"/>
  <c r="J13" i="21"/>
  <c r="I13" i="21"/>
  <c r="H13" i="21"/>
  <c r="G13" i="21"/>
  <c r="F13" i="21"/>
  <c r="E13" i="21"/>
  <c r="D13" i="21"/>
  <c r="C13" i="21"/>
  <c r="B13" i="21"/>
  <c r="AI12" i="21"/>
  <c r="AH12" i="21"/>
  <c r="AG12" i="21"/>
  <c r="AC12" i="21"/>
  <c r="AB12" i="21"/>
  <c r="AA12" i="21"/>
  <c r="X12" i="21"/>
  <c r="W12" i="21"/>
  <c r="V12" i="21"/>
  <c r="U12" i="21"/>
  <c r="T12" i="21"/>
  <c r="S12" i="21"/>
  <c r="R12" i="21"/>
  <c r="P12" i="21"/>
  <c r="O12" i="21"/>
  <c r="L12" i="21"/>
  <c r="K12" i="21"/>
  <c r="J12" i="21"/>
  <c r="I12" i="21"/>
  <c r="H12" i="21"/>
  <c r="G12" i="21"/>
  <c r="F12" i="21"/>
  <c r="E12" i="21"/>
  <c r="D12" i="21"/>
  <c r="C12" i="21"/>
  <c r="B12" i="21"/>
  <c r="AI11" i="21"/>
  <c r="AH11" i="21"/>
  <c r="AG11" i="21"/>
  <c r="AC11" i="21"/>
  <c r="AB11" i="21"/>
  <c r="AA11" i="21"/>
  <c r="X11" i="21"/>
  <c r="W11" i="21"/>
  <c r="V11" i="21"/>
  <c r="U11" i="21"/>
  <c r="T11" i="21"/>
  <c r="S11" i="21"/>
  <c r="R11" i="21"/>
  <c r="P11" i="21"/>
  <c r="O11" i="21"/>
  <c r="L11" i="21"/>
  <c r="K11" i="21"/>
  <c r="J11" i="21"/>
  <c r="I11" i="21"/>
  <c r="H11" i="21"/>
  <c r="G11" i="21"/>
  <c r="F11" i="21"/>
  <c r="E11" i="21"/>
  <c r="D11" i="21"/>
  <c r="C11" i="21"/>
  <c r="B11" i="21"/>
  <c r="AI10" i="21"/>
  <c r="AH10" i="21"/>
  <c r="AG10" i="21"/>
  <c r="AC10" i="21"/>
  <c r="AB10" i="21"/>
  <c r="AA10" i="21"/>
  <c r="X10" i="21"/>
  <c r="W10" i="21"/>
  <c r="V10" i="21"/>
  <c r="U10" i="21"/>
  <c r="T10" i="21"/>
  <c r="S10" i="21"/>
  <c r="R10" i="21"/>
  <c r="P10" i="21"/>
  <c r="O10" i="21"/>
  <c r="L10" i="21"/>
  <c r="K10" i="21"/>
  <c r="J10" i="21"/>
  <c r="I10" i="21"/>
  <c r="H10" i="21"/>
  <c r="G10" i="21"/>
  <c r="F10" i="21"/>
  <c r="E10" i="21"/>
  <c r="D10" i="21"/>
  <c r="C10" i="21"/>
  <c r="B10" i="21"/>
  <c r="AI9" i="21"/>
  <c r="AH9" i="21"/>
  <c r="AG9" i="21"/>
  <c r="AC9" i="21"/>
  <c r="AB9" i="21"/>
  <c r="AA26" i="21" s="1"/>
  <c r="AD30" i="21" s="1"/>
  <c r="AA9" i="21"/>
  <c r="X9" i="21"/>
  <c r="W9" i="21"/>
  <c r="V9" i="21"/>
  <c r="U9" i="21"/>
  <c r="T9" i="21"/>
  <c r="S9" i="21"/>
  <c r="R9" i="21"/>
  <c r="P9" i="21"/>
  <c r="O9" i="21"/>
  <c r="L9" i="21"/>
  <c r="K9" i="21"/>
  <c r="J9" i="21"/>
  <c r="I9" i="21"/>
  <c r="H9" i="21"/>
  <c r="G9" i="21"/>
  <c r="F9" i="21"/>
  <c r="E9" i="21"/>
  <c r="D9" i="21"/>
  <c r="C9" i="21"/>
  <c r="B9" i="21"/>
  <c r="AI8" i="21"/>
  <c r="AH8" i="21"/>
  <c r="AG8" i="21"/>
  <c r="AE28" i="21" s="1"/>
  <c r="AD40" i="21" s="1"/>
  <c r="L19" i="5" s="1"/>
  <c r="AC8" i="21"/>
  <c r="AB8" i="21"/>
  <c r="AA8" i="21"/>
  <c r="X8" i="21"/>
  <c r="W8" i="21"/>
  <c r="V8" i="21"/>
  <c r="U8" i="21"/>
  <c r="T8" i="21"/>
  <c r="S8" i="21"/>
  <c r="R8" i="21"/>
  <c r="P8" i="21"/>
  <c r="O8" i="21"/>
  <c r="L8" i="21"/>
  <c r="K8" i="21"/>
  <c r="J8" i="21"/>
  <c r="I8" i="21"/>
  <c r="H8" i="21"/>
  <c r="G8" i="21"/>
  <c r="F8" i="21"/>
  <c r="E8" i="21"/>
  <c r="D8" i="21"/>
  <c r="C8" i="21"/>
  <c r="B8" i="21"/>
  <c r="AI7" i="21"/>
  <c r="AH7" i="21"/>
  <c r="AG7" i="21"/>
  <c r="AE26" i="21" s="1"/>
  <c r="AC7" i="21"/>
  <c r="AB7" i="21"/>
  <c r="AA7" i="21"/>
  <c r="X7" i="21"/>
  <c r="W7" i="21"/>
  <c r="V7" i="21"/>
  <c r="U7" i="21"/>
  <c r="T7" i="21"/>
  <c r="S7" i="21"/>
  <c r="R7" i="21"/>
  <c r="P7" i="21"/>
  <c r="O7" i="21"/>
  <c r="L7" i="21"/>
  <c r="K7" i="21"/>
  <c r="J7" i="21"/>
  <c r="I7" i="21"/>
  <c r="H7" i="21"/>
  <c r="G7" i="21"/>
  <c r="F7" i="21"/>
  <c r="E7" i="21"/>
  <c r="D7" i="21"/>
  <c r="C7" i="21"/>
  <c r="B7" i="21"/>
  <c r="AI6" i="21"/>
  <c r="AH6" i="21"/>
  <c r="AG6" i="21"/>
  <c r="AE24" i="21" s="1"/>
  <c r="AD36" i="21" s="1"/>
  <c r="H19" i="5" s="1"/>
  <c r="AC6" i="21"/>
  <c r="AB6" i="21"/>
  <c r="AA23" i="21" s="1"/>
  <c r="AD24" i="21" s="1"/>
  <c r="H18" i="5" s="1"/>
  <c r="AA6" i="21"/>
  <c r="X6" i="21"/>
  <c r="W6" i="21"/>
  <c r="V6" i="21"/>
  <c r="U6" i="21"/>
  <c r="T6" i="21"/>
  <c r="S6" i="21"/>
  <c r="R6" i="21"/>
  <c r="P6" i="21"/>
  <c r="O6" i="21"/>
  <c r="L6" i="21"/>
  <c r="K6" i="21"/>
  <c r="J6" i="21"/>
  <c r="I6" i="21"/>
  <c r="H6" i="21"/>
  <c r="G6" i="21"/>
  <c r="F6" i="21"/>
  <c r="E6" i="21"/>
  <c r="D6" i="21"/>
  <c r="C6" i="21"/>
  <c r="B6" i="21"/>
  <c r="U5" i="21"/>
  <c r="T5" i="21"/>
  <c r="I5" i="21"/>
  <c r="H5" i="21"/>
  <c r="E5" i="21"/>
  <c r="D5" i="21"/>
  <c r="U4" i="21"/>
  <c r="W4" i="21" s="1"/>
  <c r="T4" i="21"/>
  <c r="V4" i="21" s="1"/>
  <c r="I4" i="21"/>
  <c r="K4" i="21" s="1"/>
  <c r="H4" i="21"/>
  <c r="J4" i="21" s="1"/>
  <c r="E4" i="21"/>
  <c r="D4" i="21"/>
  <c r="I3" i="21"/>
  <c r="G3" i="21"/>
  <c r="Z47" i="20"/>
  <c r="AD43" i="20"/>
  <c r="AI40" i="20"/>
  <c r="AH40" i="20"/>
  <c r="AI39" i="20"/>
  <c r="AH39" i="20"/>
  <c r="AI38" i="20"/>
  <c r="AH38" i="20"/>
  <c r="AI37" i="20"/>
  <c r="AH37" i="20"/>
  <c r="AI36" i="20"/>
  <c r="AH36" i="20"/>
  <c r="AI35" i="20"/>
  <c r="AH35" i="20"/>
  <c r="AC19" i="20"/>
  <c r="AB19" i="20"/>
  <c r="AA19" i="20"/>
  <c r="X19" i="20"/>
  <c r="W19" i="20"/>
  <c r="V19" i="20"/>
  <c r="U19" i="20"/>
  <c r="T19" i="20"/>
  <c r="S19" i="20"/>
  <c r="R19" i="20"/>
  <c r="P19" i="20"/>
  <c r="O19" i="20"/>
  <c r="L19" i="20"/>
  <c r="K19" i="20"/>
  <c r="J19" i="20"/>
  <c r="I19" i="20"/>
  <c r="H19" i="20"/>
  <c r="G19" i="20"/>
  <c r="F19" i="20"/>
  <c r="E19" i="20"/>
  <c r="D19" i="20"/>
  <c r="C19" i="20"/>
  <c r="B19" i="20"/>
  <c r="AC18" i="20"/>
  <c r="AB18" i="20"/>
  <c r="AA18" i="20"/>
  <c r="X18" i="20"/>
  <c r="W18" i="20"/>
  <c r="V18" i="20"/>
  <c r="U18" i="20"/>
  <c r="T18" i="20"/>
  <c r="S18" i="20"/>
  <c r="R18" i="20"/>
  <c r="P18" i="20"/>
  <c r="O18" i="20"/>
  <c r="L18" i="20"/>
  <c r="K18" i="20"/>
  <c r="J18" i="20"/>
  <c r="I18" i="20"/>
  <c r="H18" i="20"/>
  <c r="G18" i="20"/>
  <c r="F18" i="20"/>
  <c r="E18" i="20"/>
  <c r="D18" i="20"/>
  <c r="C18" i="20"/>
  <c r="B18" i="20"/>
  <c r="AC17" i="20"/>
  <c r="AB17" i="20"/>
  <c r="AA17" i="20"/>
  <c r="X17" i="20"/>
  <c r="W17" i="20"/>
  <c r="V17" i="20"/>
  <c r="U17" i="20"/>
  <c r="T17" i="20"/>
  <c r="S17" i="20"/>
  <c r="R17" i="20"/>
  <c r="P17" i="20"/>
  <c r="O17" i="20"/>
  <c r="L17" i="20"/>
  <c r="K17" i="20"/>
  <c r="J17" i="20"/>
  <c r="I17" i="20"/>
  <c r="H17" i="20"/>
  <c r="G17" i="20"/>
  <c r="F17" i="20"/>
  <c r="E17" i="20"/>
  <c r="D17" i="20"/>
  <c r="C17" i="20"/>
  <c r="B17" i="20"/>
  <c r="AC16" i="20"/>
  <c r="AB16" i="20"/>
  <c r="AA16" i="20"/>
  <c r="X16" i="20"/>
  <c r="W16" i="20"/>
  <c r="V16" i="20"/>
  <c r="U16" i="20"/>
  <c r="T16" i="20"/>
  <c r="S16" i="20"/>
  <c r="R16" i="20"/>
  <c r="P16" i="20"/>
  <c r="O16" i="20"/>
  <c r="L16" i="20"/>
  <c r="K16" i="20"/>
  <c r="J16" i="20"/>
  <c r="I16" i="20"/>
  <c r="H16" i="20"/>
  <c r="G16" i="20"/>
  <c r="F16" i="20"/>
  <c r="E16" i="20"/>
  <c r="D16" i="20"/>
  <c r="C16" i="20"/>
  <c r="B16" i="20"/>
  <c r="AC15" i="20"/>
  <c r="AB15" i="20"/>
  <c r="AA15" i="20"/>
  <c r="X15" i="20"/>
  <c r="W15" i="20"/>
  <c r="V15" i="20"/>
  <c r="U15" i="20"/>
  <c r="T15" i="20"/>
  <c r="S15" i="20"/>
  <c r="R15" i="20"/>
  <c r="P15" i="20"/>
  <c r="O15" i="20"/>
  <c r="L15" i="20"/>
  <c r="K15" i="20"/>
  <c r="J15" i="20"/>
  <c r="I15" i="20"/>
  <c r="H15" i="20"/>
  <c r="G15" i="20"/>
  <c r="F15" i="20"/>
  <c r="E15" i="20"/>
  <c r="D15" i="20"/>
  <c r="C15" i="20"/>
  <c r="B15" i="20"/>
  <c r="AC14" i="20"/>
  <c r="AB14" i="20"/>
  <c r="AA14" i="20"/>
  <c r="X14" i="20"/>
  <c r="W14" i="20"/>
  <c r="V14" i="20"/>
  <c r="U14" i="20"/>
  <c r="T14" i="20"/>
  <c r="S14" i="20"/>
  <c r="R14" i="20"/>
  <c r="P14" i="20"/>
  <c r="O14" i="20"/>
  <c r="L14" i="20"/>
  <c r="K14" i="20"/>
  <c r="J14" i="20"/>
  <c r="I14" i="20"/>
  <c r="H14" i="20"/>
  <c r="G14" i="20"/>
  <c r="F14" i="20"/>
  <c r="E14" i="20"/>
  <c r="D14" i="20"/>
  <c r="C14" i="20"/>
  <c r="B14" i="20"/>
  <c r="AC13" i="20"/>
  <c r="AB13" i="20"/>
  <c r="AA13" i="20"/>
  <c r="X13" i="20"/>
  <c r="W13" i="20"/>
  <c r="V13" i="20"/>
  <c r="U13" i="20"/>
  <c r="T13" i="20"/>
  <c r="S13" i="20"/>
  <c r="R13" i="20"/>
  <c r="P13" i="20"/>
  <c r="O13" i="20"/>
  <c r="L13" i="20"/>
  <c r="K13" i="20"/>
  <c r="J13" i="20"/>
  <c r="I13" i="20"/>
  <c r="H13" i="20"/>
  <c r="G13" i="20"/>
  <c r="F13" i="20"/>
  <c r="E13" i="20"/>
  <c r="D13" i="20"/>
  <c r="C13" i="20"/>
  <c r="B13" i="20"/>
  <c r="AC12" i="20"/>
  <c r="AB12" i="20"/>
  <c r="AA12" i="20"/>
  <c r="X12" i="20"/>
  <c r="W12" i="20"/>
  <c r="V12" i="20"/>
  <c r="U12" i="20"/>
  <c r="T12" i="20"/>
  <c r="S12" i="20"/>
  <c r="R12" i="20"/>
  <c r="P12" i="20"/>
  <c r="O12" i="20"/>
  <c r="L12" i="20"/>
  <c r="K12" i="20"/>
  <c r="J12" i="20"/>
  <c r="I12" i="20"/>
  <c r="H12" i="20"/>
  <c r="G12" i="20"/>
  <c r="F12" i="20"/>
  <c r="E12" i="20"/>
  <c r="D12" i="20"/>
  <c r="C12" i="20"/>
  <c r="B12" i="20"/>
  <c r="AC11" i="20"/>
  <c r="AB11" i="20"/>
  <c r="AA11" i="20"/>
  <c r="X11" i="20"/>
  <c r="W11" i="20"/>
  <c r="V11" i="20"/>
  <c r="U11" i="20"/>
  <c r="T11" i="20"/>
  <c r="S11" i="20"/>
  <c r="R11" i="20"/>
  <c r="P11" i="20"/>
  <c r="O11" i="20"/>
  <c r="L11" i="20"/>
  <c r="K11" i="20"/>
  <c r="J11" i="20"/>
  <c r="I11" i="20"/>
  <c r="H11" i="20"/>
  <c r="G11" i="20"/>
  <c r="F11" i="20"/>
  <c r="E11" i="20"/>
  <c r="D11" i="20"/>
  <c r="C11" i="20"/>
  <c r="B11" i="20"/>
  <c r="AC10" i="20"/>
  <c r="AB10" i="20"/>
  <c r="AA10" i="20"/>
  <c r="X10" i="20"/>
  <c r="W10" i="20"/>
  <c r="V10" i="20"/>
  <c r="U10" i="20"/>
  <c r="T10" i="20"/>
  <c r="S10" i="20"/>
  <c r="R10" i="20"/>
  <c r="P10" i="20"/>
  <c r="O10" i="20"/>
  <c r="L10" i="20"/>
  <c r="K10" i="20"/>
  <c r="J10" i="20"/>
  <c r="I10" i="20"/>
  <c r="H10" i="20"/>
  <c r="G10" i="20"/>
  <c r="F10" i="20"/>
  <c r="E10" i="20"/>
  <c r="D10" i="20"/>
  <c r="C10" i="20"/>
  <c r="B10" i="20"/>
  <c r="AC9" i="20"/>
  <c r="AB9" i="20"/>
  <c r="AA9" i="20"/>
  <c r="X9" i="20"/>
  <c r="W9" i="20"/>
  <c r="V9" i="20"/>
  <c r="U9" i="20"/>
  <c r="T9" i="20"/>
  <c r="S9" i="20"/>
  <c r="R9" i="20"/>
  <c r="P9" i="20"/>
  <c r="O9" i="20"/>
  <c r="L9" i="20"/>
  <c r="K9" i="20"/>
  <c r="J9" i="20"/>
  <c r="I9" i="20"/>
  <c r="H9" i="20"/>
  <c r="G9" i="20"/>
  <c r="F9" i="20"/>
  <c r="E9" i="20"/>
  <c r="D9" i="20"/>
  <c r="C9" i="20"/>
  <c r="B9" i="20"/>
  <c r="AC8" i="20"/>
  <c r="AB8" i="20"/>
  <c r="AA25" i="20" s="1"/>
  <c r="AD27" i="20" s="1"/>
  <c r="AC39" i="20" s="1"/>
  <c r="AA8" i="20"/>
  <c r="X8" i="20"/>
  <c r="W8" i="20"/>
  <c r="V8" i="20"/>
  <c r="U8" i="20"/>
  <c r="T8" i="20"/>
  <c r="S8" i="20"/>
  <c r="R8" i="20"/>
  <c r="P8" i="20"/>
  <c r="O8" i="20"/>
  <c r="L8" i="20"/>
  <c r="K8" i="20"/>
  <c r="J8" i="20"/>
  <c r="I8" i="20"/>
  <c r="H8" i="20"/>
  <c r="G8" i="20"/>
  <c r="F8" i="20"/>
  <c r="E8" i="20"/>
  <c r="D8" i="20"/>
  <c r="C8" i="20"/>
  <c r="B8" i="20"/>
  <c r="AC7" i="20"/>
  <c r="AB7" i="20"/>
  <c r="AA24" i="20" s="1"/>
  <c r="AA7" i="20"/>
  <c r="X7" i="20"/>
  <c r="W7" i="20"/>
  <c r="V7" i="20"/>
  <c r="U7" i="20"/>
  <c r="T7" i="20"/>
  <c r="S7" i="20"/>
  <c r="R7" i="20"/>
  <c r="P7" i="20"/>
  <c r="O7" i="20"/>
  <c r="L7" i="20"/>
  <c r="K7" i="20"/>
  <c r="J7" i="20"/>
  <c r="I7" i="20"/>
  <c r="H7" i="20"/>
  <c r="G7" i="20"/>
  <c r="F7" i="20"/>
  <c r="E7" i="20"/>
  <c r="D7" i="20"/>
  <c r="C7" i="20"/>
  <c r="B7" i="20"/>
  <c r="AC6" i="20"/>
  <c r="AE6" i="20" s="1"/>
  <c r="AB6" i="20"/>
  <c r="AA6" i="20"/>
  <c r="X6" i="20"/>
  <c r="W6" i="20"/>
  <c r="V6" i="20"/>
  <c r="U6" i="20"/>
  <c r="T6" i="20"/>
  <c r="S6" i="20"/>
  <c r="R6" i="20"/>
  <c r="P6" i="20"/>
  <c r="O6" i="20"/>
  <c r="L6" i="20"/>
  <c r="K6" i="20"/>
  <c r="J6" i="20"/>
  <c r="I6" i="20"/>
  <c r="H6" i="20"/>
  <c r="G6" i="20"/>
  <c r="F6" i="20"/>
  <c r="E6" i="20"/>
  <c r="D6" i="20"/>
  <c r="C6" i="20"/>
  <c r="B6" i="20"/>
  <c r="U5" i="20"/>
  <c r="T5" i="20"/>
  <c r="I5" i="20"/>
  <c r="H5" i="20"/>
  <c r="E5" i="20"/>
  <c r="D5" i="20"/>
  <c r="V4" i="20"/>
  <c r="U4" i="20"/>
  <c r="W4" i="20" s="1"/>
  <c r="T4" i="20"/>
  <c r="I4" i="20"/>
  <c r="K4" i="20" s="1"/>
  <c r="H4" i="20"/>
  <c r="J4" i="20" s="1"/>
  <c r="E4" i="20"/>
  <c r="D4" i="20"/>
  <c r="I3" i="20"/>
  <c r="G3" i="20"/>
  <c r="G3" i="13"/>
  <c r="I3" i="13"/>
  <c r="D4" i="13"/>
  <c r="E4" i="13"/>
  <c r="H4" i="13"/>
  <c r="I4" i="13"/>
  <c r="J4" i="13"/>
  <c r="K4" i="13"/>
  <c r="D5" i="13"/>
  <c r="E5" i="13"/>
  <c r="H5" i="13"/>
  <c r="I5" i="13"/>
  <c r="B6" i="13"/>
  <c r="C6" i="13"/>
  <c r="D6" i="13"/>
  <c r="E6" i="13"/>
  <c r="F6" i="13"/>
  <c r="G6" i="13"/>
  <c r="H6" i="13"/>
  <c r="I6" i="13"/>
  <c r="J6" i="13"/>
  <c r="K6" i="13"/>
  <c r="L6" i="13"/>
  <c r="B7" i="13"/>
  <c r="C7" i="13"/>
  <c r="D7" i="13"/>
  <c r="E7" i="13"/>
  <c r="F7" i="13"/>
  <c r="G7" i="13"/>
  <c r="H7" i="13"/>
  <c r="I7" i="13"/>
  <c r="J7" i="13"/>
  <c r="K7" i="13"/>
  <c r="L7" i="13"/>
  <c r="B8" i="13"/>
  <c r="C8" i="13"/>
  <c r="D8" i="13"/>
  <c r="E8" i="13"/>
  <c r="F8" i="13"/>
  <c r="G8" i="13"/>
  <c r="H8" i="13"/>
  <c r="I8" i="13"/>
  <c r="J8" i="13"/>
  <c r="K8" i="13"/>
  <c r="L8" i="13"/>
  <c r="B9" i="13"/>
  <c r="C9" i="13"/>
  <c r="D9" i="13"/>
  <c r="E9" i="13"/>
  <c r="F9" i="13"/>
  <c r="G9" i="13"/>
  <c r="H9" i="13"/>
  <c r="I9" i="13"/>
  <c r="J9" i="13"/>
  <c r="K9" i="13"/>
  <c r="L9" i="13"/>
  <c r="B10" i="13"/>
  <c r="C10" i="13"/>
  <c r="D10" i="13"/>
  <c r="E10" i="13"/>
  <c r="F10" i="13"/>
  <c r="G10" i="13"/>
  <c r="H10" i="13"/>
  <c r="I10" i="13"/>
  <c r="J10" i="13"/>
  <c r="K10" i="13"/>
  <c r="L10" i="13"/>
  <c r="B11" i="13"/>
  <c r="C11" i="13"/>
  <c r="D11" i="13"/>
  <c r="E11" i="13"/>
  <c r="F11" i="13"/>
  <c r="G11" i="13"/>
  <c r="H11" i="13"/>
  <c r="I11" i="13"/>
  <c r="J11" i="13"/>
  <c r="K11" i="13"/>
  <c r="L11" i="13"/>
  <c r="B12" i="13"/>
  <c r="C12" i="13"/>
  <c r="D12" i="13"/>
  <c r="E12" i="13"/>
  <c r="F12" i="13"/>
  <c r="G12" i="13"/>
  <c r="H12" i="13"/>
  <c r="I12" i="13"/>
  <c r="J12" i="13"/>
  <c r="K12" i="13"/>
  <c r="L12" i="13"/>
  <c r="B13" i="13"/>
  <c r="C13" i="13"/>
  <c r="D13" i="13"/>
  <c r="E13" i="13"/>
  <c r="F13" i="13"/>
  <c r="G13" i="13"/>
  <c r="H13" i="13"/>
  <c r="I13" i="13"/>
  <c r="J13" i="13"/>
  <c r="K13" i="13"/>
  <c r="L13" i="13"/>
  <c r="B14" i="13"/>
  <c r="C14" i="13"/>
  <c r="D14" i="13"/>
  <c r="E14" i="13"/>
  <c r="F14" i="13"/>
  <c r="G14" i="13"/>
  <c r="H14" i="13"/>
  <c r="I14" i="13"/>
  <c r="J14" i="13"/>
  <c r="K14" i="13"/>
  <c r="L14" i="13"/>
  <c r="B15" i="13"/>
  <c r="C15" i="13"/>
  <c r="D15" i="13"/>
  <c r="E15" i="13"/>
  <c r="F15" i="13"/>
  <c r="G15" i="13"/>
  <c r="H15" i="13"/>
  <c r="I15" i="13"/>
  <c r="J15" i="13"/>
  <c r="K15" i="13"/>
  <c r="L15" i="13"/>
  <c r="B16" i="13"/>
  <c r="C16" i="13"/>
  <c r="D16" i="13"/>
  <c r="E16" i="13"/>
  <c r="F16" i="13"/>
  <c r="G16" i="13"/>
  <c r="H16" i="13"/>
  <c r="I16" i="13"/>
  <c r="J16" i="13"/>
  <c r="K16" i="13"/>
  <c r="L16" i="13"/>
  <c r="B17" i="13"/>
  <c r="C17" i="13"/>
  <c r="D17" i="13"/>
  <c r="E17" i="13"/>
  <c r="F17" i="13"/>
  <c r="G17" i="13"/>
  <c r="H17" i="13"/>
  <c r="I17" i="13"/>
  <c r="J17" i="13"/>
  <c r="K17" i="13"/>
  <c r="L17" i="13"/>
  <c r="B18" i="13"/>
  <c r="C18" i="13"/>
  <c r="D18" i="13"/>
  <c r="E18" i="13"/>
  <c r="F18" i="13"/>
  <c r="G18" i="13"/>
  <c r="H18" i="13"/>
  <c r="I18" i="13"/>
  <c r="J18" i="13"/>
  <c r="K18" i="13"/>
  <c r="L18" i="13"/>
  <c r="B19" i="13"/>
  <c r="C19" i="13"/>
  <c r="D19" i="13"/>
  <c r="E19" i="13"/>
  <c r="F19" i="13"/>
  <c r="G19" i="13"/>
  <c r="H19" i="13"/>
  <c r="I19" i="13"/>
  <c r="J19" i="13"/>
  <c r="K19" i="13"/>
  <c r="L19" i="13"/>
  <c r="M6" i="13"/>
  <c r="M7" i="13"/>
  <c r="M8" i="13"/>
  <c r="M9" i="13"/>
  <c r="M10" i="13"/>
  <c r="M11" i="13"/>
  <c r="M12" i="13"/>
  <c r="M13" i="13"/>
  <c r="M14" i="13"/>
  <c r="M15" i="13"/>
  <c r="M16" i="13"/>
  <c r="M17" i="13"/>
  <c r="M18" i="13"/>
  <c r="M19" i="13"/>
  <c r="Q4" i="13"/>
  <c r="S4" i="13" s="1"/>
  <c r="R4" i="13"/>
  <c r="T4" i="13" s="1"/>
  <c r="Q5" i="13"/>
  <c r="R5" i="13"/>
  <c r="O6" i="13"/>
  <c r="P6" i="13"/>
  <c r="Q6" i="13"/>
  <c r="R6" i="13"/>
  <c r="S6" i="13"/>
  <c r="T6" i="13"/>
  <c r="U6" i="13"/>
  <c r="V6" i="13"/>
  <c r="W6" i="13"/>
  <c r="X6" i="13"/>
  <c r="O7" i="13"/>
  <c r="P7" i="13"/>
  <c r="Q7" i="13"/>
  <c r="R7" i="13"/>
  <c r="S7" i="13"/>
  <c r="T7" i="13"/>
  <c r="U7" i="13"/>
  <c r="V7" i="13"/>
  <c r="W7" i="13"/>
  <c r="X7" i="13"/>
  <c r="O8" i="13"/>
  <c r="P8" i="13"/>
  <c r="Q8" i="13"/>
  <c r="R8" i="13"/>
  <c r="S8" i="13"/>
  <c r="T8" i="13"/>
  <c r="U8" i="13"/>
  <c r="V8" i="13"/>
  <c r="W8" i="13"/>
  <c r="X8" i="13"/>
  <c r="O9" i="13"/>
  <c r="P9" i="13"/>
  <c r="Q9" i="13"/>
  <c r="R9" i="13"/>
  <c r="S9" i="13"/>
  <c r="T9" i="13"/>
  <c r="U9" i="13"/>
  <c r="V9" i="13"/>
  <c r="W9" i="13"/>
  <c r="X9" i="13"/>
  <c r="O10" i="13"/>
  <c r="P10" i="13"/>
  <c r="Q10" i="13"/>
  <c r="R10" i="13"/>
  <c r="S10" i="13"/>
  <c r="T10" i="13"/>
  <c r="U10" i="13"/>
  <c r="V10" i="13"/>
  <c r="W10" i="13"/>
  <c r="X10" i="13"/>
  <c r="O11" i="13"/>
  <c r="P11" i="13"/>
  <c r="Q11" i="13"/>
  <c r="R11" i="13"/>
  <c r="S11" i="13"/>
  <c r="T11" i="13"/>
  <c r="U11" i="13"/>
  <c r="V11" i="13"/>
  <c r="W11" i="13"/>
  <c r="X11" i="13"/>
  <c r="O12" i="13"/>
  <c r="P12" i="13"/>
  <c r="Q12" i="13"/>
  <c r="R12" i="13"/>
  <c r="S12" i="13"/>
  <c r="T12" i="13"/>
  <c r="U12" i="13"/>
  <c r="V12" i="13"/>
  <c r="W12" i="13"/>
  <c r="X12" i="13"/>
  <c r="O13" i="13"/>
  <c r="P13" i="13"/>
  <c r="Q13" i="13"/>
  <c r="R13" i="13"/>
  <c r="S13" i="13"/>
  <c r="T13" i="13"/>
  <c r="U13" i="13"/>
  <c r="V13" i="13"/>
  <c r="W13" i="13"/>
  <c r="X13" i="13"/>
  <c r="O14" i="13"/>
  <c r="P14" i="13"/>
  <c r="Q14" i="13"/>
  <c r="R14" i="13"/>
  <c r="S14" i="13"/>
  <c r="T14" i="13"/>
  <c r="U14" i="13"/>
  <c r="V14" i="13"/>
  <c r="W14" i="13"/>
  <c r="X14" i="13"/>
  <c r="O15" i="13"/>
  <c r="P15" i="13"/>
  <c r="Q15" i="13"/>
  <c r="R15" i="13"/>
  <c r="S15" i="13"/>
  <c r="T15" i="13"/>
  <c r="U15" i="13"/>
  <c r="V15" i="13"/>
  <c r="W15" i="13"/>
  <c r="X15" i="13"/>
  <c r="O16" i="13"/>
  <c r="P16" i="13"/>
  <c r="Q16" i="13"/>
  <c r="R16" i="13"/>
  <c r="S16" i="13"/>
  <c r="T16" i="13"/>
  <c r="U16" i="13"/>
  <c r="V16" i="13"/>
  <c r="W16" i="13"/>
  <c r="X16" i="13"/>
  <c r="O17" i="13"/>
  <c r="P17" i="13"/>
  <c r="Q17" i="13"/>
  <c r="R17" i="13"/>
  <c r="S17" i="13"/>
  <c r="T17" i="13"/>
  <c r="U17" i="13"/>
  <c r="V17" i="13"/>
  <c r="W17" i="13"/>
  <c r="X17" i="13"/>
  <c r="O18" i="13"/>
  <c r="P18" i="13"/>
  <c r="Q18" i="13"/>
  <c r="R18" i="13"/>
  <c r="S18" i="13"/>
  <c r="T18" i="13"/>
  <c r="U18" i="13"/>
  <c r="V18" i="13"/>
  <c r="W18" i="13"/>
  <c r="X18" i="13"/>
  <c r="O19" i="13"/>
  <c r="P19" i="13"/>
  <c r="Q19" i="13"/>
  <c r="R19" i="13"/>
  <c r="S19" i="13"/>
  <c r="T19" i="13"/>
  <c r="U19" i="13"/>
  <c r="V19" i="13"/>
  <c r="W19" i="13"/>
  <c r="X19" i="13"/>
  <c r="C72" i="18"/>
  <c r="AI13" i="16"/>
  <c r="AN79" i="18"/>
  <c r="AO79" i="18"/>
  <c r="AP79" i="18"/>
  <c r="AQ79" i="18"/>
  <c r="AL80" i="18"/>
  <c r="AM82" i="18"/>
  <c r="AN82" i="18"/>
  <c r="AQ82" i="18"/>
  <c r="AN83" i="18"/>
  <c r="AO83" i="18"/>
  <c r="AP83" i="18"/>
  <c r="AQ83" i="18"/>
  <c r="AL84" i="18"/>
  <c r="AO85" i="18"/>
  <c r="AP85" i="18"/>
  <c r="AN78" i="18"/>
  <c r="AM78" i="18"/>
  <c r="AL78" i="18"/>
  <c r="C42" i="5"/>
  <c r="E42" i="5"/>
  <c r="F42" i="5"/>
  <c r="G42" i="5"/>
  <c r="H42" i="5"/>
  <c r="I42" i="5"/>
  <c r="J42" i="5"/>
  <c r="K42" i="5"/>
  <c r="L42" i="5"/>
  <c r="B43" i="5"/>
  <c r="B44" i="5"/>
  <c r="B45" i="5"/>
  <c r="B46" i="5"/>
  <c r="B47" i="5"/>
  <c r="B48" i="5"/>
  <c r="B49" i="5"/>
  <c r="B50" i="5"/>
  <c r="B51" i="5"/>
  <c r="C70" i="18"/>
  <c r="C69" i="18"/>
  <c r="C67" i="18"/>
  <c r="C66" i="18"/>
  <c r="C65" i="18"/>
  <c r="C64" i="18"/>
  <c r="C63" i="18"/>
  <c r="C52" i="18"/>
  <c r="C40" i="18"/>
  <c r="C32" i="18"/>
  <c r="D32" i="18"/>
  <c r="E32" i="18"/>
  <c r="F32" i="18"/>
  <c r="G32" i="18"/>
  <c r="H32" i="18"/>
  <c r="I32" i="18"/>
  <c r="J32" i="18"/>
  <c r="K32" i="18"/>
  <c r="L32" i="18"/>
  <c r="M32" i="18"/>
  <c r="N32" i="18"/>
  <c r="O32" i="18"/>
  <c r="P32" i="18"/>
  <c r="Q32" i="18"/>
  <c r="R32" i="18"/>
  <c r="S32" i="18"/>
  <c r="T32" i="18"/>
  <c r="U32" i="18"/>
  <c r="V32" i="18"/>
  <c r="W32" i="18"/>
  <c r="X32" i="18"/>
  <c r="Y32" i="18"/>
  <c r="Z32" i="18"/>
  <c r="AA32" i="18"/>
  <c r="AB32" i="18"/>
  <c r="AC32" i="18"/>
  <c r="AD32" i="18"/>
  <c r="AE32" i="18"/>
  <c r="AF32" i="18"/>
  <c r="AG32" i="18"/>
  <c r="AH32" i="18"/>
  <c r="AI32" i="18"/>
  <c r="AJ32" i="18"/>
  <c r="AK32" i="18"/>
  <c r="AL32" i="18"/>
  <c r="AM32" i="18"/>
  <c r="AN32" i="18"/>
  <c r="AO32" i="18"/>
  <c r="AP32" i="18"/>
  <c r="AQ32" i="18"/>
  <c r="AR32" i="18"/>
  <c r="AS32" i="18"/>
  <c r="AT32" i="18"/>
  <c r="AU32" i="18"/>
  <c r="AV32" i="18"/>
  <c r="AW32" i="18"/>
  <c r="AX32" i="18"/>
  <c r="AY32" i="18"/>
  <c r="AZ32" i="18"/>
  <c r="BA32" i="18"/>
  <c r="BB32" i="18"/>
  <c r="BC32" i="18"/>
  <c r="BD32" i="18"/>
  <c r="BE32" i="18"/>
  <c r="BF32" i="18"/>
  <c r="BG32" i="18"/>
  <c r="BH32" i="18"/>
  <c r="BI32" i="18"/>
  <c r="BJ32" i="18"/>
  <c r="BK32" i="18"/>
  <c r="BK70" i="18"/>
  <c r="AQ85" i="18" s="1"/>
  <c r="BJ70" i="18"/>
  <c r="BI70" i="18"/>
  <c r="BH70" i="18"/>
  <c r="BG70" i="18"/>
  <c r="BF70" i="18"/>
  <c r="BE70" i="18"/>
  <c r="BD70" i="18"/>
  <c r="BC70" i="18"/>
  <c r="BB70" i="18"/>
  <c r="BA70" i="18"/>
  <c r="AZ70" i="18"/>
  <c r="AY70" i="18"/>
  <c r="AX70" i="18"/>
  <c r="AW70" i="18"/>
  <c r="AV70" i="18"/>
  <c r="AN85" i="18" s="1"/>
  <c r="AU70" i="18"/>
  <c r="AT70" i="18"/>
  <c r="AS70" i="18"/>
  <c r="AR70" i="18"/>
  <c r="AQ70" i="18"/>
  <c r="AM85" i="18" s="1"/>
  <c r="AP70" i="18"/>
  <c r="AO70" i="18"/>
  <c r="AN70" i="18"/>
  <c r="AM70" i="18"/>
  <c r="AL70" i="18"/>
  <c r="AL85" i="18" s="1"/>
  <c r="AK70" i="18"/>
  <c r="AJ70" i="18"/>
  <c r="AI70" i="18"/>
  <c r="AH70" i="18"/>
  <c r="AG70" i="18"/>
  <c r="AF70" i="18"/>
  <c r="AE70" i="18"/>
  <c r="AD70" i="18"/>
  <c r="AC70" i="18"/>
  <c r="AB70" i="18"/>
  <c r="AA70" i="18"/>
  <c r="Z70" i="18"/>
  <c r="Y70" i="18"/>
  <c r="X70" i="18"/>
  <c r="W70" i="18"/>
  <c r="V70" i="18"/>
  <c r="U70" i="18"/>
  <c r="T70" i="18"/>
  <c r="S70" i="18"/>
  <c r="R70" i="18"/>
  <c r="Q70" i="18"/>
  <c r="P70" i="18"/>
  <c r="O70" i="18"/>
  <c r="N70" i="18"/>
  <c r="M70" i="18"/>
  <c r="L70" i="18"/>
  <c r="K70" i="18"/>
  <c r="J70" i="18"/>
  <c r="I70" i="18"/>
  <c r="H70" i="18"/>
  <c r="G70" i="18"/>
  <c r="F70" i="18"/>
  <c r="E70" i="18"/>
  <c r="D70" i="18"/>
  <c r="BK69" i="18"/>
  <c r="AQ84" i="18" s="1"/>
  <c r="BJ69" i="18"/>
  <c r="BI69" i="18"/>
  <c r="BH69" i="18"/>
  <c r="BG69" i="18"/>
  <c r="BF69" i="18"/>
  <c r="AP84" i="18" s="1"/>
  <c r="BE69" i="18"/>
  <c r="BD69" i="18"/>
  <c r="BC69" i="18"/>
  <c r="BB69" i="18"/>
  <c r="BA69" i="18"/>
  <c r="AO84" i="18" s="1"/>
  <c r="AZ69" i="18"/>
  <c r="AY69" i="18"/>
  <c r="AX69" i="18"/>
  <c r="AW69" i="18"/>
  <c r="AV69" i="18"/>
  <c r="AN84" i="18" s="1"/>
  <c r="AU69" i="18"/>
  <c r="AT69" i="18"/>
  <c r="AS69" i="18"/>
  <c r="AR69" i="18"/>
  <c r="AQ69" i="18"/>
  <c r="AM84" i="18" s="1"/>
  <c r="AP69" i="18"/>
  <c r="AO69" i="18"/>
  <c r="AN69" i="18"/>
  <c r="AM69" i="18"/>
  <c r="AL69" i="18"/>
  <c r="AK69" i="18"/>
  <c r="AJ69" i="18"/>
  <c r="AI69" i="18"/>
  <c r="AH69" i="18"/>
  <c r="AG69" i="18"/>
  <c r="AF69" i="18"/>
  <c r="AE69" i="18"/>
  <c r="AD69" i="18"/>
  <c r="AC69" i="18"/>
  <c r="AB69" i="18"/>
  <c r="AA69" i="18"/>
  <c r="Z69" i="18"/>
  <c r="Y69" i="18"/>
  <c r="X69" i="18"/>
  <c r="W69" i="18"/>
  <c r="V69" i="18"/>
  <c r="U69" i="18"/>
  <c r="T69" i="18"/>
  <c r="S69" i="18"/>
  <c r="R69" i="18"/>
  <c r="Q69" i="18"/>
  <c r="P69" i="18"/>
  <c r="O69" i="18"/>
  <c r="N69" i="18"/>
  <c r="M69" i="18"/>
  <c r="L69" i="18"/>
  <c r="K69" i="18"/>
  <c r="J69" i="18"/>
  <c r="I69" i="18"/>
  <c r="H69" i="18"/>
  <c r="G69" i="18"/>
  <c r="F69" i="18"/>
  <c r="E69" i="18"/>
  <c r="D69" i="18"/>
  <c r="BK68" i="18"/>
  <c r="BJ68" i="18"/>
  <c r="BI68" i="18"/>
  <c r="BH68" i="18"/>
  <c r="BG68" i="18"/>
  <c r="BF68" i="18"/>
  <c r="BE68" i="18"/>
  <c r="BD68" i="18"/>
  <c r="BC68" i="18"/>
  <c r="BB68" i="18"/>
  <c r="BA68" i="18"/>
  <c r="AZ68" i="18"/>
  <c r="AY68" i="18"/>
  <c r="AX68" i="18"/>
  <c r="AW68" i="18"/>
  <c r="AV68" i="18"/>
  <c r="AU68" i="18"/>
  <c r="AT68" i="18"/>
  <c r="AS68" i="18"/>
  <c r="AR68" i="18"/>
  <c r="AQ68" i="18"/>
  <c r="AM83" i="18" s="1"/>
  <c r="AP68" i="18"/>
  <c r="AO68" i="18"/>
  <c r="AN68" i="18"/>
  <c r="AM68" i="18"/>
  <c r="AL68" i="18"/>
  <c r="AL83" i="18" s="1"/>
  <c r="AK68" i="18"/>
  <c r="AJ68" i="18"/>
  <c r="AI68" i="18"/>
  <c r="AH68" i="18"/>
  <c r="AG68" i="18"/>
  <c r="AF68" i="18"/>
  <c r="AE68" i="18"/>
  <c r="AD68" i="18"/>
  <c r="AC68" i="18"/>
  <c r="AB68" i="18"/>
  <c r="AA68" i="18"/>
  <c r="Z68" i="18"/>
  <c r="Y68" i="18"/>
  <c r="X68" i="18"/>
  <c r="W68" i="18"/>
  <c r="V68" i="18"/>
  <c r="U68" i="18"/>
  <c r="T68" i="18"/>
  <c r="S68" i="18"/>
  <c r="R68" i="18"/>
  <c r="Q68" i="18"/>
  <c r="P68" i="18"/>
  <c r="O68" i="18"/>
  <c r="N68" i="18"/>
  <c r="M68" i="18"/>
  <c r="L68" i="18"/>
  <c r="K68" i="18"/>
  <c r="J68" i="18"/>
  <c r="I68" i="18"/>
  <c r="H68" i="18"/>
  <c r="G68" i="18"/>
  <c r="F68" i="18"/>
  <c r="E68" i="18"/>
  <c r="D68" i="18"/>
  <c r="C68" i="18"/>
  <c r="BK67" i="18"/>
  <c r="BJ67" i="18"/>
  <c r="BI67" i="18"/>
  <c r="BH67" i="18"/>
  <c r="BG67" i="18"/>
  <c r="BF67" i="18"/>
  <c r="AP82" i="18" s="1"/>
  <c r="BE67" i="18"/>
  <c r="BD67" i="18"/>
  <c r="BC67" i="18"/>
  <c r="BB67" i="18"/>
  <c r="BA67" i="18"/>
  <c r="AO82" i="18" s="1"/>
  <c r="AZ67" i="18"/>
  <c r="AY67" i="18"/>
  <c r="AX67" i="18"/>
  <c r="AW67" i="18"/>
  <c r="AV67" i="18"/>
  <c r="AU67" i="18"/>
  <c r="AT67" i="18"/>
  <c r="AS67" i="18"/>
  <c r="AR67" i="18"/>
  <c r="AQ67" i="18"/>
  <c r="AP67" i="18"/>
  <c r="AO67" i="18"/>
  <c r="AN67" i="18"/>
  <c r="AM67" i="18"/>
  <c r="AL67" i="18"/>
  <c r="AL82" i="18" s="1"/>
  <c r="AK67" i="18"/>
  <c r="AJ67" i="18"/>
  <c r="AI67" i="18"/>
  <c r="AH67" i="18"/>
  <c r="AG67" i="18"/>
  <c r="AF67" i="18"/>
  <c r="AE67" i="18"/>
  <c r="AD67" i="18"/>
  <c r="AC67" i="18"/>
  <c r="AB67" i="18"/>
  <c r="AA67" i="18"/>
  <c r="Z67" i="18"/>
  <c r="Y67" i="18"/>
  <c r="X67" i="18"/>
  <c r="W67" i="18"/>
  <c r="V67" i="18"/>
  <c r="U67" i="18"/>
  <c r="T67" i="18"/>
  <c r="S67" i="18"/>
  <c r="R67" i="18"/>
  <c r="Q67" i="18"/>
  <c r="P67" i="18"/>
  <c r="O67" i="18"/>
  <c r="N67" i="18"/>
  <c r="M67" i="18"/>
  <c r="L67" i="18"/>
  <c r="K67" i="18"/>
  <c r="J67" i="18"/>
  <c r="I67" i="18"/>
  <c r="H67" i="18"/>
  <c r="G67" i="18"/>
  <c r="F67" i="18"/>
  <c r="E67" i="18"/>
  <c r="D67" i="18"/>
  <c r="BK66" i="18"/>
  <c r="AQ81" i="18" s="1"/>
  <c r="BJ66" i="18"/>
  <c r="BI66" i="18"/>
  <c r="BH66" i="18"/>
  <c r="BG66" i="18"/>
  <c r="BF66" i="18"/>
  <c r="AP81" i="18" s="1"/>
  <c r="BE66" i="18"/>
  <c r="BD66" i="18"/>
  <c r="BC66" i="18"/>
  <c r="BB66" i="18"/>
  <c r="BA66" i="18"/>
  <c r="AO81" i="18" s="1"/>
  <c r="AZ66" i="18"/>
  <c r="AY66" i="18"/>
  <c r="AX66" i="18"/>
  <c r="AW66" i="18"/>
  <c r="AV66" i="18"/>
  <c r="AN81" i="18" s="1"/>
  <c r="AU66" i="18"/>
  <c r="AT66" i="18"/>
  <c r="AS66" i="18"/>
  <c r="AR66" i="18"/>
  <c r="AQ66" i="18"/>
  <c r="AM81" i="18" s="1"/>
  <c r="AP66" i="18"/>
  <c r="AO66" i="18"/>
  <c r="AN66" i="18"/>
  <c r="AM66" i="18"/>
  <c r="AL66" i="18"/>
  <c r="AL81" i="18" s="1"/>
  <c r="AK66" i="18"/>
  <c r="AJ66" i="18"/>
  <c r="AI66" i="18"/>
  <c r="AH66" i="18"/>
  <c r="AG66" i="18"/>
  <c r="AF66" i="18"/>
  <c r="AE66" i="18"/>
  <c r="AD66" i="18"/>
  <c r="AC66" i="18"/>
  <c r="AB66" i="18"/>
  <c r="AA66" i="18"/>
  <c r="Z66" i="18"/>
  <c r="Y66" i="18"/>
  <c r="X66" i="18"/>
  <c r="W66" i="18"/>
  <c r="V66" i="18"/>
  <c r="U66" i="18"/>
  <c r="T66" i="18"/>
  <c r="S66" i="18"/>
  <c r="R66" i="18"/>
  <c r="Q66" i="18"/>
  <c r="P66" i="18"/>
  <c r="O66" i="18"/>
  <c r="N66" i="18"/>
  <c r="M66" i="18"/>
  <c r="L66" i="18"/>
  <c r="K66" i="18"/>
  <c r="J66" i="18"/>
  <c r="I66" i="18"/>
  <c r="H66" i="18"/>
  <c r="G66" i="18"/>
  <c r="F66" i="18"/>
  <c r="E66" i="18"/>
  <c r="D66" i="18"/>
  <c r="BK65" i="18"/>
  <c r="AQ80" i="18" s="1"/>
  <c r="BJ65" i="18"/>
  <c r="BI65" i="18"/>
  <c r="BH65" i="18"/>
  <c r="BG65" i="18"/>
  <c r="BF65" i="18"/>
  <c r="AP80" i="18" s="1"/>
  <c r="BE65" i="18"/>
  <c r="BD65" i="18"/>
  <c r="BC65" i="18"/>
  <c r="BB65" i="18"/>
  <c r="BA65" i="18"/>
  <c r="AO80" i="18" s="1"/>
  <c r="AZ65" i="18"/>
  <c r="AY65" i="18"/>
  <c r="AX65" i="18"/>
  <c r="AW65" i="18"/>
  <c r="AV65" i="18"/>
  <c r="AN80" i="18" s="1"/>
  <c r="AU65" i="18"/>
  <c r="AT65" i="18"/>
  <c r="AS65" i="18"/>
  <c r="AR65" i="18"/>
  <c r="AQ65" i="18"/>
  <c r="AM80" i="18" s="1"/>
  <c r="AP65" i="18"/>
  <c r="AO65" i="18"/>
  <c r="AN65" i="18"/>
  <c r="AM65" i="18"/>
  <c r="AL65" i="18"/>
  <c r="AK65" i="18"/>
  <c r="AJ65" i="18"/>
  <c r="AI65" i="18"/>
  <c r="AH65" i="18"/>
  <c r="AG65" i="18"/>
  <c r="AF65" i="18"/>
  <c r="AE65" i="18"/>
  <c r="AD65" i="18"/>
  <c r="AC65" i="18"/>
  <c r="AB65" i="18"/>
  <c r="AA65" i="18"/>
  <c r="Z65" i="18"/>
  <c r="Y65" i="18"/>
  <c r="X65" i="18"/>
  <c r="W65" i="18"/>
  <c r="V65" i="18"/>
  <c r="U65" i="18"/>
  <c r="T65" i="18"/>
  <c r="S65" i="18"/>
  <c r="R65" i="18"/>
  <c r="Q65" i="18"/>
  <c r="P65" i="18"/>
  <c r="O65" i="18"/>
  <c r="N65" i="18"/>
  <c r="M65" i="18"/>
  <c r="L65" i="18"/>
  <c r="K65" i="18"/>
  <c r="J65" i="18"/>
  <c r="I65" i="18"/>
  <c r="H65" i="18"/>
  <c r="G65" i="18"/>
  <c r="F65" i="18"/>
  <c r="E65" i="18"/>
  <c r="D65" i="18"/>
  <c r="BK64" i="18"/>
  <c r="BJ64" i="18"/>
  <c r="BI64" i="18"/>
  <c r="BH64" i="18"/>
  <c r="BG64" i="18"/>
  <c r="BF64" i="18"/>
  <c r="BE64" i="18"/>
  <c r="BD64" i="18"/>
  <c r="BC64" i="18"/>
  <c r="BB64" i="18"/>
  <c r="BA64" i="18"/>
  <c r="AZ64" i="18"/>
  <c r="AY64" i="18"/>
  <c r="AX64" i="18"/>
  <c r="AW64" i="18"/>
  <c r="AV64" i="18"/>
  <c r="AU64" i="18"/>
  <c r="AT64" i="18"/>
  <c r="AS64" i="18"/>
  <c r="AR64" i="18"/>
  <c r="AQ64" i="18"/>
  <c r="AM79" i="18" s="1"/>
  <c r="AP64" i="18"/>
  <c r="AO64" i="18"/>
  <c r="AN64" i="18"/>
  <c r="AM64" i="18"/>
  <c r="AL64" i="18"/>
  <c r="AL79" i="18" s="1"/>
  <c r="AK64" i="18"/>
  <c r="AJ64" i="18"/>
  <c r="AI64" i="18"/>
  <c r="AH64" i="18"/>
  <c r="AG64" i="18"/>
  <c r="AF64" i="18"/>
  <c r="AE64" i="18"/>
  <c r="AD64" i="18"/>
  <c r="AC64" i="18"/>
  <c r="AB64" i="18"/>
  <c r="AA64" i="18"/>
  <c r="Z64" i="18"/>
  <c r="Y64" i="18"/>
  <c r="X64" i="18"/>
  <c r="W64" i="18"/>
  <c r="V64" i="18"/>
  <c r="U64" i="18"/>
  <c r="T64" i="18"/>
  <c r="S64" i="18"/>
  <c r="R64" i="18"/>
  <c r="Q64" i="18"/>
  <c r="P64" i="18"/>
  <c r="O64" i="18"/>
  <c r="N64" i="18"/>
  <c r="M64" i="18"/>
  <c r="L64" i="18"/>
  <c r="K64" i="18"/>
  <c r="J64" i="18"/>
  <c r="I64" i="18"/>
  <c r="H64" i="18"/>
  <c r="G64" i="18"/>
  <c r="F64" i="18"/>
  <c r="E64" i="18"/>
  <c r="D64" i="18"/>
  <c r="BK63" i="18"/>
  <c r="AQ78" i="18" s="1"/>
  <c r="BJ63" i="18"/>
  <c r="BI63" i="18"/>
  <c r="BH63" i="18"/>
  <c r="BG63" i="18"/>
  <c r="BF63" i="18"/>
  <c r="AP78" i="18" s="1"/>
  <c r="BE63" i="18"/>
  <c r="BD63" i="18"/>
  <c r="BC63" i="18"/>
  <c r="BB63" i="18"/>
  <c r="BA63" i="18"/>
  <c r="AO78" i="18" s="1"/>
  <c r="AZ63" i="18"/>
  <c r="AY63" i="18"/>
  <c r="AX63" i="18"/>
  <c r="AW63" i="18"/>
  <c r="AV63" i="18"/>
  <c r="AU63" i="18"/>
  <c r="AT63" i="18"/>
  <c r="AS63" i="18"/>
  <c r="AR63" i="18"/>
  <c r="AQ63" i="18"/>
  <c r="AP63" i="18"/>
  <c r="AO63" i="18"/>
  <c r="AN63" i="18"/>
  <c r="AM63" i="18"/>
  <c r="AL63" i="18"/>
  <c r="AK63" i="18"/>
  <c r="AJ63" i="18"/>
  <c r="AI63" i="18"/>
  <c r="AH63" i="18"/>
  <c r="AG63" i="18"/>
  <c r="AF63" i="18"/>
  <c r="AE63" i="18"/>
  <c r="AD63" i="18"/>
  <c r="AC63" i="18"/>
  <c r="AB63" i="18"/>
  <c r="AA63" i="18"/>
  <c r="Z63" i="18"/>
  <c r="Y63" i="18"/>
  <c r="X63" i="18"/>
  <c r="W63" i="18"/>
  <c r="V63" i="18"/>
  <c r="U63" i="18"/>
  <c r="T63" i="18"/>
  <c r="S63" i="18"/>
  <c r="R63" i="18"/>
  <c r="Q63" i="18"/>
  <c r="P63" i="18"/>
  <c r="O63" i="18"/>
  <c r="N63" i="18"/>
  <c r="M63" i="18"/>
  <c r="L63" i="18"/>
  <c r="K63" i="18"/>
  <c r="J63" i="18"/>
  <c r="I63" i="18"/>
  <c r="H63" i="18"/>
  <c r="G63" i="18"/>
  <c r="F63" i="18"/>
  <c r="E63" i="18"/>
  <c r="D63" i="18"/>
  <c r="BK54" i="18"/>
  <c r="BJ54" i="18"/>
  <c r="BI54" i="18"/>
  <c r="BH54" i="18"/>
  <c r="BG54" i="18"/>
  <c r="BF54" i="18"/>
  <c r="BE54" i="18"/>
  <c r="BD54" i="18"/>
  <c r="BC54" i="18"/>
  <c r="BB54" i="18"/>
  <c r="BA54" i="18"/>
  <c r="AZ54" i="18"/>
  <c r="AY54" i="18"/>
  <c r="AX54" i="18"/>
  <c r="AW54" i="18"/>
  <c r="AV54" i="18"/>
  <c r="AU54" i="18"/>
  <c r="AT54" i="18"/>
  <c r="AS54" i="18"/>
  <c r="AR54" i="18"/>
  <c r="AQ54" i="18"/>
  <c r="AP54" i="18"/>
  <c r="AO54" i="18"/>
  <c r="AN54" i="18"/>
  <c r="AM54" i="18"/>
  <c r="AL54" i="18"/>
  <c r="AK54" i="18"/>
  <c r="AJ54" i="18"/>
  <c r="AI54" i="18"/>
  <c r="AH54" i="18"/>
  <c r="AG54" i="18"/>
  <c r="AF54" i="18"/>
  <c r="AE54" i="18"/>
  <c r="AD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D54" i="18"/>
  <c r="C54" i="18"/>
  <c r="BK52" i="18"/>
  <c r="BJ52" i="18"/>
  <c r="BI52" i="18"/>
  <c r="BH52" i="18"/>
  <c r="BG52" i="18"/>
  <c r="BF52" i="18"/>
  <c r="BE52" i="18"/>
  <c r="BD52" i="18"/>
  <c r="BC52" i="18"/>
  <c r="BB52" i="18"/>
  <c r="BA52" i="18"/>
  <c r="AZ52" i="18"/>
  <c r="AY52" i="18"/>
  <c r="AX52" i="18"/>
  <c r="AW52" i="18"/>
  <c r="AV52" i="18"/>
  <c r="AU52" i="18"/>
  <c r="AT52" i="18"/>
  <c r="AS52" i="18"/>
  <c r="AR52" i="18"/>
  <c r="AQ52" i="18"/>
  <c r="AP52" i="18"/>
  <c r="AO52" i="18"/>
  <c r="AN52" i="18"/>
  <c r="AM52" i="18"/>
  <c r="AL52" i="18"/>
  <c r="AK52" i="18"/>
  <c r="AJ52" i="18"/>
  <c r="AI52" i="18"/>
  <c r="AH52" i="18"/>
  <c r="AG52" i="18"/>
  <c r="AF52" i="18"/>
  <c r="AE52" i="18"/>
  <c r="AD52" i="18"/>
  <c r="AC52" i="18"/>
  <c r="AB52" i="18"/>
  <c r="AA52" i="18"/>
  <c r="Z52" i="18"/>
  <c r="Y52" i="18"/>
  <c r="X52" i="18"/>
  <c r="W52" i="18"/>
  <c r="V52" i="18"/>
  <c r="U52" i="18"/>
  <c r="T52" i="18"/>
  <c r="S52" i="18"/>
  <c r="R52" i="18"/>
  <c r="Q52" i="18"/>
  <c r="P52" i="18"/>
  <c r="O52" i="18"/>
  <c r="N52" i="18"/>
  <c r="M52" i="18"/>
  <c r="L52" i="18"/>
  <c r="K52" i="18"/>
  <c r="J52" i="18"/>
  <c r="I52" i="18"/>
  <c r="H52" i="18"/>
  <c r="G52" i="18"/>
  <c r="F52" i="18"/>
  <c r="E52" i="18"/>
  <c r="D52" i="18"/>
  <c r="A43" i="18"/>
  <c r="A42" i="18"/>
  <c r="BK41" i="18"/>
  <c r="BJ41" i="18"/>
  <c r="BI41" i="18"/>
  <c r="BH41" i="18"/>
  <c r="BG41" i="18"/>
  <c r="BF41" i="18"/>
  <c r="BE41" i="18"/>
  <c r="BD41" i="18"/>
  <c r="BC41" i="18"/>
  <c r="BB41" i="18"/>
  <c r="BA41" i="18"/>
  <c r="AZ41" i="18"/>
  <c r="AY41" i="18"/>
  <c r="AX41" i="18"/>
  <c r="AW41" i="18"/>
  <c r="AV41" i="18"/>
  <c r="AU41" i="18"/>
  <c r="AT41" i="18"/>
  <c r="AS41" i="18"/>
  <c r="AR41" i="18"/>
  <c r="AQ41" i="18"/>
  <c r="AP41" i="18"/>
  <c r="AO41" i="18"/>
  <c r="AN41" i="18"/>
  <c r="AM41" i="18"/>
  <c r="AL41" i="18"/>
  <c r="AK41" i="18"/>
  <c r="AJ41" i="18"/>
  <c r="AI41" i="18"/>
  <c r="AH41" i="18"/>
  <c r="AG41" i="18"/>
  <c r="AF41" i="18"/>
  <c r="AE41" i="18"/>
  <c r="AD41" i="18"/>
  <c r="AC41" i="18"/>
  <c r="AB41" i="18"/>
  <c r="AA41" i="18"/>
  <c r="Z41" i="18"/>
  <c r="Y41" i="18"/>
  <c r="X41" i="18"/>
  <c r="W41" i="18"/>
  <c r="V41" i="18"/>
  <c r="U41" i="18"/>
  <c r="T41" i="18"/>
  <c r="S41" i="18"/>
  <c r="R41" i="18"/>
  <c r="Q41" i="18"/>
  <c r="P41" i="18"/>
  <c r="O41" i="18"/>
  <c r="N41" i="18"/>
  <c r="M41" i="18"/>
  <c r="L41" i="18"/>
  <c r="K41" i="18"/>
  <c r="J41" i="18"/>
  <c r="I41" i="18"/>
  <c r="H41" i="18"/>
  <c r="G41" i="18"/>
  <c r="F41" i="18"/>
  <c r="E41" i="18"/>
  <c r="D41" i="18"/>
  <c r="C41" i="18"/>
  <c r="A41" i="18"/>
  <c r="BK40" i="18"/>
  <c r="BJ40" i="18"/>
  <c r="BI40" i="18"/>
  <c r="BH40" i="18"/>
  <c r="BG40" i="18"/>
  <c r="BF40" i="18"/>
  <c r="BE40" i="18"/>
  <c r="BD40" i="18"/>
  <c r="BC40" i="18"/>
  <c r="BB40" i="18"/>
  <c r="BA40" i="18"/>
  <c r="AZ40" i="18"/>
  <c r="AY40" i="18"/>
  <c r="AX40" i="18"/>
  <c r="AW40" i="18"/>
  <c r="AV40" i="18"/>
  <c r="AU40" i="18"/>
  <c r="AT40" i="18"/>
  <c r="AS40" i="18"/>
  <c r="AR40" i="18"/>
  <c r="AQ40" i="18"/>
  <c r="AP40" i="18"/>
  <c r="AO40" i="18"/>
  <c r="AN40" i="18"/>
  <c r="AM40" i="18"/>
  <c r="AL40" i="18"/>
  <c r="AK40" i="18"/>
  <c r="AJ40" i="18"/>
  <c r="AI40" i="18"/>
  <c r="AH40" i="18"/>
  <c r="AG40" i="18"/>
  <c r="AF40" i="18"/>
  <c r="AE40" i="18"/>
  <c r="AD40" i="18"/>
  <c r="AC40" i="18"/>
  <c r="AB40" i="18"/>
  <c r="AA40" i="18"/>
  <c r="Z40" i="18"/>
  <c r="Y40" i="18"/>
  <c r="X40" i="18"/>
  <c r="W40" i="18"/>
  <c r="V40" i="18"/>
  <c r="U40" i="18"/>
  <c r="T40" i="18"/>
  <c r="S40" i="18"/>
  <c r="R40" i="18"/>
  <c r="Q40" i="18"/>
  <c r="P40" i="18"/>
  <c r="O40" i="18"/>
  <c r="N40" i="18"/>
  <c r="M40" i="18"/>
  <c r="L40" i="18"/>
  <c r="K40" i="18"/>
  <c r="J40" i="18"/>
  <c r="I40" i="18"/>
  <c r="H40" i="18"/>
  <c r="G40" i="18"/>
  <c r="F40" i="18"/>
  <c r="E40" i="18"/>
  <c r="D40" i="18"/>
  <c r="A40" i="18"/>
  <c r="A39" i="18"/>
  <c r="BK38" i="18"/>
  <c r="BJ38" i="18"/>
  <c r="BI38" i="18"/>
  <c r="BH38" i="18"/>
  <c r="BG38" i="18"/>
  <c r="BF38" i="18"/>
  <c r="BE38" i="18"/>
  <c r="BD38" i="18"/>
  <c r="BC38" i="18"/>
  <c r="BB38" i="18"/>
  <c r="BA38" i="18"/>
  <c r="AZ38" i="18"/>
  <c r="AY38" i="18"/>
  <c r="AX38" i="18"/>
  <c r="AW38" i="18"/>
  <c r="AV38" i="18"/>
  <c r="AU38" i="18"/>
  <c r="AT38" i="18"/>
  <c r="AS38" i="18"/>
  <c r="AR38" i="18"/>
  <c r="AQ38" i="18"/>
  <c r="AP38" i="18"/>
  <c r="AO38" i="18"/>
  <c r="AN38" i="18"/>
  <c r="AM38" i="18"/>
  <c r="AL38" i="18"/>
  <c r="AK38" i="18"/>
  <c r="AJ38" i="18"/>
  <c r="AI38" i="18"/>
  <c r="AH38" i="18"/>
  <c r="AG38" i="18"/>
  <c r="AF38" i="18"/>
  <c r="AE38" i="18"/>
  <c r="AD38" i="18"/>
  <c r="AC38" i="18"/>
  <c r="AB38" i="18"/>
  <c r="AA38" i="18"/>
  <c r="Z38" i="18"/>
  <c r="Y38" i="18"/>
  <c r="X38" i="18"/>
  <c r="W38" i="18"/>
  <c r="V38" i="18"/>
  <c r="U38" i="18"/>
  <c r="T38" i="18"/>
  <c r="S38" i="18"/>
  <c r="R38" i="18"/>
  <c r="Q38" i="18"/>
  <c r="P38" i="18"/>
  <c r="O38" i="18"/>
  <c r="N38" i="18"/>
  <c r="M38" i="18"/>
  <c r="L38" i="18"/>
  <c r="K38" i="18"/>
  <c r="J38" i="18"/>
  <c r="I38" i="18"/>
  <c r="H38" i="18"/>
  <c r="G38" i="18"/>
  <c r="F38" i="18"/>
  <c r="E38" i="18"/>
  <c r="D38" i="18"/>
  <c r="C38" i="18"/>
  <c r="C45" i="18" s="1"/>
  <c r="A38" i="18"/>
  <c r="A37" i="18"/>
  <c r="A36" i="18"/>
  <c r="BK35" i="18"/>
  <c r="BJ35" i="18"/>
  <c r="BI35" i="18"/>
  <c r="BH35" i="18"/>
  <c r="BG35" i="18"/>
  <c r="BF35" i="18"/>
  <c r="BE35" i="18"/>
  <c r="BD35" i="18"/>
  <c r="BC35" i="18"/>
  <c r="BB35" i="18"/>
  <c r="BA35" i="18"/>
  <c r="AZ35" i="18"/>
  <c r="AY35" i="18"/>
  <c r="AX35" i="18"/>
  <c r="AW35" i="18"/>
  <c r="AV35" i="18"/>
  <c r="AU35" i="18"/>
  <c r="AT35" i="18"/>
  <c r="AS35" i="18"/>
  <c r="AR35" i="18"/>
  <c r="AQ35" i="18"/>
  <c r="AP35" i="18"/>
  <c r="AO35" i="18"/>
  <c r="AN35" i="18"/>
  <c r="AM35" i="18"/>
  <c r="AL35" i="18"/>
  <c r="AK35" i="18"/>
  <c r="AJ35" i="18"/>
  <c r="AI35" i="18"/>
  <c r="AH35" i="18"/>
  <c r="AG35" i="18"/>
  <c r="AF35" i="18"/>
  <c r="AE35" i="18"/>
  <c r="AD35" i="18"/>
  <c r="AC35" i="18"/>
  <c r="AB35" i="18"/>
  <c r="AA35" i="18"/>
  <c r="Z35" i="18"/>
  <c r="Y35" i="18"/>
  <c r="X35" i="18"/>
  <c r="W35" i="18"/>
  <c r="V35" i="18"/>
  <c r="U35" i="18"/>
  <c r="T35" i="18"/>
  <c r="S35" i="18"/>
  <c r="R35" i="18"/>
  <c r="Q35" i="18"/>
  <c r="P35" i="18"/>
  <c r="O35" i="18"/>
  <c r="N35" i="18"/>
  <c r="M35" i="18"/>
  <c r="L35" i="18"/>
  <c r="K35" i="18"/>
  <c r="J35" i="18"/>
  <c r="I35" i="18"/>
  <c r="H35" i="18"/>
  <c r="G35" i="18"/>
  <c r="F35" i="18"/>
  <c r="E35" i="18"/>
  <c r="D35" i="18"/>
  <c r="C35" i="18"/>
  <c r="D66" i="10"/>
  <c r="E66" i="10"/>
  <c r="F66" i="10"/>
  <c r="G66" i="10"/>
  <c r="H66" i="10"/>
  <c r="I66" i="10"/>
  <c r="J66" i="10"/>
  <c r="K66" i="10"/>
  <c r="L66" i="10"/>
  <c r="M66" i="10"/>
  <c r="N66" i="10"/>
  <c r="O66" i="10"/>
  <c r="P66" i="10"/>
  <c r="Q66" i="10"/>
  <c r="R66" i="10"/>
  <c r="S66" i="10"/>
  <c r="T66" i="10"/>
  <c r="U66" i="10"/>
  <c r="V66" i="10"/>
  <c r="W66" i="10"/>
  <c r="X66" i="10"/>
  <c r="Y66" i="10"/>
  <c r="Z66" i="10"/>
  <c r="AA66" i="10"/>
  <c r="AB66" i="10"/>
  <c r="AC66" i="10"/>
  <c r="AD66" i="10"/>
  <c r="AE66" i="10"/>
  <c r="AF66" i="10"/>
  <c r="AG66" i="10"/>
  <c r="AH66" i="10"/>
  <c r="AI66" i="10"/>
  <c r="AJ66" i="10"/>
  <c r="AK66" i="10"/>
  <c r="AL66" i="10"/>
  <c r="AM66" i="10"/>
  <c r="AN66" i="10"/>
  <c r="AO66" i="10"/>
  <c r="AP66" i="10"/>
  <c r="AQ66" i="10"/>
  <c r="AR66" i="10"/>
  <c r="AS66" i="10"/>
  <c r="AT66" i="10"/>
  <c r="AU66" i="10"/>
  <c r="AV66" i="10"/>
  <c r="AW66" i="10"/>
  <c r="AX66" i="10"/>
  <c r="AY66" i="10"/>
  <c r="AZ66" i="10"/>
  <c r="BA66" i="10"/>
  <c r="BB66" i="10"/>
  <c r="BC66" i="10"/>
  <c r="BD66" i="10"/>
  <c r="BE66" i="10"/>
  <c r="BF66" i="10"/>
  <c r="BG66" i="10"/>
  <c r="BH66" i="10"/>
  <c r="BI66" i="10"/>
  <c r="BJ66" i="10"/>
  <c r="BK66" i="10"/>
  <c r="D67" i="10"/>
  <c r="E67" i="10"/>
  <c r="F67" i="10"/>
  <c r="G67" i="10"/>
  <c r="H67" i="10"/>
  <c r="I67" i="10"/>
  <c r="J67" i="10"/>
  <c r="K67" i="10"/>
  <c r="L67" i="10"/>
  <c r="M67" i="10"/>
  <c r="N67" i="10"/>
  <c r="O67" i="10"/>
  <c r="P67" i="10"/>
  <c r="Q67" i="10"/>
  <c r="R67" i="10"/>
  <c r="S67" i="10"/>
  <c r="T67" i="10"/>
  <c r="U67" i="10"/>
  <c r="V67" i="10"/>
  <c r="W67" i="10"/>
  <c r="X67" i="10"/>
  <c r="Y67" i="10"/>
  <c r="Z67" i="10"/>
  <c r="AA67" i="10"/>
  <c r="AB67" i="10"/>
  <c r="AC67" i="10"/>
  <c r="AD67" i="10"/>
  <c r="AE67" i="10"/>
  <c r="AF67" i="10"/>
  <c r="AG67" i="10"/>
  <c r="AH67" i="10"/>
  <c r="AI67" i="10"/>
  <c r="AJ67" i="10"/>
  <c r="AK67" i="10"/>
  <c r="AL67" i="10"/>
  <c r="AM67" i="10"/>
  <c r="AN67" i="10"/>
  <c r="AO67" i="10"/>
  <c r="AP67" i="10"/>
  <c r="AQ67" i="10"/>
  <c r="AR67" i="10"/>
  <c r="AS67" i="10"/>
  <c r="AT67" i="10"/>
  <c r="AU67" i="10"/>
  <c r="AV67" i="10"/>
  <c r="AW67" i="10"/>
  <c r="AX67" i="10"/>
  <c r="AY67" i="10"/>
  <c r="AZ67" i="10"/>
  <c r="BA67" i="10"/>
  <c r="BB67" i="10"/>
  <c r="BC67" i="10"/>
  <c r="BD67" i="10"/>
  <c r="BE67" i="10"/>
  <c r="BF67" i="10"/>
  <c r="BG67" i="10"/>
  <c r="BH67" i="10"/>
  <c r="BI67" i="10"/>
  <c r="BJ67" i="10"/>
  <c r="BK67" i="10"/>
  <c r="D68" i="10"/>
  <c r="E68" i="10"/>
  <c r="F68" i="10"/>
  <c r="G68" i="10"/>
  <c r="H68" i="10"/>
  <c r="I68" i="10"/>
  <c r="J68" i="10"/>
  <c r="K68" i="10"/>
  <c r="L68" i="10"/>
  <c r="M68" i="10"/>
  <c r="N68" i="10"/>
  <c r="O68" i="10"/>
  <c r="P68" i="10"/>
  <c r="Q68" i="10"/>
  <c r="R68" i="10"/>
  <c r="S68" i="10"/>
  <c r="T68" i="10"/>
  <c r="U68" i="10"/>
  <c r="V68" i="10"/>
  <c r="W68" i="10"/>
  <c r="X68" i="10"/>
  <c r="Y68" i="10"/>
  <c r="Z68" i="10"/>
  <c r="AA68" i="10"/>
  <c r="AB68" i="10"/>
  <c r="AC68" i="10"/>
  <c r="AD68" i="10"/>
  <c r="AE68" i="10"/>
  <c r="AF68" i="10"/>
  <c r="AG68" i="10"/>
  <c r="AH68" i="10"/>
  <c r="AI68" i="10"/>
  <c r="AJ68" i="10"/>
  <c r="AK68" i="10"/>
  <c r="AL68" i="10"/>
  <c r="AM68" i="10"/>
  <c r="AN68" i="10"/>
  <c r="AO68" i="10"/>
  <c r="AP68" i="10"/>
  <c r="AQ68" i="10"/>
  <c r="AR68" i="10"/>
  <c r="AS68" i="10"/>
  <c r="AT68" i="10"/>
  <c r="AU68" i="10"/>
  <c r="AV68" i="10"/>
  <c r="AW68" i="10"/>
  <c r="AX68" i="10"/>
  <c r="AY68" i="10"/>
  <c r="AZ68" i="10"/>
  <c r="BA68" i="10"/>
  <c r="BB68" i="10"/>
  <c r="BC68" i="10"/>
  <c r="BD68" i="10"/>
  <c r="BE68" i="10"/>
  <c r="BF68" i="10"/>
  <c r="BG68" i="10"/>
  <c r="BH68" i="10"/>
  <c r="BI68" i="10"/>
  <c r="BJ68" i="10"/>
  <c r="BK68" i="10"/>
  <c r="D69" i="10"/>
  <c r="E69" i="10"/>
  <c r="F69" i="10"/>
  <c r="G69" i="10"/>
  <c r="H69" i="10"/>
  <c r="I69" i="10"/>
  <c r="J69" i="10"/>
  <c r="K69" i="10"/>
  <c r="L69" i="10"/>
  <c r="M69" i="10"/>
  <c r="N69" i="10"/>
  <c r="O69" i="10"/>
  <c r="P69" i="10"/>
  <c r="Q69" i="10"/>
  <c r="R69" i="10"/>
  <c r="S69" i="10"/>
  <c r="T69" i="10"/>
  <c r="U69" i="10"/>
  <c r="V69" i="10"/>
  <c r="W69" i="10"/>
  <c r="X69" i="10"/>
  <c r="Y69" i="10"/>
  <c r="Z69" i="10"/>
  <c r="AA69" i="10"/>
  <c r="AB69" i="10"/>
  <c r="AC69" i="10"/>
  <c r="AD69" i="10"/>
  <c r="AE69" i="10"/>
  <c r="AF69" i="10"/>
  <c r="AG69" i="10"/>
  <c r="AH69" i="10"/>
  <c r="AI69" i="10"/>
  <c r="AJ69" i="10"/>
  <c r="AK69" i="10"/>
  <c r="AL69" i="10"/>
  <c r="AM69" i="10"/>
  <c r="AN69" i="10"/>
  <c r="AO69" i="10"/>
  <c r="AP69" i="10"/>
  <c r="AQ69" i="10"/>
  <c r="AR69" i="10"/>
  <c r="AS69" i="10"/>
  <c r="AT69" i="10"/>
  <c r="AU69" i="10"/>
  <c r="AV69" i="10"/>
  <c r="AW69" i="10"/>
  <c r="AX69" i="10"/>
  <c r="AY69" i="10"/>
  <c r="AZ69" i="10"/>
  <c r="BA69" i="10"/>
  <c r="BB69" i="10"/>
  <c r="BC69" i="10"/>
  <c r="BD69" i="10"/>
  <c r="BE69" i="10"/>
  <c r="BF69" i="10"/>
  <c r="BG69" i="10"/>
  <c r="BH69" i="10"/>
  <c r="BI69" i="10"/>
  <c r="BJ69" i="10"/>
  <c r="BK69" i="10"/>
  <c r="D70" i="10"/>
  <c r="E70" i="10"/>
  <c r="F70" i="10"/>
  <c r="G70" i="10"/>
  <c r="H70" i="10"/>
  <c r="I70" i="10"/>
  <c r="J70" i="10"/>
  <c r="K70" i="10"/>
  <c r="L70" i="10"/>
  <c r="M70" i="10"/>
  <c r="N70" i="10"/>
  <c r="O70" i="10"/>
  <c r="P70" i="10"/>
  <c r="Q70" i="10"/>
  <c r="R70" i="10"/>
  <c r="S70" i="10"/>
  <c r="T70" i="10"/>
  <c r="U70" i="10"/>
  <c r="V70" i="10"/>
  <c r="W70" i="10"/>
  <c r="X70" i="10"/>
  <c r="Y70" i="10"/>
  <c r="Z70" i="10"/>
  <c r="AA70" i="10"/>
  <c r="AB70" i="10"/>
  <c r="AC70" i="10"/>
  <c r="AD70" i="10"/>
  <c r="AE70" i="10"/>
  <c r="AF70" i="10"/>
  <c r="AG70" i="10"/>
  <c r="AH70" i="10"/>
  <c r="AI70" i="10"/>
  <c r="AJ70" i="10"/>
  <c r="AK70" i="10"/>
  <c r="AL70" i="10"/>
  <c r="AM70" i="10"/>
  <c r="AN70" i="10"/>
  <c r="AO70" i="10"/>
  <c r="AP70" i="10"/>
  <c r="AQ70" i="10"/>
  <c r="AR70" i="10"/>
  <c r="AS70" i="10"/>
  <c r="AT70" i="10"/>
  <c r="AU70" i="10"/>
  <c r="AV70" i="10"/>
  <c r="AW70" i="10"/>
  <c r="AX70" i="10"/>
  <c r="AY70" i="10"/>
  <c r="AZ70" i="10"/>
  <c r="BA70" i="10"/>
  <c r="BB70" i="10"/>
  <c r="BC70" i="10"/>
  <c r="BD70" i="10"/>
  <c r="BE70" i="10"/>
  <c r="BF70" i="10"/>
  <c r="BG70" i="10"/>
  <c r="BH70" i="10"/>
  <c r="BI70" i="10"/>
  <c r="BJ70" i="10"/>
  <c r="BK70" i="10"/>
  <c r="D71" i="10"/>
  <c r="E71" i="10"/>
  <c r="F71" i="10"/>
  <c r="G71" i="10"/>
  <c r="H71" i="10"/>
  <c r="I71" i="10"/>
  <c r="J71" i="10"/>
  <c r="K71" i="10"/>
  <c r="L71" i="10"/>
  <c r="M71" i="10"/>
  <c r="N71" i="10"/>
  <c r="O71" i="10"/>
  <c r="P71" i="10"/>
  <c r="Q71" i="10"/>
  <c r="R71" i="10"/>
  <c r="S71" i="10"/>
  <c r="T71" i="10"/>
  <c r="U71" i="10"/>
  <c r="V71" i="10"/>
  <c r="W71" i="10"/>
  <c r="X71" i="10"/>
  <c r="Y71" i="10"/>
  <c r="Z71" i="10"/>
  <c r="AA71" i="10"/>
  <c r="AB71" i="10"/>
  <c r="AC71" i="10"/>
  <c r="AD71" i="10"/>
  <c r="AE71" i="10"/>
  <c r="AF71" i="10"/>
  <c r="AG71" i="10"/>
  <c r="AH71" i="10"/>
  <c r="AI71" i="10"/>
  <c r="AJ71" i="10"/>
  <c r="AK71" i="10"/>
  <c r="AL71" i="10"/>
  <c r="AM71" i="10"/>
  <c r="AN71" i="10"/>
  <c r="AO71" i="10"/>
  <c r="AP71" i="10"/>
  <c r="AQ71" i="10"/>
  <c r="AR71" i="10"/>
  <c r="AS71" i="10"/>
  <c r="AT71" i="10"/>
  <c r="AU71" i="10"/>
  <c r="AV71" i="10"/>
  <c r="AW71" i="10"/>
  <c r="AX71" i="10"/>
  <c r="AY71" i="10"/>
  <c r="AZ71" i="10"/>
  <c r="BA71" i="10"/>
  <c r="BB71" i="10"/>
  <c r="BC71" i="10"/>
  <c r="BD71" i="10"/>
  <c r="BE71" i="10"/>
  <c r="BF71" i="10"/>
  <c r="BG71" i="10"/>
  <c r="BH71" i="10"/>
  <c r="BI71" i="10"/>
  <c r="BJ71" i="10"/>
  <c r="BK71" i="10"/>
  <c r="D72" i="10"/>
  <c r="E72" i="10"/>
  <c r="F72" i="10"/>
  <c r="G72" i="10"/>
  <c r="H72" i="10"/>
  <c r="I72" i="10"/>
  <c r="J72" i="10"/>
  <c r="K72" i="10"/>
  <c r="L72" i="10"/>
  <c r="M72" i="10"/>
  <c r="N72" i="10"/>
  <c r="O72" i="10"/>
  <c r="P72" i="10"/>
  <c r="Q72" i="10"/>
  <c r="R72" i="10"/>
  <c r="S72" i="10"/>
  <c r="T72" i="10"/>
  <c r="U72" i="10"/>
  <c r="V72" i="10"/>
  <c r="W72" i="10"/>
  <c r="X72" i="10"/>
  <c r="Y72" i="10"/>
  <c r="Z72" i="10"/>
  <c r="AA72" i="10"/>
  <c r="AB72" i="10"/>
  <c r="AC72" i="10"/>
  <c r="AD72" i="10"/>
  <c r="AE72" i="10"/>
  <c r="AF72" i="10"/>
  <c r="AG72" i="10"/>
  <c r="AH72" i="10"/>
  <c r="AI72" i="10"/>
  <c r="AJ72" i="10"/>
  <c r="AK72" i="10"/>
  <c r="AL72" i="10"/>
  <c r="AM72" i="10"/>
  <c r="AN72" i="10"/>
  <c r="AO72" i="10"/>
  <c r="AP72" i="10"/>
  <c r="AQ72" i="10"/>
  <c r="AR72" i="10"/>
  <c r="AS72" i="10"/>
  <c r="AT72" i="10"/>
  <c r="AU72" i="10"/>
  <c r="AV72" i="10"/>
  <c r="AW72" i="10"/>
  <c r="AX72" i="10"/>
  <c r="AY72" i="10"/>
  <c r="AZ72" i="10"/>
  <c r="BA72" i="10"/>
  <c r="BB72" i="10"/>
  <c r="BC72" i="10"/>
  <c r="BD72" i="10"/>
  <c r="BE72" i="10"/>
  <c r="BF72" i="10"/>
  <c r="BG72" i="10"/>
  <c r="BH72" i="10"/>
  <c r="BI72" i="10"/>
  <c r="BJ72" i="10"/>
  <c r="BK72" i="10"/>
  <c r="D73" i="10"/>
  <c r="E73" i="10"/>
  <c r="F73" i="10"/>
  <c r="G73" i="10"/>
  <c r="H73" i="10"/>
  <c r="I73" i="10"/>
  <c r="J73" i="10"/>
  <c r="K73" i="10"/>
  <c r="L73" i="10"/>
  <c r="M73" i="10"/>
  <c r="N73" i="10"/>
  <c r="O73" i="10"/>
  <c r="P73" i="10"/>
  <c r="Q73" i="10"/>
  <c r="R73" i="10"/>
  <c r="S73" i="10"/>
  <c r="T73" i="10"/>
  <c r="U73" i="10"/>
  <c r="V73" i="10"/>
  <c r="W73" i="10"/>
  <c r="X73" i="10"/>
  <c r="Y73" i="10"/>
  <c r="Z73" i="10"/>
  <c r="AA73" i="10"/>
  <c r="AB73" i="10"/>
  <c r="AC73" i="10"/>
  <c r="AD73" i="10"/>
  <c r="AE73" i="10"/>
  <c r="AF73" i="10"/>
  <c r="AG73" i="10"/>
  <c r="AH73" i="10"/>
  <c r="AI73" i="10"/>
  <c r="AJ73" i="10"/>
  <c r="AK73" i="10"/>
  <c r="AL73" i="10"/>
  <c r="AM73" i="10"/>
  <c r="AN73" i="10"/>
  <c r="AO73" i="10"/>
  <c r="AP73" i="10"/>
  <c r="AQ73" i="10"/>
  <c r="AR73" i="10"/>
  <c r="AS73" i="10"/>
  <c r="AT73" i="10"/>
  <c r="AU73" i="10"/>
  <c r="AV73" i="10"/>
  <c r="AW73" i="10"/>
  <c r="AX73" i="10"/>
  <c r="AY73" i="10"/>
  <c r="AZ73" i="10"/>
  <c r="BA73" i="10"/>
  <c r="BB73" i="10"/>
  <c r="BC73" i="10"/>
  <c r="BD73" i="10"/>
  <c r="BE73" i="10"/>
  <c r="BF73" i="10"/>
  <c r="BG73" i="10"/>
  <c r="BH73" i="10"/>
  <c r="BI73" i="10"/>
  <c r="BJ73" i="10"/>
  <c r="BK73" i="10"/>
  <c r="C73" i="10"/>
  <c r="C72" i="10"/>
  <c r="C71" i="10"/>
  <c r="C70" i="10"/>
  <c r="C69" i="10"/>
  <c r="C68" i="10"/>
  <c r="C67" i="10"/>
  <c r="C66" i="10"/>
  <c r="C32" i="10"/>
  <c r="D32" i="10"/>
  <c r="E32" i="10"/>
  <c r="F32" i="10"/>
  <c r="G32" i="10"/>
  <c r="H32" i="10"/>
  <c r="I32" i="10"/>
  <c r="J32" i="10"/>
  <c r="K32" i="10"/>
  <c r="L32" i="10"/>
  <c r="M32" i="10"/>
  <c r="N32" i="10"/>
  <c r="O32" i="10"/>
  <c r="P32" i="10"/>
  <c r="Q32" i="10"/>
  <c r="R32" i="10"/>
  <c r="S32" i="10"/>
  <c r="T32" i="10"/>
  <c r="U32" i="10"/>
  <c r="V32" i="10"/>
  <c r="W32" i="10"/>
  <c r="X32" i="10"/>
  <c r="Y32" i="10"/>
  <c r="Z32" i="10"/>
  <c r="AA32" i="10"/>
  <c r="AB32" i="10"/>
  <c r="AC32" i="10"/>
  <c r="AD32" i="10"/>
  <c r="AE32" i="10"/>
  <c r="AF32" i="10"/>
  <c r="AG32" i="10"/>
  <c r="AH32" i="10"/>
  <c r="AI32" i="10"/>
  <c r="AJ32" i="10"/>
  <c r="AK32" i="10"/>
  <c r="AL32" i="10"/>
  <c r="AM32" i="10"/>
  <c r="AN32" i="10"/>
  <c r="AO32" i="10"/>
  <c r="AP32" i="10"/>
  <c r="AQ32" i="10"/>
  <c r="AR32" i="10"/>
  <c r="AS32" i="10"/>
  <c r="AT32" i="10"/>
  <c r="AU32" i="10"/>
  <c r="AV32" i="10"/>
  <c r="AW32" i="10"/>
  <c r="AX32" i="10"/>
  <c r="AY32" i="10"/>
  <c r="AZ32" i="10"/>
  <c r="BA32" i="10"/>
  <c r="BB32" i="10"/>
  <c r="BC32" i="10"/>
  <c r="BD32" i="10"/>
  <c r="BE32" i="10"/>
  <c r="BF32" i="10"/>
  <c r="BG32" i="10"/>
  <c r="BH32" i="10"/>
  <c r="BI32" i="10"/>
  <c r="BJ32" i="10"/>
  <c r="BK32" i="10"/>
  <c r="D52" i="10"/>
  <c r="E52" i="10"/>
  <c r="F52" i="10"/>
  <c r="G52" i="10"/>
  <c r="H52" i="10"/>
  <c r="I52" i="10"/>
  <c r="J52" i="10"/>
  <c r="K52" i="10"/>
  <c r="L52" i="10"/>
  <c r="M52" i="10"/>
  <c r="N52" i="10"/>
  <c r="O52" i="10"/>
  <c r="P52" i="10"/>
  <c r="Q52" i="10"/>
  <c r="R52" i="10"/>
  <c r="S52" i="10"/>
  <c r="T52" i="10"/>
  <c r="U52" i="10"/>
  <c r="V52" i="10"/>
  <c r="W52" i="10"/>
  <c r="X52" i="10"/>
  <c r="Y52" i="10"/>
  <c r="Z52" i="10"/>
  <c r="AA52" i="10"/>
  <c r="AB52" i="10"/>
  <c r="AC52" i="10"/>
  <c r="AD52" i="10"/>
  <c r="AE52" i="10"/>
  <c r="AF52" i="10"/>
  <c r="AG52" i="10"/>
  <c r="AH52" i="10"/>
  <c r="AI52" i="10"/>
  <c r="AJ52" i="10"/>
  <c r="AK52" i="10"/>
  <c r="AL52" i="10"/>
  <c r="AM52" i="10"/>
  <c r="AN52" i="10"/>
  <c r="AO52" i="10"/>
  <c r="AP52" i="10"/>
  <c r="AQ52" i="10"/>
  <c r="AR52" i="10"/>
  <c r="AS52" i="10"/>
  <c r="AT52" i="10"/>
  <c r="AU52" i="10"/>
  <c r="AV52" i="10"/>
  <c r="AW52" i="10"/>
  <c r="AX52" i="10"/>
  <c r="AY52" i="10"/>
  <c r="AZ52" i="10"/>
  <c r="BA52" i="10"/>
  <c r="BB52" i="10"/>
  <c r="BC52" i="10"/>
  <c r="BD52" i="10"/>
  <c r="BE52" i="10"/>
  <c r="BF52" i="10"/>
  <c r="BG52" i="10"/>
  <c r="BH52" i="10"/>
  <c r="BI52" i="10"/>
  <c r="BJ52" i="10"/>
  <c r="BK52" i="10"/>
  <c r="C52" i="10"/>
  <c r="D54" i="10"/>
  <c r="E54" i="10"/>
  <c r="F54" i="10"/>
  <c r="G54" i="10"/>
  <c r="H54" i="10"/>
  <c r="I54" i="10"/>
  <c r="J54" i="10"/>
  <c r="K54" i="10"/>
  <c r="L54" i="10"/>
  <c r="M54" i="10"/>
  <c r="N54" i="10"/>
  <c r="O54" i="10"/>
  <c r="P54" i="10"/>
  <c r="Q54" i="10"/>
  <c r="R54" i="10"/>
  <c r="S54" i="10"/>
  <c r="T54" i="10"/>
  <c r="U54" i="10"/>
  <c r="V54" i="10"/>
  <c r="W54" i="10"/>
  <c r="X54" i="10"/>
  <c r="Y54" i="10"/>
  <c r="Z54" i="10"/>
  <c r="AA54" i="10"/>
  <c r="AB54" i="10"/>
  <c r="AC54" i="10"/>
  <c r="AD54" i="10"/>
  <c r="AE54" i="10"/>
  <c r="AF54" i="10"/>
  <c r="AG54" i="10"/>
  <c r="AH54" i="10"/>
  <c r="AI54" i="10"/>
  <c r="AJ54" i="10"/>
  <c r="AK54" i="10"/>
  <c r="AL54" i="10"/>
  <c r="AM54" i="10"/>
  <c r="AN54" i="10"/>
  <c r="AO54" i="10"/>
  <c r="AP54" i="10"/>
  <c r="AQ54" i="10"/>
  <c r="AR54" i="10"/>
  <c r="AS54" i="10"/>
  <c r="AT54" i="10"/>
  <c r="AU54" i="10"/>
  <c r="AV54" i="10"/>
  <c r="AW54" i="10"/>
  <c r="AX54" i="10"/>
  <c r="AY54" i="10"/>
  <c r="AZ54" i="10"/>
  <c r="BA54" i="10"/>
  <c r="BB54" i="10"/>
  <c r="BC54" i="10"/>
  <c r="BD54" i="10"/>
  <c r="BE54" i="10"/>
  <c r="BF54" i="10"/>
  <c r="BG54" i="10"/>
  <c r="BH54" i="10"/>
  <c r="BI54" i="10"/>
  <c r="BJ54" i="10"/>
  <c r="BK54" i="10"/>
  <c r="C54" i="10"/>
  <c r="D40" i="10"/>
  <c r="E40" i="10"/>
  <c r="F40" i="10"/>
  <c r="G40" i="10"/>
  <c r="H40" i="10"/>
  <c r="I40" i="10"/>
  <c r="J40" i="10"/>
  <c r="K40" i="10"/>
  <c r="L40" i="10"/>
  <c r="M40" i="10"/>
  <c r="N40" i="10"/>
  <c r="O40" i="10"/>
  <c r="P40" i="10"/>
  <c r="Q40" i="10"/>
  <c r="R40" i="10"/>
  <c r="S40" i="10"/>
  <c r="T40" i="10"/>
  <c r="U40" i="10"/>
  <c r="V40" i="10"/>
  <c r="W40" i="10"/>
  <c r="X40" i="10"/>
  <c r="Y40" i="10"/>
  <c r="Z40" i="10"/>
  <c r="AA40" i="10"/>
  <c r="AB40" i="10"/>
  <c r="AC40" i="10"/>
  <c r="AD40" i="10"/>
  <c r="AE40" i="10"/>
  <c r="AF40" i="10"/>
  <c r="AG40" i="10"/>
  <c r="AH40" i="10"/>
  <c r="AI40" i="10"/>
  <c r="AJ40" i="10"/>
  <c r="AK40" i="10"/>
  <c r="AL40" i="10"/>
  <c r="AM40" i="10"/>
  <c r="AN40" i="10"/>
  <c r="AO40" i="10"/>
  <c r="AP40" i="10"/>
  <c r="AQ40" i="10"/>
  <c r="AR40" i="10"/>
  <c r="AS40" i="10"/>
  <c r="AT40" i="10"/>
  <c r="AU40" i="10"/>
  <c r="AV40" i="10"/>
  <c r="AW40" i="10"/>
  <c r="AX40" i="10"/>
  <c r="AY40" i="10"/>
  <c r="AZ40" i="10"/>
  <c r="BA40" i="10"/>
  <c r="BB40" i="10"/>
  <c r="BC40" i="10"/>
  <c r="BD40" i="10"/>
  <c r="BE40" i="10"/>
  <c r="BF40" i="10"/>
  <c r="BG40" i="10"/>
  <c r="BH40" i="10"/>
  <c r="BI40" i="10"/>
  <c r="BJ40" i="10"/>
  <c r="BK40" i="10"/>
  <c r="C40" i="10"/>
  <c r="D38" i="10"/>
  <c r="E38" i="10"/>
  <c r="F38" i="10"/>
  <c r="G38" i="10"/>
  <c r="H38" i="10"/>
  <c r="I38" i="10"/>
  <c r="J38" i="10"/>
  <c r="K38" i="10"/>
  <c r="L38" i="10"/>
  <c r="M38" i="10"/>
  <c r="N38" i="10"/>
  <c r="O38" i="10"/>
  <c r="P38" i="10"/>
  <c r="Q38" i="10"/>
  <c r="R38" i="10"/>
  <c r="S38" i="10"/>
  <c r="T38" i="10"/>
  <c r="U38" i="10"/>
  <c r="V38" i="10"/>
  <c r="W38" i="10"/>
  <c r="X38" i="10"/>
  <c r="Y38" i="10"/>
  <c r="Z38" i="10"/>
  <c r="AA38" i="10"/>
  <c r="AB38" i="10"/>
  <c r="AC38" i="10"/>
  <c r="AD38" i="10"/>
  <c r="AE38" i="10"/>
  <c r="AF38" i="10"/>
  <c r="AG38" i="10"/>
  <c r="AH38" i="10"/>
  <c r="AI38" i="10"/>
  <c r="AJ38" i="10"/>
  <c r="AK38" i="10"/>
  <c r="AL38" i="10"/>
  <c r="AM38" i="10"/>
  <c r="AN38" i="10"/>
  <c r="AO38" i="10"/>
  <c r="AP38" i="10"/>
  <c r="AQ38" i="10"/>
  <c r="AR38" i="10"/>
  <c r="AS38" i="10"/>
  <c r="AT38" i="10"/>
  <c r="AU38" i="10"/>
  <c r="AV38" i="10"/>
  <c r="AW38" i="10"/>
  <c r="AX38" i="10"/>
  <c r="AY38" i="10"/>
  <c r="AZ38" i="10"/>
  <c r="BA38" i="10"/>
  <c r="BB38" i="10"/>
  <c r="BC38" i="10"/>
  <c r="BD38" i="10"/>
  <c r="BE38" i="10"/>
  <c r="BF38" i="10"/>
  <c r="BG38" i="10"/>
  <c r="BH38" i="10"/>
  <c r="BI38" i="10"/>
  <c r="BJ38" i="10"/>
  <c r="BK38" i="10"/>
  <c r="C38" i="10"/>
  <c r="D35" i="10"/>
  <c r="E35" i="10"/>
  <c r="F35" i="10"/>
  <c r="G35" i="10"/>
  <c r="H35" i="10"/>
  <c r="I35" i="10"/>
  <c r="J35" i="10"/>
  <c r="K35" i="10"/>
  <c r="L35" i="10"/>
  <c r="M35" i="10"/>
  <c r="N35" i="10"/>
  <c r="O35" i="10"/>
  <c r="P35" i="10"/>
  <c r="Q35" i="10"/>
  <c r="R35" i="10"/>
  <c r="S35" i="10"/>
  <c r="T35" i="10"/>
  <c r="U35" i="10"/>
  <c r="V35" i="10"/>
  <c r="W35" i="10"/>
  <c r="X35" i="10"/>
  <c r="Y35" i="10"/>
  <c r="Z35" i="10"/>
  <c r="AA35" i="10"/>
  <c r="AB35" i="10"/>
  <c r="AC35" i="10"/>
  <c r="AD35" i="10"/>
  <c r="AE35" i="10"/>
  <c r="AF35" i="10"/>
  <c r="AG35" i="10"/>
  <c r="AH35" i="10"/>
  <c r="AI35" i="10"/>
  <c r="AJ35" i="10"/>
  <c r="AK35" i="10"/>
  <c r="AL35" i="10"/>
  <c r="AM35" i="10"/>
  <c r="AN35" i="10"/>
  <c r="AO35" i="10"/>
  <c r="AP35" i="10"/>
  <c r="AQ35" i="10"/>
  <c r="AR35" i="10"/>
  <c r="AS35" i="10"/>
  <c r="AT35" i="10"/>
  <c r="AU35" i="10"/>
  <c r="AV35" i="10"/>
  <c r="AW35" i="10"/>
  <c r="AX35" i="10"/>
  <c r="AY35" i="10"/>
  <c r="AZ35" i="10"/>
  <c r="BA35" i="10"/>
  <c r="BB35" i="10"/>
  <c r="BC35" i="10"/>
  <c r="BD35" i="10"/>
  <c r="BE35" i="10"/>
  <c r="BF35" i="10"/>
  <c r="BG35" i="10"/>
  <c r="BH35" i="10"/>
  <c r="BI35" i="10"/>
  <c r="BJ35" i="10"/>
  <c r="BK35" i="10"/>
  <c r="D41" i="10"/>
  <c r="E41" i="10"/>
  <c r="F41" i="10"/>
  <c r="G41" i="10"/>
  <c r="H41" i="10"/>
  <c r="I41" i="10"/>
  <c r="J41" i="10"/>
  <c r="K41" i="10"/>
  <c r="L41" i="10"/>
  <c r="M41" i="10"/>
  <c r="N41" i="10"/>
  <c r="O41" i="10"/>
  <c r="P41" i="10"/>
  <c r="Q41" i="10"/>
  <c r="R41" i="10"/>
  <c r="S41" i="10"/>
  <c r="T41" i="10"/>
  <c r="U41" i="10"/>
  <c r="V41" i="10"/>
  <c r="W41" i="10"/>
  <c r="X41" i="10"/>
  <c r="Y41" i="10"/>
  <c r="Z41" i="10"/>
  <c r="AA41" i="10"/>
  <c r="AB41" i="10"/>
  <c r="AC41" i="10"/>
  <c r="AD41" i="10"/>
  <c r="AE41" i="10"/>
  <c r="AF41" i="10"/>
  <c r="AG41" i="10"/>
  <c r="AH41" i="10"/>
  <c r="AI41" i="10"/>
  <c r="AJ41" i="10"/>
  <c r="AK41" i="10"/>
  <c r="AL41" i="10"/>
  <c r="AM41" i="10"/>
  <c r="AN41" i="10"/>
  <c r="AO41" i="10"/>
  <c r="AP41" i="10"/>
  <c r="AQ41" i="10"/>
  <c r="AR41" i="10"/>
  <c r="AS41" i="10"/>
  <c r="AT41" i="10"/>
  <c r="AU41" i="10"/>
  <c r="AV41" i="10"/>
  <c r="AW41" i="10"/>
  <c r="AX41" i="10"/>
  <c r="AY41" i="10"/>
  <c r="AZ41" i="10"/>
  <c r="BA41" i="10"/>
  <c r="BB41" i="10"/>
  <c r="BC41" i="10"/>
  <c r="BD41" i="10"/>
  <c r="BE41" i="10"/>
  <c r="BF41" i="10"/>
  <c r="BG41" i="10"/>
  <c r="BH41" i="10"/>
  <c r="BI41" i="10"/>
  <c r="BJ41" i="10"/>
  <c r="BK41" i="10"/>
  <c r="C41" i="10"/>
  <c r="G24" i="11"/>
  <c r="H24" i="11"/>
  <c r="I24" i="11"/>
  <c r="J24" i="11"/>
  <c r="K24" i="11"/>
  <c r="L24" i="11"/>
  <c r="M24" i="11"/>
  <c r="N24" i="11"/>
  <c r="O24" i="11"/>
  <c r="P24" i="11"/>
  <c r="Q24" i="11"/>
  <c r="R24" i="11"/>
  <c r="S24" i="11"/>
  <c r="T24" i="11"/>
  <c r="U24" i="11"/>
  <c r="V24" i="11"/>
  <c r="W24" i="11"/>
  <c r="X24" i="11"/>
  <c r="Y24" i="11"/>
  <c r="Z24" i="11"/>
  <c r="AA24" i="11"/>
  <c r="AB24" i="11"/>
  <c r="AC24" i="11"/>
  <c r="AD24" i="11"/>
  <c r="AE24" i="11"/>
  <c r="AF24" i="11"/>
  <c r="AG24" i="11"/>
  <c r="AH24" i="11"/>
  <c r="AI24" i="11"/>
  <c r="AJ24" i="11"/>
  <c r="AK24" i="11"/>
  <c r="AL24" i="11"/>
  <c r="AM24" i="11"/>
  <c r="AN24" i="11"/>
  <c r="AO24" i="11"/>
  <c r="AP24" i="11"/>
  <c r="AQ24" i="11"/>
  <c r="AR24" i="11"/>
  <c r="AS24" i="11"/>
  <c r="AT24" i="11"/>
  <c r="AU24" i="11"/>
  <c r="AV24" i="11"/>
  <c r="AW24" i="11"/>
  <c r="AX24" i="11"/>
  <c r="AY24" i="11"/>
  <c r="AZ24" i="11"/>
  <c r="BA24" i="11"/>
  <c r="BB24" i="11"/>
  <c r="BC24" i="11"/>
  <c r="BD24" i="11"/>
  <c r="BE24" i="11"/>
  <c r="BF24" i="11"/>
  <c r="F24"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AJ22" i="11"/>
  <c r="AK22" i="11"/>
  <c r="AL22" i="11"/>
  <c r="AM22" i="11"/>
  <c r="AN22" i="11"/>
  <c r="AO22" i="11"/>
  <c r="AP22" i="11"/>
  <c r="AQ22" i="11"/>
  <c r="AR22" i="11"/>
  <c r="AS22" i="11"/>
  <c r="AT22" i="11"/>
  <c r="AU22" i="11"/>
  <c r="AV22" i="11"/>
  <c r="AW22" i="11"/>
  <c r="AX22" i="11"/>
  <c r="AY22" i="11"/>
  <c r="AZ22" i="11"/>
  <c r="BA22" i="11"/>
  <c r="BB22" i="11"/>
  <c r="BC22" i="11"/>
  <c r="BD22" i="11"/>
  <c r="BE22" i="11"/>
  <c r="BF22" i="11"/>
  <c r="F22"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AJ20" i="11"/>
  <c r="AK20" i="11"/>
  <c r="AL20" i="11"/>
  <c r="AM20" i="11"/>
  <c r="AN20" i="11"/>
  <c r="AO20" i="11"/>
  <c r="AP20" i="11"/>
  <c r="AQ20" i="11"/>
  <c r="AR20" i="11"/>
  <c r="AS20" i="11"/>
  <c r="AT20" i="11"/>
  <c r="AU20" i="11"/>
  <c r="AV20" i="11"/>
  <c r="AW20" i="11"/>
  <c r="AX20" i="11"/>
  <c r="AY20" i="11"/>
  <c r="AZ20" i="11"/>
  <c r="BA20" i="11"/>
  <c r="BB20" i="11"/>
  <c r="BC20" i="11"/>
  <c r="BD20" i="11"/>
  <c r="BE20" i="11"/>
  <c r="BF20" i="11"/>
  <c r="F20" i="11"/>
  <c r="AO13" i="16"/>
  <c r="AP13" i="16"/>
  <c r="AQ13" i="16"/>
  <c r="AR13" i="16"/>
  <c r="AS13" i="16"/>
  <c r="AT13" i="16"/>
  <c r="AU13" i="16"/>
  <c r="AV13" i="16"/>
  <c r="AW13" i="16"/>
  <c r="AX13" i="16"/>
  <c r="AY13" i="16"/>
  <c r="AZ13" i="16"/>
  <c r="BA13" i="16"/>
  <c r="BB13" i="16"/>
  <c r="BC13" i="16"/>
  <c r="BD13" i="16"/>
  <c r="BE13" i="16"/>
  <c r="BF13" i="16"/>
  <c r="BG13" i="16"/>
  <c r="BH13" i="16"/>
  <c r="AN13" i="16"/>
  <c r="AM13" i="16"/>
  <c r="AL13" i="16"/>
  <c r="AK13" i="16"/>
  <c r="AJ13" i="16"/>
  <c r="AH13" i="16"/>
  <c r="AG13" i="16"/>
  <c r="AF13" i="16"/>
  <c r="AE13" i="16"/>
  <c r="AD13" i="16"/>
  <c r="AC13" i="16"/>
  <c r="AB13" i="16"/>
  <c r="AA13" i="16"/>
  <c r="Z13" i="16"/>
  <c r="Y13" i="16"/>
  <c r="X13" i="16"/>
  <c r="W13" i="16"/>
  <c r="V13" i="16"/>
  <c r="U13" i="16"/>
  <c r="T13" i="16"/>
  <c r="S13" i="16"/>
  <c r="R13" i="16"/>
  <c r="Q13" i="16"/>
  <c r="P13" i="16"/>
  <c r="O13" i="16"/>
  <c r="N13" i="16"/>
  <c r="M13" i="16"/>
  <c r="L13" i="16"/>
  <c r="K13" i="16"/>
  <c r="J13" i="16"/>
  <c r="I13" i="16"/>
  <c r="H13" i="16"/>
  <c r="G13" i="16"/>
  <c r="F13" i="16"/>
  <c r="E13" i="16"/>
  <c r="D13" i="16"/>
  <c r="C13" i="16"/>
  <c r="B13" i="16"/>
  <c r="D13" i="5"/>
  <c r="D21" i="5" s="1"/>
  <c r="D8" i="5"/>
  <c r="D7" i="5"/>
  <c r="D9" i="5"/>
  <c r="D6" i="5"/>
  <c r="D5" i="5"/>
  <c r="AD6" i="20" l="1"/>
  <c r="L28" i="5"/>
  <c r="L22" i="5"/>
  <c r="L33" i="5" s="1"/>
  <c r="L6" i="24" s="1"/>
  <c r="H28" i="5"/>
  <c r="H22" i="5"/>
  <c r="H33" i="5" s="1"/>
  <c r="H6" i="24" s="1"/>
  <c r="J19" i="5"/>
  <c r="AD38" i="21"/>
  <c r="AH38" i="21" s="1"/>
  <c r="AD47" i="21" s="1"/>
  <c r="AD19" i="20"/>
  <c r="AE19" i="21"/>
  <c r="G18" i="5"/>
  <c r="AE11" i="20"/>
  <c r="AD18" i="20"/>
  <c r="AA23" i="20"/>
  <c r="AD24" i="20" s="1"/>
  <c r="AC36" i="20" s="1"/>
  <c r="AE10" i="20"/>
  <c r="AD17" i="20"/>
  <c r="AE9" i="20"/>
  <c r="AE16" i="20"/>
  <c r="AE25" i="21"/>
  <c r="AD37" i="21" s="1"/>
  <c r="I19" i="5" s="1"/>
  <c r="AD7" i="20"/>
  <c r="AC36" i="21"/>
  <c r="AC35" i="21"/>
  <c r="AG35" i="21" s="1"/>
  <c r="AE27" i="21"/>
  <c r="AD39" i="21" s="1"/>
  <c r="K19" i="5" s="1"/>
  <c r="AD19" i="21"/>
  <c r="AH35" i="21"/>
  <c r="G19" i="5"/>
  <c r="AH36" i="21"/>
  <c r="AD45" i="21" s="1"/>
  <c r="AH37" i="21"/>
  <c r="AD46" i="21" s="1"/>
  <c r="AH40" i="21"/>
  <c r="AD49" i="21" s="1"/>
  <c r="AD44" i="21"/>
  <c r="AI21" i="21"/>
  <c r="AD9" i="21"/>
  <c r="AD13" i="21"/>
  <c r="AD17" i="21"/>
  <c r="AE18" i="21"/>
  <c r="AD11" i="21"/>
  <c r="AE12" i="21"/>
  <c r="AE13" i="21"/>
  <c r="AG21" i="21"/>
  <c r="AD6" i="21"/>
  <c r="AH21" i="21"/>
  <c r="AE7" i="21"/>
  <c r="AD18" i="21"/>
  <c r="AD8" i="21"/>
  <c r="AC44" i="21"/>
  <c r="AE10" i="21"/>
  <c r="AG20" i="21"/>
  <c r="AD12" i="21"/>
  <c r="AH20" i="21"/>
  <c r="AI20" i="21"/>
  <c r="AA24" i="21"/>
  <c r="AD26" i="21" s="1"/>
  <c r="J18" i="5" s="1"/>
  <c r="AD15" i="21"/>
  <c r="AE15" i="21"/>
  <c r="AD7" i="21"/>
  <c r="AE14" i="21"/>
  <c r="AA25" i="21"/>
  <c r="AD28" i="21" s="1"/>
  <c r="AD16" i="21"/>
  <c r="AE16" i="21"/>
  <c r="AE9" i="21"/>
  <c r="AE8" i="21"/>
  <c r="AD10" i="21"/>
  <c r="AH34" i="21"/>
  <c r="AE11" i="21"/>
  <c r="AE17" i="21"/>
  <c r="AE6" i="21"/>
  <c r="AE15" i="20"/>
  <c r="AD12" i="20"/>
  <c r="AD13" i="20"/>
  <c r="AE14" i="20"/>
  <c r="AD23" i="20"/>
  <c r="AC35" i="20" s="1"/>
  <c r="AG39" i="20" s="1"/>
  <c r="AC48" i="20" s="1"/>
  <c r="AD11" i="20"/>
  <c r="AE12" i="20"/>
  <c r="AE13" i="20"/>
  <c r="AD10" i="20"/>
  <c r="AD14" i="20"/>
  <c r="AE17" i="20"/>
  <c r="AE19" i="20"/>
  <c r="AD8" i="20"/>
  <c r="AE7" i="20"/>
  <c r="AD15" i="20"/>
  <c r="AD16" i="20"/>
  <c r="AD26" i="20"/>
  <c r="AC38" i="20" s="1"/>
  <c r="AD25" i="20"/>
  <c r="AC37" i="20" s="1"/>
  <c r="AE18" i="20"/>
  <c r="AA26" i="20"/>
  <c r="AE8" i="20"/>
  <c r="AD9" i="20"/>
  <c r="AH45" i="18"/>
  <c r="AZ58" i="18"/>
  <c r="X58" i="18"/>
  <c r="AV58" i="18"/>
  <c r="D10" i="5"/>
  <c r="D17" i="5"/>
  <c r="E58" i="18"/>
  <c r="AC58" i="18"/>
  <c r="BA58" i="18"/>
  <c r="W72" i="18"/>
  <c r="AY45" i="18"/>
  <c r="V45" i="18"/>
  <c r="AT45" i="18"/>
  <c r="AC45" i="18"/>
  <c r="AJ45" i="18"/>
  <c r="AU45" i="18"/>
  <c r="E45" i="18"/>
  <c r="BA45" i="18"/>
  <c r="AL45" i="18"/>
  <c r="X45" i="18"/>
  <c r="AV45" i="18"/>
  <c r="AG58" i="18"/>
  <c r="O45" i="18"/>
  <c r="AM45" i="18"/>
  <c r="BK45" i="18"/>
  <c r="W45" i="18"/>
  <c r="AE45" i="18"/>
  <c r="AN45" i="18"/>
  <c r="BI45" i="18"/>
  <c r="H45" i="18"/>
  <c r="AF45" i="18"/>
  <c r="BD45" i="18"/>
  <c r="AA45" i="18"/>
  <c r="AK45" i="18"/>
  <c r="G45" i="18"/>
  <c r="BC45" i="18"/>
  <c r="P45" i="18"/>
  <c r="I45" i="18"/>
  <c r="AG45" i="18"/>
  <c r="BE45" i="18"/>
  <c r="F45" i="18"/>
  <c r="AD45" i="18"/>
  <c r="BB45" i="18"/>
  <c r="E72" i="18"/>
  <c r="AC72" i="18"/>
  <c r="BA72" i="18"/>
  <c r="K58" i="18"/>
  <c r="AI58" i="18"/>
  <c r="BG58" i="18"/>
  <c r="J45" i="18"/>
  <c r="BF45" i="18"/>
  <c r="BH45" i="18"/>
  <c r="M45" i="18"/>
  <c r="P58" i="18"/>
  <c r="AN58" i="18"/>
  <c r="Q58" i="18"/>
  <c r="AO58" i="18"/>
  <c r="R58" i="18"/>
  <c r="AP58" i="18"/>
  <c r="M72" i="18"/>
  <c r="AK72" i="18"/>
  <c r="BI72" i="18"/>
  <c r="L45" i="18"/>
  <c r="AI45" i="18"/>
  <c r="S58" i="18"/>
  <c r="AQ58" i="18"/>
  <c r="T58" i="18"/>
  <c r="AR58" i="18"/>
  <c r="G58" i="18"/>
  <c r="AE58" i="18"/>
  <c r="BC58" i="18"/>
  <c r="K45" i="18"/>
  <c r="U58" i="18"/>
  <c r="AS58" i="18"/>
  <c r="H58" i="18"/>
  <c r="AF58" i="18"/>
  <c r="BD58" i="18"/>
  <c r="V58" i="18"/>
  <c r="AT58" i="18"/>
  <c r="W58" i="18"/>
  <c r="AU58" i="18"/>
  <c r="Y58" i="18"/>
  <c r="AW58" i="18"/>
  <c r="D58" i="18"/>
  <c r="AB58" i="18"/>
  <c r="AU72" i="18"/>
  <c r="AM58" i="18"/>
  <c r="BK58" i="18"/>
  <c r="Q45" i="18"/>
  <c r="AO45" i="18"/>
  <c r="N72" i="18"/>
  <c r="AL72" i="18"/>
  <c r="BJ72" i="18"/>
  <c r="R45" i="18"/>
  <c r="AP45" i="18"/>
  <c r="F58" i="18"/>
  <c r="AD58" i="18"/>
  <c r="BB58" i="18"/>
  <c r="O72" i="18"/>
  <c r="AM72" i="18"/>
  <c r="BK72" i="18"/>
  <c r="S45" i="18"/>
  <c r="D45" i="18"/>
  <c r="AZ45" i="18"/>
  <c r="BJ45" i="18"/>
  <c r="P72" i="18"/>
  <c r="O58" i="18"/>
  <c r="AQ45" i="18"/>
  <c r="AB45" i="18"/>
  <c r="N45" i="18"/>
  <c r="AN72" i="18"/>
  <c r="T45" i="18"/>
  <c r="AR45" i="18"/>
  <c r="Q72" i="18"/>
  <c r="AO72" i="18"/>
  <c r="I58" i="18"/>
  <c r="BE58" i="18"/>
  <c r="AP72" i="18"/>
  <c r="J58" i="18"/>
  <c r="AH58" i="18"/>
  <c r="BF58" i="18"/>
  <c r="S72" i="18"/>
  <c r="AQ72" i="18"/>
  <c r="T72" i="18"/>
  <c r="AR72" i="18"/>
  <c r="L58" i="18"/>
  <c r="AJ58" i="18"/>
  <c r="BH58" i="18"/>
  <c r="R72" i="18"/>
  <c r="Y45" i="18"/>
  <c r="AW45" i="18"/>
  <c r="M58" i="18"/>
  <c r="AK58" i="18"/>
  <c r="BI58" i="18"/>
  <c r="Z45" i="18"/>
  <c r="AX45" i="18"/>
  <c r="F72" i="18"/>
  <c r="AD72" i="18"/>
  <c r="BB72" i="18"/>
  <c r="D72" i="18"/>
  <c r="AB72" i="18"/>
  <c r="AZ72" i="18"/>
  <c r="Z72" i="18"/>
  <c r="AX72" i="18"/>
  <c r="X72" i="18"/>
  <c r="AV72" i="18"/>
  <c r="G72" i="18"/>
  <c r="AE72" i="18"/>
  <c r="BC72" i="18"/>
  <c r="AA72" i="18"/>
  <c r="AY72" i="18"/>
  <c r="Y72" i="18"/>
  <c r="AW72" i="18"/>
  <c r="H72" i="18"/>
  <c r="BD72" i="18"/>
  <c r="BG45" i="18"/>
  <c r="U45" i="18"/>
  <c r="AS45" i="18"/>
  <c r="I72" i="18"/>
  <c r="AG72" i="18"/>
  <c r="BE72" i="18"/>
  <c r="J72" i="18"/>
  <c r="AH72" i="18"/>
  <c r="BF72" i="18"/>
  <c r="U72" i="18"/>
  <c r="AS72" i="18"/>
  <c r="AF72" i="18"/>
  <c r="Z58" i="18"/>
  <c r="AX58" i="18"/>
  <c r="K72" i="18"/>
  <c r="AI72" i="18"/>
  <c r="BG72" i="18"/>
  <c r="AT72" i="18"/>
  <c r="V72" i="18"/>
  <c r="C58" i="18"/>
  <c r="AA58" i="18"/>
  <c r="AY58" i="18"/>
  <c r="N58" i="18"/>
  <c r="AL58" i="18"/>
  <c r="BJ58" i="18"/>
  <c r="L72" i="18"/>
  <c r="AJ72" i="18"/>
  <c r="BH72" i="18"/>
  <c r="J58" i="10"/>
  <c r="AH58" i="10"/>
  <c r="AU58" i="10"/>
  <c r="W58" i="10"/>
  <c r="T58" i="10"/>
  <c r="BF58" i="10"/>
  <c r="BE58" i="10"/>
  <c r="BB58" i="10"/>
  <c r="BA58" i="10"/>
  <c r="AC58" i="10"/>
  <c r="E58" i="10"/>
  <c r="AM58" i="10"/>
  <c r="O58" i="10"/>
  <c r="Z58" i="10"/>
  <c r="AD58" i="10"/>
  <c r="F58" i="10"/>
  <c r="BF45" i="10"/>
  <c r="AH45" i="10"/>
  <c r="J45" i="10"/>
  <c r="BH58" i="10"/>
  <c r="AJ58" i="10"/>
  <c r="L58" i="10"/>
  <c r="T75" i="10"/>
  <c r="BH75" i="10"/>
  <c r="Z45" i="10"/>
  <c r="AQ45" i="10"/>
  <c r="AR45" i="10"/>
  <c r="T45" i="10"/>
  <c r="AG58" i="10"/>
  <c r="I58" i="10"/>
  <c r="BD58" i="10"/>
  <c r="AF58" i="10"/>
  <c r="H58" i="10"/>
  <c r="BK75" i="10"/>
  <c r="AM75" i="10"/>
  <c r="O75" i="10"/>
  <c r="AY75" i="10"/>
  <c r="AA75" i="10"/>
  <c r="BI75" i="10"/>
  <c r="AK75" i="10"/>
  <c r="M75" i="10"/>
  <c r="AW75" i="10"/>
  <c r="Y75" i="10"/>
  <c r="AV45" i="10"/>
  <c r="AX58" i="10"/>
  <c r="X45" i="10"/>
  <c r="BK58" i="10"/>
  <c r="BI58" i="10"/>
  <c r="AK58" i="10"/>
  <c r="M58" i="10"/>
  <c r="AS45" i="10"/>
  <c r="U45" i="10"/>
  <c r="AV75" i="10"/>
  <c r="K58" i="10"/>
  <c r="L75" i="10"/>
  <c r="BG58" i="10"/>
  <c r="AI58" i="10"/>
  <c r="S45" i="10"/>
  <c r="R45" i="10"/>
  <c r="AR58" i="10"/>
  <c r="AQ58" i="10"/>
  <c r="S58" i="10"/>
  <c r="AJ75" i="10"/>
  <c r="X75" i="10"/>
  <c r="AP45" i="10"/>
  <c r="C45" i="10"/>
  <c r="AN45" i="10"/>
  <c r="P45" i="10"/>
  <c r="BA45" i="10"/>
  <c r="AC45" i="10"/>
  <c r="E45" i="10"/>
  <c r="BC58" i="10"/>
  <c r="AE58" i="10"/>
  <c r="G58" i="10"/>
  <c r="AX75" i="10"/>
  <c r="Z75" i="10"/>
  <c r="BJ75" i="10"/>
  <c r="AL75" i="10"/>
  <c r="N75" i="10"/>
  <c r="AZ45" i="10"/>
  <c r="AB45" i="10"/>
  <c r="D45" i="10"/>
  <c r="AO58" i="10"/>
  <c r="Q58" i="10"/>
  <c r="AX45" i="10"/>
  <c r="AB58" i="10"/>
  <c r="AU75" i="10"/>
  <c r="W75" i="10"/>
  <c r="BG75" i="10"/>
  <c r="K75" i="10"/>
  <c r="AZ58" i="10"/>
  <c r="D58" i="10"/>
  <c r="AI75" i="10"/>
  <c r="AY58" i="10"/>
  <c r="AA58" i="10"/>
  <c r="AT75" i="10"/>
  <c r="V75" i="10"/>
  <c r="BF75" i="10"/>
  <c r="AH75" i="10"/>
  <c r="J75" i="10"/>
  <c r="C75" i="10"/>
  <c r="AS75" i="10"/>
  <c r="U75" i="10"/>
  <c r="BE75" i="10"/>
  <c r="AG75" i="10"/>
  <c r="I75" i="10"/>
  <c r="AF75" i="10"/>
  <c r="BC75" i="10"/>
  <c r="BB75" i="10"/>
  <c r="BD75" i="10"/>
  <c r="AQ75" i="10"/>
  <c r="AE75" i="10"/>
  <c r="AP75" i="10"/>
  <c r="R75" i="10"/>
  <c r="F75" i="10"/>
  <c r="AO75" i="10"/>
  <c r="Q75" i="10"/>
  <c r="BA75" i="10"/>
  <c r="AC75" i="10"/>
  <c r="E75" i="10"/>
  <c r="AR75" i="10"/>
  <c r="H75" i="10"/>
  <c r="S75" i="10"/>
  <c r="G75" i="10"/>
  <c r="AD75" i="10"/>
  <c r="AN75" i="10"/>
  <c r="P75" i="10"/>
  <c r="AZ75" i="10"/>
  <c r="AB75" i="10"/>
  <c r="D75" i="10"/>
  <c r="AG45" i="10"/>
  <c r="AU45" i="10"/>
  <c r="W45" i="10"/>
  <c r="AM45" i="10"/>
  <c r="AT45" i="10"/>
  <c r="V45" i="10"/>
  <c r="AO45" i="10"/>
  <c r="Q45" i="10"/>
  <c r="BK45" i="10"/>
  <c r="N45" i="10"/>
  <c r="M45" i="10"/>
  <c r="AJ45" i="10"/>
  <c r="O45" i="10"/>
  <c r="AK45" i="10"/>
  <c r="BH45" i="10"/>
  <c r="L45" i="10"/>
  <c r="BJ58" i="10"/>
  <c r="AL58" i="10"/>
  <c r="N58" i="10"/>
  <c r="BG45" i="10"/>
  <c r="AI45" i="10"/>
  <c r="K45" i="10"/>
  <c r="BD45" i="10"/>
  <c r="BC45" i="10"/>
  <c r="AE45" i="10"/>
  <c r="G45" i="10"/>
  <c r="AT58" i="10"/>
  <c r="V58" i="10"/>
  <c r="I45" i="10"/>
  <c r="AV58" i="10"/>
  <c r="AF45" i="10"/>
  <c r="BB45" i="10"/>
  <c r="AD45" i="10"/>
  <c r="F45" i="10"/>
  <c r="AS58" i="10"/>
  <c r="U58" i="10"/>
  <c r="BJ45" i="10"/>
  <c r="BE45" i="10"/>
  <c r="H45" i="10"/>
  <c r="AW58" i="10"/>
  <c r="X58" i="10"/>
  <c r="AL45" i="10"/>
  <c r="Y58" i="10"/>
  <c r="AY45" i="10"/>
  <c r="AP58" i="10"/>
  <c r="R58" i="10"/>
  <c r="BI45" i="10"/>
  <c r="AA45" i="10"/>
  <c r="AW45" i="10"/>
  <c r="Y45" i="10"/>
  <c r="C58" i="10"/>
  <c r="AN58" i="10"/>
  <c r="P58" i="10"/>
  <c r="AH39" i="21" l="1"/>
  <c r="AD48" i="21" s="1"/>
  <c r="AG36" i="20"/>
  <c r="AC45" i="20" s="1"/>
  <c r="AG35" i="20"/>
  <c r="AC44" i="20" s="1"/>
  <c r="AG36" i="21"/>
  <c r="AC45" i="21" s="1"/>
  <c r="K28" i="5"/>
  <c r="K22" i="5"/>
  <c r="K33" i="5" s="1"/>
  <c r="K6" i="24" s="1"/>
  <c r="J28" i="5"/>
  <c r="J22" i="5"/>
  <c r="J33" i="5" s="1"/>
  <c r="J6" i="24" s="1"/>
  <c r="AH34" i="20"/>
  <c r="AC40" i="21"/>
  <c r="L18" i="5"/>
  <c r="I28" i="5"/>
  <c r="I22" i="5"/>
  <c r="I33" i="5" s="1"/>
  <c r="I6" i="24" s="1"/>
  <c r="G28" i="5"/>
  <c r="G22" i="5"/>
  <c r="G33" i="5" s="1"/>
  <c r="G6" i="24" s="1"/>
  <c r="AD25" i="21"/>
  <c r="AD29" i="21"/>
  <c r="AC38" i="21"/>
  <c r="AG38" i="21" s="1"/>
  <c r="AC47" i="21" s="1"/>
  <c r="AD27" i="21"/>
  <c r="AG38" i="20"/>
  <c r="AC47" i="20" s="1"/>
  <c r="AG37" i="20"/>
  <c r="AC46" i="20" s="1"/>
  <c r="D18" i="5"/>
  <c r="D19" i="5" s="1"/>
  <c r="D27" i="5"/>
  <c r="AD29" i="20"/>
  <c r="AD28" i="20"/>
  <c r="AC40" i="20" s="1"/>
  <c r="AC37" i="21" l="1"/>
  <c r="AG37" i="21" s="1"/>
  <c r="AC46" i="21" s="1"/>
  <c r="I18" i="5"/>
  <c r="AG40" i="21"/>
  <c r="AC49" i="21" s="1"/>
  <c r="AC39" i="21"/>
  <c r="AG39" i="21" s="1"/>
  <c r="AC48" i="21" s="1"/>
  <c r="K18" i="5"/>
  <c r="AG40" i="20"/>
  <c r="AC49" i="20" s="1"/>
  <c r="D28" i="5"/>
  <c r="AC43" i="13"/>
  <c r="F9" i="5" l="1"/>
  <c r="E9" i="5"/>
  <c r="C9" i="5"/>
  <c r="F8" i="5"/>
  <c r="E8" i="5"/>
  <c r="C8" i="5"/>
  <c r="F7" i="5"/>
  <c r="E7" i="5"/>
  <c r="C7" i="5"/>
  <c r="F6" i="5"/>
  <c r="E6" i="5"/>
  <c r="C6" i="5"/>
  <c r="F10" i="5" l="1"/>
  <c r="F27" i="5" s="1"/>
  <c r="F18" i="5"/>
  <c r="C10" i="5"/>
  <c r="E10" i="5"/>
  <c r="F28" i="5" l="1"/>
  <c r="F19" i="5"/>
  <c r="E18" i="5"/>
  <c r="E27" i="5"/>
  <c r="C18" i="5"/>
  <c r="AH18" i="11"/>
  <c r="AI18" i="11"/>
  <c r="AJ18" i="11"/>
  <c r="AK18" i="11"/>
  <c r="AL18" i="11"/>
  <c r="AM18" i="11"/>
  <c r="AN18" i="11"/>
  <c r="AO18" i="11"/>
  <c r="AP18" i="11"/>
  <c r="AQ18" i="11"/>
  <c r="AR18" i="11"/>
  <c r="AS18" i="11"/>
  <c r="AT18" i="11"/>
  <c r="AU18" i="11"/>
  <c r="AV18" i="11"/>
  <c r="AW18" i="11"/>
  <c r="AX18" i="11"/>
  <c r="AY18" i="11"/>
  <c r="AZ18" i="11"/>
  <c r="BA18" i="11"/>
  <c r="BB18" i="11"/>
  <c r="BC18" i="11"/>
  <c r="BD18" i="11"/>
  <c r="BE18" i="11"/>
  <c r="BF18" i="11"/>
  <c r="AG18" i="11"/>
  <c r="B21" i="5"/>
  <c r="AA19" i="13"/>
  <c r="Z19" i="13"/>
  <c r="Y19" i="13"/>
  <c r="AA18" i="13"/>
  <c r="Z18" i="13"/>
  <c r="Y18" i="13"/>
  <c r="AA17" i="13"/>
  <c r="Z17" i="13"/>
  <c r="Y17" i="13"/>
  <c r="AA16" i="13"/>
  <c r="Z16" i="13"/>
  <c r="Y16" i="13"/>
  <c r="AA15" i="13"/>
  <c r="Z15" i="13"/>
  <c r="Y15" i="13"/>
  <c r="AA14" i="13"/>
  <c r="Z14" i="13"/>
  <c r="Y14" i="13"/>
  <c r="AA13" i="13"/>
  <c r="Z13" i="13"/>
  <c r="Y13" i="13"/>
  <c r="AA12" i="13"/>
  <c r="Z12" i="13"/>
  <c r="Y12" i="13"/>
  <c r="AA11" i="13"/>
  <c r="Z11" i="13"/>
  <c r="Y11" i="13"/>
  <c r="AA10" i="13"/>
  <c r="Z10" i="13"/>
  <c r="Y10" i="13"/>
  <c r="AA9" i="13"/>
  <c r="Z9" i="13"/>
  <c r="Y9" i="13"/>
  <c r="Y28" i="13" s="1"/>
  <c r="AA8" i="13"/>
  <c r="Z8" i="13"/>
  <c r="Y8" i="13"/>
  <c r="Y27" i="13" s="1"/>
  <c r="AF26" i="13" s="1"/>
  <c r="AB39" i="13" s="1"/>
  <c r="AA7" i="13"/>
  <c r="Z7" i="13"/>
  <c r="Y7" i="13"/>
  <c r="Y26" i="13" s="1"/>
  <c r="AC26" i="13" s="1"/>
  <c r="AB36" i="13" s="1"/>
  <c r="AA6" i="13"/>
  <c r="Z6" i="13"/>
  <c r="Y6" i="13"/>
  <c r="Y25" i="13" s="1"/>
  <c r="AB26" i="13" s="1"/>
  <c r="AB35" i="13" s="1"/>
  <c r="AG26" i="13" l="1"/>
  <c r="AB40" i="13" s="1"/>
  <c r="AG36" i="13"/>
  <c r="AH36" i="13"/>
  <c r="AG37" i="13"/>
  <c r="AH37" i="13"/>
  <c r="AG38" i="13"/>
  <c r="AH38" i="13"/>
  <c r="AG39" i="13"/>
  <c r="AH39" i="13"/>
  <c r="AG40" i="13"/>
  <c r="AH40" i="13"/>
  <c r="AG35" i="13"/>
  <c r="AH35" i="13"/>
  <c r="AF35" i="13"/>
  <c r="AG34" i="13"/>
  <c r="AF40" i="13"/>
  <c r="AF39" i="13"/>
  <c r="AF36" i="13"/>
  <c r="AE26" i="13"/>
  <c r="AB38" i="13" s="1"/>
  <c r="AF38" i="13" s="1"/>
  <c r="AD26" i="13"/>
  <c r="AB37" i="13" s="1"/>
  <c r="AF37" i="13" s="1"/>
  <c r="C28" i="5"/>
  <c r="C19" i="5"/>
  <c r="E28" i="5"/>
  <c r="E19" i="5"/>
  <c r="A43" i="10"/>
  <c r="A42" i="10"/>
  <c r="A41" i="10"/>
  <c r="A40" i="10"/>
  <c r="A39" i="10"/>
  <c r="A38" i="10"/>
  <c r="A37" i="10"/>
  <c r="A36" i="10"/>
  <c r="H9" i="5"/>
  <c r="I9" i="5"/>
  <c r="J9" i="5"/>
  <c r="K9" i="5"/>
  <c r="L9" i="5"/>
  <c r="G9" i="5"/>
  <c r="H8" i="5"/>
  <c r="I8" i="5"/>
  <c r="J8" i="5"/>
  <c r="K8" i="5"/>
  <c r="L8" i="5"/>
  <c r="G8" i="5"/>
  <c r="H7" i="5"/>
  <c r="I7" i="5"/>
  <c r="J7" i="5"/>
  <c r="K7" i="5"/>
  <c r="L7" i="5"/>
  <c r="G7" i="5"/>
  <c r="H6" i="5"/>
  <c r="I6" i="5"/>
  <c r="J6" i="5"/>
  <c r="K6" i="5"/>
  <c r="L6" i="5"/>
  <c r="G6" i="5"/>
  <c r="G4" i="5"/>
  <c r="C4" i="5"/>
  <c r="G13" i="5"/>
  <c r="I13" i="5"/>
  <c r="J13" i="5"/>
  <c r="K13" i="5"/>
  <c r="L13" i="5"/>
  <c r="C5" i="5"/>
  <c r="E5" i="5"/>
  <c r="F5" i="5"/>
  <c r="G5" i="5"/>
  <c r="H5" i="5"/>
  <c r="I5" i="5"/>
  <c r="J5" i="5"/>
  <c r="K5" i="5"/>
  <c r="L5" i="5"/>
  <c r="B6" i="5"/>
  <c r="B7" i="5"/>
  <c r="B8" i="5"/>
  <c r="B9" i="5"/>
  <c r="B5" i="5"/>
  <c r="C13" i="5"/>
  <c r="E13" i="5"/>
  <c r="F13" i="5"/>
  <c r="H13" i="5"/>
  <c r="D13" i="4"/>
  <c r="E13" i="4"/>
  <c r="F13" i="4"/>
  <c r="G13" i="4"/>
  <c r="H13" i="4"/>
  <c r="I13" i="4"/>
  <c r="J13" i="4"/>
  <c r="K13" i="4"/>
  <c r="C13" i="4"/>
  <c r="K23" i="3"/>
  <c r="K24" i="3"/>
  <c r="K25" i="3"/>
  <c r="K26" i="3"/>
  <c r="K27" i="3"/>
  <c r="K28" i="3"/>
  <c r="D23" i="3"/>
  <c r="E23" i="3"/>
  <c r="F23" i="3"/>
  <c r="G23" i="3"/>
  <c r="H23" i="3"/>
  <c r="I23" i="3"/>
  <c r="J23" i="3"/>
  <c r="D24" i="3"/>
  <c r="E24" i="3"/>
  <c r="F24" i="3"/>
  <c r="G24" i="3"/>
  <c r="H24" i="3"/>
  <c r="I24" i="3"/>
  <c r="J24" i="3"/>
  <c r="D25" i="3"/>
  <c r="E25" i="3"/>
  <c r="F25" i="3"/>
  <c r="G25" i="3"/>
  <c r="H25" i="3"/>
  <c r="I25" i="3"/>
  <c r="J25" i="3"/>
  <c r="D26" i="3"/>
  <c r="E26" i="3"/>
  <c r="F26" i="3"/>
  <c r="G26" i="3"/>
  <c r="H26" i="3"/>
  <c r="I26" i="3"/>
  <c r="J26" i="3"/>
  <c r="D27" i="3"/>
  <c r="E27" i="3"/>
  <c r="F27" i="3"/>
  <c r="G27" i="3"/>
  <c r="H27" i="3"/>
  <c r="I27" i="3"/>
  <c r="J27" i="3"/>
  <c r="D28" i="3"/>
  <c r="E28" i="3"/>
  <c r="F28" i="3"/>
  <c r="G28" i="3"/>
  <c r="H28" i="3"/>
  <c r="I28" i="3"/>
  <c r="J28" i="3"/>
  <c r="C24" i="3"/>
  <c r="C25" i="3"/>
  <c r="C26" i="3"/>
  <c r="C27" i="3"/>
  <c r="C28" i="3"/>
  <c r="B24" i="3"/>
  <c r="B25" i="3"/>
  <c r="B26" i="3"/>
  <c r="B27" i="3"/>
  <c r="B28" i="3"/>
  <c r="C23" i="3"/>
  <c r="B23" i="3"/>
  <c r="E6" i="4"/>
  <c r="E7" i="4"/>
  <c r="E8" i="4"/>
  <c r="E9" i="4"/>
  <c r="E10" i="4"/>
  <c r="E11" i="4"/>
  <c r="E12" i="4"/>
  <c r="E5" i="4"/>
  <c r="D6" i="4"/>
  <c r="D7" i="4"/>
  <c r="D8" i="4"/>
  <c r="D9" i="4"/>
  <c r="D10" i="4"/>
  <c r="D11" i="4"/>
  <c r="D12" i="4"/>
  <c r="D5" i="4"/>
  <c r="C6" i="4"/>
  <c r="C7" i="4"/>
  <c r="C8" i="4"/>
  <c r="C9" i="4"/>
  <c r="C10" i="4"/>
  <c r="C11" i="4"/>
  <c r="C12" i="4"/>
  <c r="C5" i="4"/>
  <c r="L10" i="5" l="1"/>
  <c r="G10" i="5"/>
  <c r="K10" i="5"/>
  <c r="J10" i="5"/>
  <c r="I10" i="5"/>
  <c r="H10" i="5"/>
  <c r="Y47" i="13"/>
  <c r="B8" i="3"/>
  <c r="AK8" i="3"/>
  <c r="AI8" i="3"/>
  <c r="AJ8" i="3"/>
  <c r="AL8" i="3"/>
  <c r="AM8" i="3"/>
  <c r="AN8" i="3"/>
  <c r="C8" i="3"/>
  <c r="D8" i="3"/>
  <c r="E8" i="3"/>
  <c r="F8" i="3"/>
  <c r="G8" i="3"/>
  <c r="H8" i="3"/>
  <c r="I8" i="3"/>
  <c r="J8" i="3"/>
  <c r="K8" i="3"/>
  <c r="L8" i="3"/>
  <c r="M8" i="3"/>
  <c r="N8" i="3"/>
  <c r="O8" i="3"/>
  <c r="P8" i="3"/>
  <c r="Q8" i="3"/>
  <c r="R8" i="3"/>
  <c r="S8" i="3"/>
  <c r="T8" i="3"/>
  <c r="U8" i="3"/>
  <c r="V8" i="3"/>
  <c r="W8" i="3"/>
  <c r="X8" i="3"/>
  <c r="Y8" i="3"/>
  <c r="Z8" i="3"/>
  <c r="AA8" i="3"/>
  <c r="AB8" i="3"/>
  <c r="AC8" i="3"/>
  <c r="AD8" i="3"/>
  <c r="AE8" i="3"/>
  <c r="AF8" i="3"/>
  <c r="AG8" i="3"/>
  <c r="AH8" i="3"/>
  <c r="C6" i="3"/>
  <c r="D6" i="3"/>
  <c r="E6" i="3"/>
  <c r="F6" i="3"/>
  <c r="G6" i="3"/>
  <c r="H6" i="3"/>
  <c r="I6" i="3"/>
  <c r="J6" i="3"/>
  <c r="K6" i="3"/>
  <c r="L6" i="3"/>
  <c r="M6" i="3"/>
  <c r="N6" i="3"/>
  <c r="O6" i="3"/>
  <c r="P6" i="3"/>
  <c r="Q6" i="3"/>
  <c r="R6" i="3"/>
  <c r="S6" i="3"/>
  <c r="T6" i="3"/>
  <c r="U6" i="3"/>
  <c r="V6" i="3"/>
  <c r="W6" i="3"/>
  <c r="X6" i="3"/>
  <c r="Y6" i="3"/>
  <c r="Z6" i="3"/>
  <c r="AA6" i="3"/>
  <c r="AB6" i="3"/>
  <c r="AC6" i="3"/>
  <c r="AD6" i="3"/>
  <c r="AE6" i="3"/>
  <c r="AF6" i="3"/>
  <c r="AG6" i="3"/>
  <c r="AH6" i="3"/>
  <c r="B6" i="3"/>
  <c r="C5" i="3"/>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B5" i="3"/>
  <c r="AB45" i="13" l="1"/>
  <c r="AB44" i="13"/>
  <c r="AB47" i="13"/>
  <c r="AB46" i="13"/>
  <c r="AB49" i="13"/>
  <c r="AB48" i="13"/>
  <c r="C3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Browning, Morgan (she/her/hers)</author>
    <author>Ohrel, Sara</author>
  </authors>
  <commentList>
    <comment ref="AM4" authorId="0" shapeId="0" xr:uid="{749658EA-9D10-4E8B-9FB7-C71E4457304E}">
      <text>
        <r>
          <rPr>
            <b/>
            <sz val="9"/>
            <color indexed="81"/>
            <rFont val="Tahoma"/>
            <family val="2"/>
          </rPr>
          <t>Browning, Morgan (she/her/hers):</t>
        </r>
        <r>
          <rPr>
            <sz val="9"/>
            <color indexed="81"/>
            <rFont val="Tahoma"/>
            <family val="2"/>
          </rPr>
          <t xml:space="preserve">
this gets extra high…..... Huge sink, need to undertstand the assumptions and measures inclusions and implementation</t>
        </r>
      </text>
    </comment>
    <comment ref="AM8" authorId="0" shapeId="0" xr:uid="{5A5E8AC2-AFB9-4251-A137-0E1CA052AD39}">
      <text>
        <r>
          <rPr>
            <b/>
            <sz val="9"/>
            <color indexed="81"/>
            <rFont val="Tahoma"/>
            <family val="2"/>
          </rPr>
          <t>Browning, Morgan (she/her/hers):</t>
        </r>
        <r>
          <rPr>
            <sz val="9"/>
            <color indexed="81"/>
            <rFont val="Tahoma"/>
            <family val="2"/>
          </rPr>
          <t xml:space="preserve">
Dropping to very low level after being at ~30 in 2018
</t>
        </r>
      </text>
    </comment>
    <comment ref="A10" authorId="1" shapeId="0" xr:uid="{242F85FA-B15D-4A5F-89DF-88D210017968}">
      <text>
        <r>
          <rPr>
            <b/>
            <sz val="9"/>
            <color indexed="81"/>
            <rFont val="Tahoma"/>
            <family val="2"/>
          </rPr>
          <t>Ohrel, Sara:</t>
        </r>
        <r>
          <rPr>
            <sz val="9"/>
            <color indexed="81"/>
            <rFont val="Tahoma"/>
            <family val="2"/>
          </rPr>
          <t xml:space="preserve">
need to check on this one - just says nonCO2, assuming CH4 for now</t>
        </r>
      </text>
    </comment>
    <comment ref="AK10" authorId="1" shapeId="0" xr:uid="{914A4CFB-3410-4983-9ABD-7ADB82711329}">
      <text>
        <r>
          <rPr>
            <b/>
            <sz val="9"/>
            <color indexed="81"/>
            <rFont val="Tahoma"/>
            <family val="2"/>
          </rPr>
          <t>Ohrel, Sara:</t>
        </r>
        <r>
          <rPr>
            <sz val="9"/>
            <color indexed="81"/>
            <rFont val="Tahoma"/>
            <family val="2"/>
          </rPr>
          <t xml:space="preserve">
SL from GHGI</t>
        </r>
      </text>
    </comment>
    <comment ref="AK14" authorId="1" shapeId="0" xr:uid="{2967A536-6E21-4F8A-9BCC-4ECE6DFB4185}">
      <text>
        <r>
          <rPr>
            <b/>
            <sz val="9"/>
            <color indexed="81"/>
            <rFont val="Tahoma"/>
            <family val="2"/>
          </rPr>
          <t>Ohrel, Sara:</t>
        </r>
        <r>
          <rPr>
            <sz val="9"/>
            <color indexed="81"/>
            <rFont val="Tahoma"/>
            <family val="2"/>
          </rPr>
          <t xml:space="preserve">
straighline from GHGI</t>
        </r>
      </text>
    </comment>
    <comment ref="A15" authorId="1" shapeId="0" xr:uid="{DCA228EA-E129-48A0-9FBC-D0EB439CC200}">
      <text>
        <r>
          <rPr>
            <b/>
            <sz val="9"/>
            <color indexed="81"/>
            <rFont val="Tahoma"/>
            <family val="2"/>
          </rPr>
          <t>Ohrel, Sara:</t>
        </r>
        <r>
          <rPr>
            <sz val="9"/>
            <color indexed="81"/>
            <rFont val="Tahoma"/>
            <family val="2"/>
          </rPr>
          <t xml:space="preserve">
need to check on this one - just says nonCO2, assuming CH4 for now</t>
        </r>
      </text>
    </comment>
    <comment ref="AK15" authorId="1" shapeId="0" xr:uid="{57E71A10-706F-4CBD-8A23-4F1257EC561F}">
      <text>
        <r>
          <rPr>
            <b/>
            <sz val="9"/>
            <color indexed="81"/>
            <rFont val="Tahoma"/>
            <family val="2"/>
          </rPr>
          <t>Ohrel, Sara:</t>
        </r>
        <r>
          <rPr>
            <sz val="9"/>
            <color indexed="81"/>
            <rFont val="Tahoma"/>
            <family val="2"/>
          </rPr>
          <t xml:space="preserve">
straighline from GHGI</t>
        </r>
      </text>
    </comment>
    <comment ref="AK16" authorId="1" shapeId="0" xr:uid="{9F137C6E-5B83-4B7F-915C-E238E994ED71}">
      <text>
        <r>
          <rPr>
            <b/>
            <sz val="9"/>
            <color indexed="81"/>
            <rFont val="Tahoma"/>
            <family val="2"/>
          </rPr>
          <t>Ohrel, Sara:</t>
        </r>
        <r>
          <rPr>
            <sz val="9"/>
            <color indexed="81"/>
            <rFont val="Tahoma"/>
            <family val="2"/>
          </rPr>
          <t xml:space="preserve">
straighline from GHGI</t>
        </r>
      </text>
    </comment>
    <comment ref="AK17" authorId="1" shapeId="0" xr:uid="{05F8B583-EAAD-45B6-8F37-18E4D563A48F}">
      <text>
        <r>
          <rPr>
            <b/>
            <sz val="9"/>
            <color indexed="81"/>
            <rFont val="Tahoma"/>
            <family val="2"/>
          </rPr>
          <t>Ohrel, Sara:</t>
        </r>
        <r>
          <rPr>
            <sz val="9"/>
            <color indexed="81"/>
            <rFont val="Tahoma"/>
            <family val="2"/>
          </rPr>
          <t xml:space="preserve">
straighline from GHGI
</t>
        </r>
      </text>
    </comment>
    <comment ref="AK18" authorId="1" shapeId="0" xr:uid="{B57EC55C-AA94-432C-AF1D-BFEC37038F30}">
      <text>
        <r>
          <rPr>
            <b/>
            <sz val="9"/>
            <color indexed="81"/>
            <rFont val="Tahoma"/>
            <family val="2"/>
          </rPr>
          <t>Ohrel, Sara:</t>
        </r>
        <r>
          <rPr>
            <sz val="9"/>
            <color indexed="81"/>
            <rFont val="Tahoma"/>
            <family val="2"/>
          </rPr>
          <t xml:space="preserve">
straighline from GHGI</t>
        </r>
      </text>
    </comment>
    <comment ref="AK19" authorId="1" shapeId="0" xr:uid="{C2DB2D6A-E87C-406F-94AD-CC7964DF1A58}">
      <text>
        <r>
          <rPr>
            <b/>
            <sz val="9"/>
            <color indexed="81"/>
            <rFont val="Tahoma"/>
            <family val="2"/>
          </rPr>
          <t>Ohrel, Sara:</t>
        </r>
        <r>
          <rPr>
            <sz val="9"/>
            <color indexed="81"/>
            <rFont val="Tahoma"/>
            <family val="2"/>
          </rPr>
          <t xml:space="preserve">
straighline from GHGI</t>
        </r>
      </text>
    </comment>
    <comment ref="AK20" authorId="1" shapeId="0" xr:uid="{E018009F-4E5F-4058-874A-F621057346B7}">
      <text>
        <r>
          <rPr>
            <b/>
            <sz val="9"/>
            <color indexed="81"/>
            <rFont val="Tahoma"/>
            <family val="2"/>
          </rPr>
          <t>Ohrel, Sara:</t>
        </r>
        <r>
          <rPr>
            <sz val="9"/>
            <color indexed="81"/>
            <rFont val="Tahoma"/>
            <family val="2"/>
          </rPr>
          <t xml:space="preserve">
straighline from GHGI</t>
        </r>
      </text>
    </comment>
    <comment ref="AK22" authorId="1" shapeId="0" xr:uid="{975D4162-D56F-4C23-BA36-E732E3611BEC}">
      <text>
        <r>
          <rPr>
            <b/>
            <sz val="9"/>
            <color indexed="81"/>
            <rFont val="Tahoma"/>
            <family val="2"/>
          </rPr>
          <t>Ohrel, Sara:</t>
        </r>
        <r>
          <rPr>
            <sz val="9"/>
            <color indexed="81"/>
            <rFont val="Tahoma"/>
            <family val="2"/>
          </rPr>
          <t xml:space="preserve">
straighline from GHGI</t>
        </r>
      </text>
    </comment>
    <comment ref="AK23" authorId="1" shapeId="0" xr:uid="{A2A93C13-8226-4423-B6E5-7E846E584501}">
      <text>
        <r>
          <rPr>
            <b/>
            <sz val="9"/>
            <color indexed="81"/>
            <rFont val="Tahoma"/>
            <family val="2"/>
          </rPr>
          <t>Ohrel, Sara:</t>
        </r>
        <r>
          <rPr>
            <sz val="9"/>
            <color indexed="81"/>
            <rFont val="Tahoma"/>
            <family val="2"/>
          </rPr>
          <t xml:space="preserve">
straighline from GHGI</t>
        </r>
      </text>
    </comment>
    <comment ref="AK24" authorId="1" shapeId="0" xr:uid="{8F7942B4-1FAB-4064-ADE9-255DBC5D7B70}">
      <text>
        <r>
          <rPr>
            <b/>
            <sz val="9"/>
            <color indexed="81"/>
            <rFont val="Tahoma"/>
            <family val="2"/>
          </rPr>
          <t>Ohrel, Sara:</t>
        </r>
        <r>
          <rPr>
            <sz val="9"/>
            <color indexed="81"/>
            <rFont val="Tahoma"/>
            <family val="2"/>
          </rPr>
          <t xml:space="preserve">
straighline from GHGI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Browning, Morgan (she/her/hers)</author>
    <author>Ohrel, Sara</author>
  </authors>
  <commentList>
    <comment ref="AE5" authorId="0" shapeId="0" xr:uid="{D4026B58-5A74-4FAD-BA1E-B6BC5F7B9036}">
      <text>
        <r>
          <rPr>
            <b/>
            <sz val="9"/>
            <color indexed="81"/>
            <rFont val="Tahoma"/>
            <family val="2"/>
          </rPr>
          <t>Browning, Morgan (she/her/hers):</t>
        </r>
        <r>
          <rPr>
            <sz val="9"/>
            <color indexed="81"/>
            <rFont val="Tahoma"/>
            <family val="2"/>
          </rPr>
          <t xml:space="preserve">
HUGE drop between 2022 and 2023 - then very low growth
-even though historic matches with the GHGI24, projections seem very off</t>
        </r>
      </text>
    </comment>
    <comment ref="G6" authorId="1" shapeId="0" xr:uid="{03BC6356-8D7B-472B-B16E-8E02B77E0907}">
      <text>
        <r>
          <rPr>
            <b/>
            <sz val="9"/>
            <color indexed="81"/>
            <rFont val="Tahoma"/>
            <family val="2"/>
          </rPr>
          <t>Ohrel, Sara:</t>
        </r>
        <r>
          <rPr>
            <sz val="9"/>
            <color indexed="81"/>
            <rFont val="Tahoma"/>
            <family val="2"/>
          </rPr>
          <t xml:space="preserve">
GHGI24 = 45.7</t>
        </r>
      </text>
    </comment>
    <comment ref="H6" authorId="1" shapeId="0" xr:uid="{30FC65E2-4E3D-4222-8E42-061CFA54174D}">
      <text>
        <r>
          <rPr>
            <b/>
            <sz val="9"/>
            <color indexed="81"/>
            <rFont val="Tahoma"/>
            <family val="2"/>
          </rPr>
          <t>Ohrel, Sara:</t>
        </r>
        <r>
          <rPr>
            <sz val="9"/>
            <color indexed="81"/>
            <rFont val="Tahoma"/>
            <family val="2"/>
          </rPr>
          <t xml:space="preserve">
51.1</t>
        </r>
      </text>
    </comment>
    <comment ref="M6" authorId="1" shapeId="0" xr:uid="{B839B5F0-4873-4263-9B72-044D9A41C885}">
      <text>
        <r>
          <rPr>
            <b/>
            <sz val="9"/>
            <color indexed="81"/>
            <rFont val="Tahoma"/>
            <family val="2"/>
          </rPr>
          <t>Ohrel, Sara:</t>
        </r>
        <r>
          <rPr>
            <sz val="9"/>
            <color indexed="81"/>
            <rFont val="Tahoma"/>
            <family val="2"/>
          </rPr>
          <t xml:space="preserve">
55
</t>
        </r>
      </text>
    </comment>
    <comment ref="R6" authorId="1" shapeId="0" xr:uid="{8821FB18-E761-4D12-B8CC-16CB53D93480}">
      <text>
        <r>
          <rPr>
            <b/>
            <sz val="9"/>
            <color indexed="81"/>
            <rFont val="Tahoma"/>
            <family val="2"/>
          </rPr>
          <t>Ohrel, Sara:</t>
        </r>
        <r>
          <rPr>
            <sz val="9"/>
            <color indexed="81"/>
            <rFont val="Tahoma"/>
            <family val="2"/>
          </rPr>
          <t xml:space="preserve">
59</t>
        </r>
      </text>
    </comment>
    <comment ref="W6" authorId="1" shapeId="0" xr:uid="{EE04A6A4-B13A-4C94-B692-81C47957E015}">
      <text>
        <r>
          <rPr>
            <b/>
            <sz val="9"/>
            <color indexed="81"/>
            <rFont val="Tahoma"/>
            <family val="2"/>
          </rPr>
          <t>Ohrel, Sara:</t>
        </r>
        <r>
          <rPr>
            <sz val="9"/>
            <color indexed="81"/>
            <rFont val="Tahoma"/>
            <family val="2"/>
          </rPr>
          <t xml:space="preserve">
62</t>
        </r>
      </text>
    </comment>
    <comment ref="AB6" authorId="1" shapeId="0" xr:uid="{756D4295-E93E-4192-A253-3D04FFDAD546}">
      <text>
        <r>
          <rPr>
            <b/>
            <sz val="9"/>
            <color indexed="81"/>
            <rFont val="Tahoma"/>
            <family val="2"/>
          </rPr>
          <t>Ohrel, Sara:</t>
        </r>
        <r>
          <rPr>
            <sz val="9"/>
            <color indexed="81"/>
            <rFont val="Tahoma"/>
            <family val="2"/>
          </rPr>
          <t xml:space="preserve">
67</t>
        </r>
      </text>
    </comment>
    <comment ref="AD6" authorId="1" shapeId="0" xr:uid="{CBAC4C60-2980-4221-91EF-4502DB1EE4B6}">
      <text>
        <r>
          <rPr>
            <b/>
            <sz val="9"/>
            <color indexed="81"/>
            <rFont val="Tahoma"/>
            <family val="2"/>
          </rPr>
          <t>Ohrel, Sara:</t>
        </r>
        <r>
          <rPr>
            <sz val="9"/>
            <color indexed="81"/>
            <rFont val="Tahoma"/>
            <family val="2"/>
          </rPr>
          <t xml:space="preserve">
65</t>
        </r>
      </text>
    </comment>
    <comment ref="AE6" authorId="0" shapeId="0" xr:uid="{665F4FC2-20C0-4BA0-B51F-38586D55C5F2}">
      <text>
        <r>
          <rPr>
            <b/>
            <sz val="9"/>
            <color indexed="81"/>
            <rFont val="Tahoma"/>
            <family val="2"/>
          </rPr>
          <t>Browning, Morgan (she/her/hers):</t>
        </r>
        <r>
          <rPr>
            <sz val="9"/>
            <color indexed="81"/>
            <rFont val="Tahoma"/>
            <family val="2"/>
          </rPr>
          <t xml:space="preserve">
discontinuity btwn 2022 and 2023 - are the wrong historical values used for the projection? Or are the historical values used correct but were copied and pasted wrong into this version of the table?</t>
        </r>
      </text>
    </comment>
    <comment ref="AE7" authorId="0" shapeId="0" xr:uid="{08C93F80-5598-486D-9AC7-AE494235B781}">
      <text>
        <r>
          <rPr>
            <b/>
            <sz val="9"/>
            <color indexed="81"/>
            <rFont val="Tahoma"/>
            <family val="2"/>
          </rPr>
          <t>Browning, Morgan (she/her/hers):</t>
        </r>
        <r>
          <rPr>
            <sz val="9"/>
            <color indexed="81"/>
            <rFont val="Tahoma"/>
            <family val="2"/>
          </rPr>
          <t xml:space="preserve">
Larger jump from 2022-2023 than our projections, but end up in a similar ballpark. 
Opposite direction of a jump from enteric fermentation 2022-2023
</t>
        </r>
      </text>
    </comment>
    <comment ref="AE8" authorId="0" shapeId="0" xr:uid="{EECD099C-E30B-4948-96FD-A10E4345D659}">
      <text>
        <r>
          <rPr>
            <b/>
            <sz val="9"/>
            <color indexed="81"/>
            <rFont val="Tahoma"/>
            <family val="2"/>
          </rPr>
          <t>Browning, Morgan (she/her/hers):</t>
        </r>
        <r>
          <rPr>
            <sz val="9"/>
            <color indexed="81"/>
            <rFont val="Tahoma"/>
            <family val="2"/>
          </rPr>
          <t xml:space="preserve">
We should ask about assumptions that lead to a decline through ~2030. Our projections track to projections for nitrogen applications and rise year-on-year from 2023 onwards</t>
        </r>
      </text>
    </comment>
    <comment ref="AC9" authorId="1" shapeId="0" xr:uid="{82C3E4C5-571D-458A-8495-47A1CB862F42}">
      <text>
        <r>
          <rPr>
            <b/>
            <sz val="9"/>
            <color indexed="81"/>
            <rFont val="Tahoma"/>
            <family val="2"/>
          </rPr>
          <t>Ohrel, Sara:</t>
        </r>
        <r>
          <rPr>
            <sz val="9"/>
            <color indexed="81"/>
            <rFont val="Tahoma"/>
            <family val="2"/>
          </rPr>
          <t xml:space="preserve">
18.3</t>
        </r>
      </text>
    </comment>
    <comment ref="AD9" authorId="1" shapeId="0" xr:uid="{DAF745FB-F845-4A39-A4DB-BCF7860AD526}">
      <text>
        <r>
          <rPr>
            <b/>
            <sz val="9"/>
            <color indexed="81"/>
            <rFont val="Tahoma"/>
            <family val="2"/>
          </rPr>
          <t>Ohrel, Sara:</t>
        </r>
        <r>
          <rPr>
            <sz val="9"/>
            <color indexed="81"/>
            <rFont val="Tahoma"/>
            <family val="2"/>
          </rPr>
          <t xml:space="preserve">
18.9</t>
        </r>
      </text>
    </comment>
  </commentList>
</comments>
</file>

<file path=xl/sharedStrings.xml><?xml version="1.0" encoding="utf-8"?>
<sst xmlns="http://schemas.openxmlformats.org/spreadsheetml/2006/main" count="1371" uniqueCount="289">
  <si>
    <t>Table 6-2:  Emissions and Removals from Land Use, Land-Use Change, and Forestry by Gas (MMT CO2 Eq.)</t>
  </si>
  <si>
    <t>Gas/Land-Use Category</t>
  </si>
  <si>
    <t>Carbon Stock Change (CO2)a</t>
  </si>
  <si>
    <t>Forest Land Remaining Forest Land</t>
  </si>
  <si>
    <t>Land Converted to Forest Land</t>
  </si>
  <si>
    <t>Cropland Remaining Cropland</t>
  </si>
  <si>
    <t>Land Converted to Cropland</t>
  </si>
  <si>
    <t>Grassland Remaining Grassland</t>
  </si>
  <si>
    <t>Land Converted to Grassland</t>
  </si>
  <si>
    <t>Wetlands Remaining Wetlands</t>
  </si>
  <si>
    <t>Land Converted to Wetlands</t>
  </si>
  <si>
    <t>Settlements Remaining Settlements</t>
  </si>
  <si>
    <t>Land Converted to Settlements</t>
  </si>
  <si>
    <t>CH4</t>
  </si>
  <si>
    <t>Wetlands Remaining Wetlands: Flooded Land Remaining Flooded Land</t>
  </si>
  <si>
    <t>Wetlands Remaining Wetlands: Coastal Wetlands Remaining Coastal Wetlands</t>
  </si>
  <si>
    <t>Wetlands Remaining Wetlands: Peatlands Remaining Peatlands</t>
  </si>
  <si>
    <t>Land Converted to Wetlands: Land Converted to Flooded Lands</t>
  </si>
  <si>
    <t>Land Converted to Wetlands: Land Converted to Coastal Wetlands</t>
  </si>
  <si>
    <t>N2O</t>
  </si>
  <si>
    <t>LULUCF Carbon Stock Changea</t>
  </si>
  <si>
    <t>LULUCF Emissionsg</t>
  </si>
  <si>
    <t>LULUCF Sector Net Totalh</t>
  </si>
  <si>
    <t>+ Absolute value does not exceed 0.05 MMT CO2 Eq.</t>
  </si>
  <si>
    <t>Notes: Totals may not sum due to independent rounding. Parentheses indicate net sequestration.</t>
  </si>
  <si>
    <t>Forest Land Remaining Forest Land: Forest Firesb</t>
  </si>
  <si>
    <t>Forest Land Remaining Forest Land: Drained Organic Soilsc</t>
  </si>
  <si>
    <t xml:space="preserve">+ </t>
  </si>
  <si>
    <t>Grassland Remaining Grassland: Grassland Firesd</t>
  </si>
  <si>
    <t>Forest Land Remaining Forest Land: Forest Soilse</t>
  </si>
  <si>
    <t>Settlements Remaining Settlements: Settlement Soilsf</t>
  </si>
  <si>
    <t>a LULUCF carbon stock change is the net carbon stock change from the following categories: forest land remaining forest land, land converted to forest land, cropland remaining cropland, land converted to cropland, grassland remaining grassland, land converted to grassland, wetlands remaining wetlands, land converted to wetlands, settlements remaining settlements, and land converted to settlements.</t>
  </si>
  <si>
    <t>b Estimates include CH4 and N2O emissions from fires on both forest land remaining forest land and land converted to forest land.</t>
  </si>
  <si>
    <t>c Estimates include CH4 and N2O emissions from drained organic soils on both forest land remaining forest land and land converted to forest land.</t>
  </si>
  <si>
    <t>d Estimates include CH4 and N2O emissions from fires on both grassland remaining grassland and land converted to grassland.</t>
  </si>
  <si>
    <t>e Estimates include N2O emissions from nitrogen fertilizer additions on both forest land remaining forest land and land converted to forest land.</t>
  </si>
  <si>
    <t>f Estimates include N2O emissions from nitrogen fertilizer additions on both settlements remaining settlements and land converted to settlements.</t>
  </si>
  <si>
    <t>g LULUCF emissions include the CH4 and N2O emissions reported for peatlands remaining peatlands, forest fires, drained organic soils, grassland fires, and coastal wetlands remaining coastal wetlands; CH4 emissions from flooded land remaining flooded land, land converted to flooded land, and land converted to coastal wetlands; and N2O emissions from forest soils and settlement soils.</t>
  </si>
  <si>
    <t>h The LULUCF sector net total is the net sum of all LULUCF CH4 and N2O emissions to the atmosphere plus LULUCF net carbon stock changes in units of MMT CO2 Eq.</t>
  </si>
  <si>
    <t>Table 6-8:  Net CO2 Flux from Forest Ecosystem Pools in Forest Land Remaining Forest Land and Harvested Wood Pools (MMT CO2 Eq.)</t>
  </si>
  <si>
    <t>Carbon Pool</t>
  </si>
  <si>
    <t xml:space="preserve">Forest Ecosystem </t>
  </si>
  <si>
    <t>Aboveground Biomass</t>
  </si>
  <si>
    <t>Belowground Biomass</t>
  </si>
  <si>
    <t>Dead Wood</t>
  </si>
  <si>
    <t>Litter</t>
  </si>
  <si>
    <t>Soil (Mineral)</t>
  </si>
  <si>
    <t>Soil (Organic)</t>
  </si>
  <si>
    <t>Drained Organic Soila</t>
  </si>
  <si>
    <t>Harvested Wood</t>
  </si>
  <si>
    <t>Products in Use</t>
  </si>
  <si>
    <t>SWDS</t>
  </si>
  <si>
    <t>Total Net Flux</t>
  </si>
  <si>
    <t>a These estimates include carbon stock changes from drained organic soils from both forest land remaining forest land and land converted to forest land. See the section below on CO2, CH4, and N2O emissions from drained organic soils for the methodology used to estimate the CO2 emissions from drained organic soils. Also, Table 6?28 and Table 6?29 for non-CO2 emissions from drainage of organic soils from both forest land remaining forest land and land converted to forest land.</t>
  </si>
  <si>
    <t>Notes: Managed forest land area for Hawaii and the U.S. Territories was compiled using FIA data in this section which is different from how area estimates for those lands were compiled in Section 6.1. This results in small differences (less than 0.5 million hectares) in the forest land area estimates in this section and Section 6.1. Also, it is not possible to separate forest land remaining forest land from land converted to forest land in Wyoming because of the split annual cycle method used for population estimation, this prevents harmonization of forest land in Wyoming with the NRI/NLCD method used in Section 6.1. See Annex 3.13, Table A-206 for annual differences between the forest area reported in Section 6.1 and Section 6.2. The forest ecosystem carbon stock changes do not include trees on non-forest land (e.g., agroforestry systems and settlement areas—see Section 6.10 for estimates of carbon stock change from settlement trees). Forest ecosystem carbon stocks on managed forest land in interior Alaska, Hawaii, and the U.S. Territories were compiled using the gain-loss method as described in Annex 3.13. Parentheses indicate net carbon uptake (i.e., a net removal of carbon from the atmosphere). Total net flux is an estimate of the actual net flux between the total forest carbon pool and the atmosphere. Harvested wood estimates are based on results from annual surveys (see Annex 3.13, Table A-199) and models. Totals may not sum due to independent rounding.</t>
  </si>
  <si>
    <t xml:space="preserve"> Emissions and Removals from Land Use, Land-Use Change, and Forestry by Gas (MMT CO2 Eq.)</t>
  </si>
  <si>
    <t>Changes in Forest Carbon Stocks</t>
  </si>
  <si>
    <t>HWP and SWD</t>
  </si>
  <si>
    <t>total forest LULUCF CO2</t>
  </si>
  <si>
    <t xml:space="preserve">if available </t>
  </si>
  <si>
    <t>If you have non-CO2 estimates, please include them here</t>
  </si>
  <si>
    <t>PROJECTIONS</t>
  </si>
  <si>
    <t>LULUCF FOREST ECOSYSTEM AND PRODUCTS CO2</t>
  </si>
  <si>
    <t>USFS (Coulston) 7/30/2024</t>
  </si>
  <si>
    <t>Settlements Remaining Settlements*</t>
  </si>
  <si>
    <t>GHGI 2024</t>
  </si>
  <si>
    <t xml:space="preserve"> Reference CO2 from non-forest land use categories, 2005-2022;  and projections for 2022-2050 (MMT CO2 eq).  </t>
  </si>
  <si>
    <t>subtotal non-forest LUC CO2</t>
  </si>
  <si>
    <t xml:space="preserve">REFERENCE </t>
  </si>
  <si>
    <t>EPA using GHGI 2024 straightline</t>
  </si>
  <si>
    <t>CONSOLIDATED USFS LULUCF Forest CO2</t>
  </si>
  <si>
    <t xml:space="preserve">ALL LULUCFCO2 using </t>
  </si>
  <si>
    <t>USFS</t>
  </si>
  <si>
    <t>Ohrel</t>
  </si>
  <si>
    <t>Historic values from GHGI 2024 Table 6-8:  Net CO2 Flux from Forest Ecosystem Pools in Forest Land Remaining Forest Land and Harvested Wood Pools (MMT CO2 Eq.)</t>
  </si>
  <si>
    <t>Historic values from GHGI 2024 Table 6-2:  Emissions and Removals from Land Use, Land-Use Change, and Forestry by Gas (MMT CO2 Eq.)</t>
  </si>
  <si>
    <t>USFS (Coulston) 8/19/2024</t>
  </si>
  <si>
    <t>USFS total LULUCF forest CO2</t>
  </si>
  <si>
    <t>Emission by LUC Category 1000 MT</t>
  </si>
  <si>
    <t>Emissions Source</t>
  </si>
  <si>
    <t>LUC Category</t>
  </si>
  <si>
    <t>CC</t>
  </si>
  <si>
    <t>Changes in Mineral and Organic Soil Carbon Stocks</t>
  </si>
  <si>
    <t>LC</t>
  </si>
  <si>
    <t>Changes in all Ecosystem Carbon Stocks</t>
  </si>
  <si>
    <t>GG</t>
  </si>
  <si>
    <t>Non-CO2 Emissions from Grassland Fires</t>
  </si>
  <si>
    <t>LG</t>
  </si>
  <si>
    <t>WW</t>
  </si>
  <si>
    <t>Changes in Organic Soil Carbon Stocks in Peatlands</t>
  </si>
  <si>
    <t>Non-CO2 Emissions from Peatlands Remaining Peatlands</t>
  </si>
  <si>
    <t>Changes in Biomass, DOM, and Soil Carbon Stocks in Coastal Wetlands</t>
  </si>
  <si>
    <t>CH4 Emissions from Coastal Wetlands Remaining Coastal Wetlands</t>
  </si>
  <si>
    <t>N2O Emissions from Coastal Wetlands Remaining Coastal Wetlands</t>
  </si>
  <si>
    <t>CH4 Emissions from Flooded Land Remaining Flooded Land</t>
  </si>
  <si>
    <t>LW</t>
  </si>
  <si>
    <t>Changes in Biomass, DOM, and Soil Carbon Stocks in Land Converted to Coastal Wetlands</t>
  </si>
  <si>
    <t>(+)</t>
  </si>
  <si>
    <t>CH4 Emissions from Land Converted to Coastal Wetlands</t>
  </si>
  <si>
    <t>Changes in Land Converted to Flooded Land</t>
  </si>
  <si>
    <t>CH4 Emissions from Land Converted to Flooded Land</t>
  </si>
  <si>
    <t>SS</t>
  </si>
  <si>
    <t>Changes in Organic Soil Carbon Stocks</t>
  </si>
  <si>
    <t>Changes in Settlement Tree Carbon Stocks</t>
  </si>
  <si>
    <t>N2O Emissions from Settlement Soils</t>
  </si>
  <si>
    <t>Changes in Yard Trimming and Food Scrap Carbon Stocks in Landfills</t>
  </si>
  <si>
    <t>LS</t>
  </si>
  <si>
    <t>USDA via Liz Marshall</t>
  </si>
  <si>
    <t>scenario</t>
  </si>
  <si>
    <t>category name</t>
  </si>
  <si>
    <t>Unit</t>
  </si>
  <si>
    <t>gas</t>
  </si>
  <si>
    <t>Minimum disaggregation needed, sources with source-specific methods:</t>
  </si>
  <si>
    <t>WM</t>
  </si>
  <si>
    <t>Enteric Fermentation</t>
  </si>
  <si>
    <t>MMTCO2e</t>
  </si>
  <si>
    <t>Manure Management</t>
  </si>
  <si>
    <t>Agricultural Soil Management</t>
  </si>
  <si>
    <t>Rice Cultivation</t>
  </si>
  <si>
    <t>Sources which continue to have had default methods:</t>
  </si>
  <si>
    <t>Urea Fertilization</t>
  </si>
  <si>
    <t>CO2</t>
  </si>
  <si>
    <t>Liming</t>
  </si>
  <si>
    <t>Field Burning of Agricultural Residues</t>
  </si>
  <si>
    <t>Total</t>
  </si>
  <si>
    <t>y</t>
  </si>
  <si>
    <t>y (SL)</t>
  </si>
  <si>
    <t>no (slightly off)</t>
  </si>
  <si>
    <t>no (2021 and 2022 way off)</t>
  </si>
  <si>
    <t>match GHGI24?</t>
  </si>
  <si>
    <t>no (very different; higher)</t>
  </si>
  <si>
    <t>SL = straight line from GHGI</t>
  </si>
  <si>
    <t>alt rent</t>
  </si>
  <si>
    <t>altrentinv1</t>
  </si>
  <si>
    <t>Global Comparison</t>
  </si>
  <si>
    <t>US Comparison</t>
  </si>
  <si>
    <t>SawPrice</t>
  </si>
  <si>
    <t>PulpPrice</t>
  </si>
  <si>
    <t>SawQ</t>
  </si>
  <si>
    <t>PulpQ</t>
  </si>
  <si>
    <t>Forest Area</t>
  </si>
  <si>
    <t>Total C</t>
  </si>
  <si>
    <t>AboveC</t>
  </si>
  <si>
    <t>Net flux</t>
  </si>
  <si>
    <t>FAO</t>
  </si>
  <si>
    <t>EPA</t>
  </si>
  <si>
    <t>$/m3</t>
  </si>
  <si>
    <t>millm3/yr</t>
  </si>
  <si>
    <t>million ha</t>
  </si>
  <si>
    <t>PgC</t>
  </si>
  <si>
    <t>GTM82724</t>
  </si>
  <si>
    <t>GTM RAW</t>
  </si>
  <si>
    <t>GTMRef</t>
  </si>
  <si>
    <t>GTM 20+3%</t>
  </si>
  <si>
    <t>GTM $50+3%</t>
  </si>
  <si>
    <t>GTM indexed</t>
  </si>
  <si>
    <t>Base</t>
  </si>
  <si>
    <t>$50+3%</t>
  </si>
  <si>
    <t>2024 GHGI</t>
  </si>
  <si>
    <t>GTMR_$50+3%</t>
  </si>
  <si>
    <t>GTMi</t>
  </si>
  <si>
    <t>CTF Table 7 - Biennial Transparency Report 2024</t>
  </si>
  <si>
    <t>Most recent year in the Party's national inventory report (kt CO2 eq)</t>
  </si>
  <si>
    <t>Projections of GHG emissions and removals, (kt CO2 eq)</t>
  </si>
  <si>
    <t>Sector</t>
  </si>
  <si>
    <t>Energy</t>
  </si>
  <si>
    <t>Transport</t>
  </si>
  <si>
    <t>Industrial process and product use</t>
  </si>
  <si>
    <t>Agriculture</t>
  </si>
  <si>
    <t>LULUCF</t>
  </si>
  <si>
    <t>Waste</t>
  </si>
  <si>
    <t>Other (specify)</t>
  </si>
  <si>
    <t>Gas</t>
  </si>
  <si>
    <t>CO2 emissions including net CO2 from LULUCF</t>
  </si>
  <si>
    <t>CO2 emissions excluding net CO2 from LULUCF</t>
  </si>
  <si>
    <t>CH4 emissions including CH4 from LULUCF</t>
  </si>
  <si>
    <t>CH4 emissions excluding CH4 from LULUCF</t>
  </si>
  <si>
    <t>N2O emissions including N2O from LULUCF</t>
  </si>
  <si>
    <t>N2O emissions excluding N2O from LULUCF</t>
  </si>
  <si>
    <t>HFCs</t>
  </si>
  <si>
    <t>PFCs</t>
  </si>
  <si>
    <t>SF6</t>
  </si>
  <si>
    <t>NF3</t>
  </si>
  <si>
    <t>Total with LULUCF</t>
  </si>
  <si>
    <t>Total without LULUCF</t>
  </si>
  <si>
    <t>Ag CH4</t>
  </si>
  <si>
    <t>Ag n2O</t>
  </si>
  <si>
    <t>ag CO2</t>
  </si>
  <si>
    <t>TOTALS</t>
  </si>
  <si>
    <t xml:space="preserve">LULUCF Forest Non-CO2 </t>
  </si>
  <si>
    <t>total LULUCF forest non-co2</t>
  </si>
  <si>
    <t>NA</t>
  </si>
  <si>
    <t>TOTAL nonforest LULUCF CH4</t>
  </si>
  <si>
    <t>TOTAL nonforest LULUCF N2O</t>
  </si>
  <si>
    <t>TOTAL nonforest LULUCF CO2</t>
  </si>
  <si>
    <t>check</t>
  </si>
  <si>
    <t>Ohrel disaggregation - 8/29/2024</t>
  </si>
  <si>
    <t>Ohrel disaggregation - 8/30/2024</t>
  </si>
  <si>
    <t>Tab contains forest and nonforest LULUCF CO2</t>
  </si>
  <si>
    <t>NON-FOREST LULUCF CO2 FOR REFERENCE</t>
  </si>
  <si>
    <t xml:space="preserve">CO2 from non-forest land use categories, 2005-2022;  and projections for 2022-2050 (MMT CO2 eq).  </t>
  </si>
  <si>
    <t>USFS FOREST ONLY CO2</t>
  </si>
  <si>
    <t>TOTAL</t>
  </si>
  <si>
    <t>LULUCF non-forest CO2 and non-CO2</t>
  </si>
  <si>
    <t>LULUCF Sector Net Total</t>
  </si>
  <si>
    <t>LULUCF Emissions</t>
  </si>
  <si>
    <t>LULUCF Carbon Stock Change</t>
  </si>
  <si>
    <t>Settlements Remaining Settlements: Settlement Soils</t>
  </si>
  <si>
    <t>NFS</t>
  </si>
  <si>
    <t>GTM</t>
  </si>
  <si>
    <t>FASOM</t>
  </si>
  <si>
    <t>Proj Model/Source</t>
  </si>
  <si>
    <t>USDA OCE</t>
  </si>
  <si>
    <t>Point Person</t>
  </si>
  <si>
    <t>John Coulston</t>
  </si>
  <si>
    <t>L Marshall</t>
  </si>
  <si>
    <t>GHGI Flatline</t>
  </si>
  <si>
    <t>Combo</t>
  </si>
  <si>
    <t xml:space="preserve">Carbon Stock Change (CO2) - TOTAL NET </t>
  </si>
  <si>
    <t>historic from GHGi2024</t>
  </si>
  <si>
    <t>2024 alt-rent</t>
  </si>
  <si>
    <t>2024 alt rent</t>
  </si>
  <si>
    <t>2024 30 yr</t>
  </si>
  <si>
    <t>2024 alt rent 30-yr</t>
  </si>
  <si>
    <t>AB35/$AB$35</t>
  </si>
  <si>
    <t>$Y$47*AF35</t>
  </si>
  <si>
    <t>GTM Forest ONLY CO2</t>
  </si>
  <si>
    <t>GTM BASELINE</t>
  </si>
  <si>
    <t>GTM Projection</t>
  </si>
  <si>
    <t>s10</t>
  </si>
  <si>
    <t>s12</t>
  </si>
  <si>
    <t>s16</t>
  </si>
  <si>
    <t>$20+3%</t>
  </si>
  <si>
    <t>$100+3%</t>
  </si>
  <si>
    <t>2024-2134</t>
  </si>
  <si>
    <t>2024-2054</t>
  </si>
  <si>
    <t>BASELINE</t>
  </si>
  <si>
    <t>20@3%</t>
  </si>
  <si>
    <t>RAW is same as INDEXED</t>
  </si>
  <si>
    <t>Low</t>
  </si>
  <si>
    <t>High</t>
  </si>
  <si>
    <t>Table 5-1:  Emissions from Agriculture (MMT CO2 Eq.)</t>
  </si>
  <si>
    <t>Gas/Source</t>
  </si>
  <si>
    <t>Note: Totals may not sum due to independent rounding.</t>
  </si>
  <si>
    <t>nonCO2</t>
  </si>
  <si>
    <t>ch4</t>
  </si>
  <si>
    <t>n2o</t>
  </si>
  <si>
    <t>Ohrel disaggregation - 10/3/2024</t>
  </si>
  <si>
    <t>DOES NOT include non-forest LULUCF CO2</t>
  </si>
  <si>
    <t>COMBINED LULUCF FOREST CO2</t>
  </si>
  <si>
    <t>DOES include non-forest LULUCF CO2</t>
  </si>
  <si>
    <t>GTMp+Olulucf</t>
  </si>
  <si>
    <t>model</t>
  </si>
  <si>
    <t>region</t>
  </si>
  <si>
    <t>variable</t>
  </si>
  <si>
    <t>unit</t>
  </si>
  <si>
    <t>wm</t>
  </si>
  <si>
    <t>United States</t>
  </si>
  <si>
    <t>Emissions|LULUCF|Carbon Stock Change</t>
  </si>
  <si>
    <t>MMT CO2eq</t>
  </si>
  <si>
    <t>USDA-OCE-GHGI</t>
  </si>
  <si>
    <t>Emissions|LULUCF|CH4</t>
  </si>
  <si>
    <t>Emissions|LULUCF|N2O</t>
  </si>
  <si>
    <t>2702-3305</t>
  </si>
  <si>
    <t>1683-1867</t>
  </si>
  <si>
    <t>(897)-(717)</t>
  </si>
  <si>
    <t>2093-2645</t>
  </si>
  <si>
    <t>1334-1743</t>
  </si>
  <si>
    <t>1868-2508</t>
  </si>
  <si>
    <t>1051-1643</t>
  </si>
  <si>
    <t>1781-2581</t>
  </si>
  <si>
    <t>870-1581</t>
  </si>
  <si>
    <t>4282-5011</t>
  </si>
  <si>
    <t>3390-4275</t>
  </si>
  <si>
    <t>2926-3940</t>
  </si>
  <si>
    <t>2651-4107</t>
  </si>
  <si>
    <t>4554-5464</t>
  </si>
  <si>
    <t>5451-6181</t>
  </si>
  <si>
    <t>3528-4674</t>
  </si>
  <si>
    <t>4475-5360</t>
  </si>
  <si>
    <t>2833-4247</t>
  </si>
  <si>
    <t>3976-4990</t>
  </si>
  <si>
    <t>2341-4343</t>
  </si>
  <si>
    <t>3680-5136</t>
  </si>
  <si>
    <t>(948)-(686)</t>
  </si>
  <si>
    <t>(1143)-(743)</t>
  </si>
  <si>
    <t>(1339)-(794)</t>
  </si>
  <si>
    <t>EPA-GHGI</t>
  </si>
  <si>
    <t>ghgi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</si>
</sst>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i/>
      <sz val="11"/>
      <color theme="1"/>
      <name val="Calibri"/>
      <family val="2"/>
      <scheme val="minor"/>
    </font>
    <font>
      <sz val="11"/>
      <color theme="0" tint="-0.34998626667073579"/>
      <name val="Calibri"/>
      <family val="2"/>
      <scheme val="minor"/>
    </font>
    <font>
      <b/>
      <sz val="11"/>
      <color rgb="FF000000"/>
      <name val="Calibri"/>
      <family val="2"/>
      <scheme val="minor"/>
    </font>
    <font>
      <sz val="11"/>
      <name val="Calibri"/>
      <family val="2"/>
      <scheme val="minor"/>
    </font>
    <font>
      <b/>
      <sz val="14"/>
      <color theme="1"/>
      <name val="Calibri"/>
      <family val="2"/>
      <scheme val="minor"/>
    </font>
    <font>
      <sz val="9"/>
      <color indexed="81"/>
      <name val="Tahoma"/>
      <family val="2"/>
    </font>
    <font>
      <b/>
      <sz val="9"/>
      <color indexed="81"/>
      <name val="Tahoma"/>
      <family val="2"/>
    </font>
    <font>
      <u/>
      <sz val="11"/>
      <color theme="10"/>
      <name val="Calibri"/>
      <family val="2"/>
      <scheme val="minor"/>
    </font>
    <font>
      <b/>
      <sz val="11"/>
      <color rgb="FFFF0000"/>
      <name val="Calibri"/>
      <family val="2"/>
      <scheme val="minor"/>
    </font>
    <font>
      <sz val="8"/>
      <name val="Calibri"/>
      <family val="2"/>
      <scheme val="minor"/>
    </font>
  </fonts>
  <fills count="5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7"/>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39997558519241921"/>
        <bgColor indexed="64"/>
      </patternFill>
    </fill>
    <fill>
      <patternFill patternType="solid">
        <fgColor rgb="FFC00000"/>
        <bgColor indexed="64"/>
      </patternFill>
    </fill>
    <fill>
      <patternFill patternType="solid">
        <fgColor rgb="FFFF9999"/>
        <bgColor indexed="64"/>
      </patternFill>
    </fill>
    <fill>
      <patternFill patternType="solid">
        <fgColor rgb="FFFF6699"/>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rgb="FF7030A0"/>
        <bgColor indexed="64"/>
      </patternFill>
    </fill>
    <fill>
      <patternFill patternType="solid">
        <fgColor rgb="FF00206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8" tint="0.79998168889431442"/>
        <bgColor indexed="64"/>
      </patternFill>
    </fill>
  </fills>
  <borders count="5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26" fillId="0" borderId="0" applyNumberFormat="0" applyFill="0" applyBorder="0" applyAlignment="0" applyProtection="0"/>
  </cellStyleXfs>
  <cellXfs count="181">
    <xf numFmtId="0" fontId="0" fillId="0" borderId="0" xfId="0"/>
    <xf numFmtId="4" fontId="0" fillId="0" borderId="0" xfId="0" applyNumberFormat="1"/>
    <xf numFmtId="0" fontId="16" fillId="0" borderId="0" xfId="0" applyFont="1"/>
    <xf numFmtId="0" fontId="19" fillId="0" borderId="0" xfId="0" applyFont="1"/>
    <xf numFmtId="0" fontId="16" fillId="0" borderId="10" xfId="0" applyFont="1" applyBorder="1"/>
    <xf numFmtId="0" fontId="16" fillId="0" borderId="11" xfId="0" applyFont="1" applyBorder="1"/>
    <xf numFmtId="0" fontId="18" fillId="0" borderId="11" xfId="0" applyFont="1" applyBorder="1"/>
    <xf numFmtId="0" fontId="18" fillId="0" borderId="12" xfId="0" applyFont="1" applyBorder="1"/>
    <xf numFmtId="0" fontId="18" fillId="0" borderId="13" xfId="0" applyFont="1" applyBorder="1"/>
    <xf numFmtId="0" fontId="18" fillId="0" borderId="0" xfId="0" applyFont="1"/>
    <xf numFmtId="0" fontId="18" fillId="0" borderId="14" xfId="0" applyFont="1" applyBorder="1"/>
    <xf numFmtId="0" fontId="16" fillId="0" borderId="13" xfId="0" applyFont="1" applyBorder="1"/>
    <xf numFmtId="0" fontId="16" fillId="0" borderId="14" xfId="0" applyFont="1" applyBorder="1"/>
    <xf numFmtId="0" fontId="16" fillId="0" borderId="15" xfId="0" applyFont="1" applyBorder="1"/>
    <xf numFmtId="0" fontId="16" fillId="0" borderId="16" xfId="0" applyFont="1" applyBorder="1"/>
    <xf numFmtId="0" fontId="16" fillId="0" borderId="17" xfId="0" applyFont="1" applyBorder="1"/>
    <xf numFmtId="0" fontId="0" fillId="0" borderId="13" xfId="0" applyBorder="1"/>
    <xf numFmtId="0" fontId="0" fillId="0" borderId="14" xfId="0" applyBorder="1"/>
    <xf numFmtId="0" fontId="20" fillId="0" borderId="0" xfId="0" applyFont="1"/>
    <xf numFmtId="0" fontId="20" fillId="0" borderId="13" xfId="0" applyFont="1" applyBorder="1"/>
    <xf numFmtId="0" fontId="20" fillId="0" borderId="14" xfId="0" applyFont="1" applyBorder="1"/>
    <xf numFmtId="0" fontId="0" fillId="33" borderId="0" xfId="0" applyFill="1"/>
    <xf numFmtId="0" fontId="0" fillId="34" borderId="0" xfId="0" applyFill="1"/>
    <xf numFmtId="0" fontId="16" fillId="35" borderId="0" xfId="0" applyFont="1" applyFill="1"/>
    <xf numFmtId="0" fontId="0" fillId="34" borderId="18" xfId="0" applyFill="1" applyBorder="1"/>
    <xf numFmtId="0" fontId="21" fillId="35" borderId="0" xfId="0" applyFont="1" applyFill="1"/>
    <xf numFmtId="0" fontId="0" fillId="35" borderId="0" xfId="0" applyFill="1"/>
    <xf numFmtId="14" fontId="0" fillId="0" borderId="0" xfId="0" applyNumberFormat="1"/>
    <xf numFmtId="0" fontId="16" fillId="36" borderId="0" xfId="0" applyFont="1" applyFill="1"/>
    <xf numFmtId="1" fontId="0" fillId="0" borderId="0" xfId="0" applyNumberFormat="1"/>
    <xf numFmtId="1" fontId="16" fillId="0" borderId="0" xfId="0" applyNumberFormat="1" applyFont="1"/>
    <xf numFmtId="0" fontId="0" fillId="36" borderId="0" xfId="0" applyFill="1"/>
    <xf numFmtId="1" fontId="16" fillId="36" borderId="0" xfId="0" applyNumberFormat="1" applyFont="1" applyFill="1"/>
    <xf numFmtId="0" fontId="18" fillId="34" borderId="18" xfId="0" applyFont="1" applyFill="1" applyBorder="1"/>
    <xf numFmtId="0" fontId="0" fillId="34" borderId="19" xfId="0" applyFill="1" applyBorder="1"/>
    <xf numFmtId="0" fontId="16" fillId="0" borderId="18" xfId="0" applyFont="1" applyBorder="1"/>
    <xf numFmtId="0" fontId="0" fillId="0" borderId="18" xfId="0" applyBorder="1"/>
    <xf numFmtId="0" fontId="16" fillId="0" borderId="21" xfId="0" applyFont="1" applyBorder="1"/>
    <xf numFmtId="0" fontId="16" fillId="0" borderId="22" xfId="0" applyFont="1" applyBorder="1"/>
    <xf numFmtId="0" fontId="16" fillId="0" borderId="23" xfId="0" applyFont="1" applyBorder="1"/>
    <xf numFmtId="0" fontId="16" fillId="0" borderId="24" xfId="0" applyFont="1" applyBorder="1"/>
    <xf numFmtId="0" fontId="16" fillId="0" borderId="25" xfId="0" applyFont="1" applyBorder="1"/>
    <xf numFmtId="0" fontId="0" fillId="0" borderId="24" xfId="0" applyBorder="1"/>
    <xf numFmtId="0" fontId="0" fillId="0" borderId="25" xfId="0" applyBorder="1"/>
    <xf numFmtId="0" fontId="18" fillId="0" borderId="26" xfId="0" applyFont="1" applyBorder="1"/>
    <xf numFmtId="0" fontId="18" fillId="0" borderId="27" xfId="0" applyFont="1" applyBorder="1"/>
    <xf numFmtId="0" fontId="16" fillId="35" borderId="29" xfId="0" applyFont="1" applyFill="1" applyBorder="1"/>
    <xf numFmtId="0" fontId="0" fillId="0" borderId="30" xfId="0" applyBorder="1"/>
    <xf numFmtId="0" fontId="18" fillId="0" borderId="31" xfId="0" applyFont="1" applyBorder="1"/>
    <xf numFmtId="1" fontId="0" fillId="0" borderId="18" xfId="0" applyNumberFormat="1" applyBorder="1"/>
    <xf numFmtId="1" fontId="20" fillId="0" borderId="18" xfId="0" applyNumberFormat="1" applyFont="1" applyBorder="1"/>
    <xf numFmtId="1" fontId="20" fillId="0" borderId="20" xfId="0" applyNumberFormat="1" applyFont="1" applyBorder="1"/>
    <xf numFmtId="1" fontId="16" fillId="0" borderId="20" xfId="0" applyNumberFormat="1" applyFont="1" applyBorder="1"/>
    <xf numFmtId="1" fontId="16" fillId="0" borderId="32" xfId="0" applyNumberFormat="1" applyFont="1" applyBorder="1"/>
    <xf numFmtId="1" fontId="16" fillId="0" borderId="33" xfId="0" applyNumberFormat="1" applyFont="1" applyBorder="1"/>
    <xf numFmtId="1" fontId="16" fillId="0" borderId="34" xfId="0" applyNumberFormat="1" applyFont="1" applyBorder="1"/>
    <xf numFmtId="1" fontId="20" fillId="0" borderId="24" xfId="0" applyNumberFormat="1" applyFont="1" applyBorder="1"/>
    <xf numFmtId="1" fontId="20" fillId="0" borderId="25" xfId="0" applyNumberFormat="1" applyFont="1" applyBorder="1"/>
    <xf numFmtId="1" fontId="0" fillId="0" borderId="24" xfId="0" applyNumberFormat="1" applyBorder="1"/>
    <xf numFmtId="1" fontId="0" fillId="0" borderId="25" xfId="0" applyNumberFormat="1" applyBorder="1"/>
    <xf numFmtId="1" fontId="18" fillId="0" borderId="26" xfId="0" applyNumberFormat="1" applyFont="1" applyBorder="1"/>
    <xf numFmtId="0" fontId="0" fillId="0" borderId="32" xfId="0" applyBorder="1"/>
    <xf numFmtId="0" fontId="0" fillId="0" borderId="33" xfId="0" applyBorder="1"/>
    <xf numFmtId="0" fontId="19" fillId="0" borderId="33" xfId="0" applyFont="1" applyBorder="1"/>
    <xf numFmtId="0" fontId="19" fillId="0" borderId="34" xfId="0" applyFont="1" applyBorder="1"/>
    <xf numFmtId="0" fontId="19" fillId="0" borderId="18" xfId="0" applyFont="1" applyBorder="1"/>
    <xf numFmtId="0" fontId="19" fillId="0" borderId="24" xfId="0" applyFont="1" applyBorder="1"/>
    <xf numFmtId="0" fontId="19" fillId="0" borderId="25" xfId="0" applyFont="1" applyBorder="1"/>
    <xf numFmtId="0" fontId="16" fillId="0" borderId="26" xfId="0" applyFont="1" applyBorder="1"/>
    <xf numFmtId="0" fontId="16" fillId="0" borderId="27" xfId="0" applyFont="1" applyBorder="1"/>
    <xf numFmtId="0" fontId="16" fillId="0" borderId="28" xfId="0" applyFont="1" applyBorder="1"/>
    <xf numFmtId="1" fontId="0" fillId="0" borderId="13" xfId="0" applyNumberFormat="1" applyBorder="1"/>
    <xf numFmtId="1" fontId="0" fillId="0" borderId="14" xfId="0" applyNumberFormat="1" applyBorder="1"/>
    <xf numFmtId="1" fontId="16" fillId="0" borderId="13" xfId="0" applyNumberFormat="1" applyFont="1" applyBorder="1"/>
    <xf numFmtId="1" fontId="16" fillId="0" borderId="14" xfId="0" applyNumberFormat="1" applyFont="1" applyBorder="1"/>
    <xf numFmtId="1" fontId="22" fillId="0" borderId="24" xfId="0" applyNumberFormat="1" applyFont="1" applyBorder="1"/>
    <xf numFmtId="1" fontId="22" fillId="0" borderId="18" xfId="0" applyNumberFormat="1" applyFont="1" applyBorder="1"/>
    <xf numFmtId="1" fontId="22" fillId="0" borderId="25" xfId="0" applyNumberFormat="1" applyFont="1" applyBorder="1"/>
    <xf numFmtId="1" fontId="18" fillId="36" borderId="20" xfId="0" applyNumberFormat="1" applyFont="1" applyFill="1" applyBorder="1"/>
    <xf numFmtId="0" fontId="23" fillId="0" borderId="0" xfId="0" applyFont="1"/>
    <xf numFmtId="0" fontId="0" fillId="0" borderId="0" xfId="0" applyFill="1"/>
    <xf numFmtId="0" fontId="0" fillId="37" borderId="0" xfId="0" applyFill="1"/>
    <xf numFmtId="0" fontId="0" fillId="38" borderId="0" xfId="0" applyFill="1"/>
    <xf numFmtId="0" fontId="0" fillId="0" borderId="38" xfId="0" applyBorder="1"/>
    <xf numFmtId="0" fontId="0" fillId="0" borderId="39" xfId="0" applyBorder="1"/>
    <xf numFmtId="0" fontId="16" fillId="0" borderId="38" xfId="0" applyFont="1" applyBorder="1"/>
    <xf numFmtId="0" fontId="16" fillId="0" borderId="39" xfId="0" applyFont="1" applyBorder="1"/>
    <xf numFmtId="0" fontId="0" fillId="37" borderId="39" xfId="0" applyFill="1" applyBorder="1"/>
    <xf numFmtId="0" fontId="0" fillId="0" borderId="38" xfId="0" applyFill="1" applyBorder="1"/>
    <xf numFmtId="0" fontId="0" fillId="0" borderId="35" xfId="0" applyBorder="1"/>
    <xf numFmtId="0" fontId="0" fillId="0" borderId="36" xfId="0" applyBorder="1"/>
    <xf numFmtId="0" fontId="0" fillId="0" borderId="37" xfId="0" applyBorder="1"/>
    <xf numFmtId="164" fontId="0" fillId="0" borderId="0" xfId="0" applyNumberFormat="1"/>
    <xf numFmtId="2" fontId="0" fillId="0" borderId="0" xfId="0" applyNumberFormat="1"/>
    <xf numFmtId="0" fontId="0" fillId="39" borderId="0" xfId="0" applyFill="1"/>
    <xf numFmtId="164" fontId="0" fillId="39" borderId="0" xfId="0" applyNumberFormat="1" applyFill="1"/>
    <xf numFmtId="14" fontId="0" fillId="33" borderId="0" xfId="0" applyNumberFormat="1" applyFill="1"/>
    <xf numFmtId="0" fontId="0" fillId="33" borderId="32" xfId="0" applyFill="1" applyBorder="1"/>
    <xf numFmtId="0" fontId="0" fillId="33" borderId="33" xfId="0" applyFill="1" applyBorder="1"/>
    <xf numFmtId="0" fontId="0" fillId="33" borderId="34" xfId="0" applyFill="1" applyBorder="1"/>
    <xf numFmtId="0" fontId="0" fillId="40" borderId="38" xfId="0" applyFill="1" applyBorder="1"/>
    <xf numFmtId="0" fontId="22" fillId="38" borderId="0" xfId="0" applyFont="1" applyFill="1"/>
    <xf numFmtId="0" fontId="22" fillId="0" borderId="0" xfId="0" applyFont="1"/>
    <xf numFmtId="0" fontId="22" fillId="40" borderId="38" xfId="0" applyFont="1" applyFill="1" applyBorder="1"/>
    <xf numFmtId="0" fontId="22" fillId="0" borderId="39" xfId="0" applyFont="1" applyBorder="1"/>
    <xf numFmtId="0" fontId="0" fillId="0" borderId="0" xfId="0" applyAlignment="1">
      <alignment horizontal="left"/>
    </xf>
    <xf numFmtId="0" fontId="0" fillId="40" borderId="38" xfId="0" applyFill="1" applyBorder="1" applyAlignment="1">
      <alignment horizontal="left"/>
    </xf>
    <xf numFmtId="0" fontId="0" fillId="0" borderId="39" xfId="0" applyBorder="1" applyAlignment="1">
      <alignment horizontal="left"/>
    </xf>
    <xf numFmtId="0" fontId="0" fillId="40" borderId="0" xfId="0" applyFill="1"/>
    <xf numFmtId="0" fontId="0" fillId="0" borderId="0" xfId="0" applyFont="1"/>
    <xf numFmtId="1" fontId="16" fillId="0" borderId="21" xfId="0" applyNumberFormat="1" applyFont="1" applyBorder="1"/>
    <xf numFmtId="1" fontId="16" fillId="0" borderId="22" xfId="0" applyNumberFormat="1" applyFont="1" applyBorder="1"/>
    <xf numFmtId="0" fontId="0" fillId="42" borderId="0" xfId="0" applyFill="1"/>
    <xf numFmtId="0" fontId="16" fillId="0" borderId="41" xfId="0" applyFont="1" applyBorder="1"/>
    <xf numFmtId="0" fontId="16" fillId="0" borderId="42" xfId="0" applyFont="1" applyBorder="1"/>
    <xf numFmtId="0" fontId="0" fillId="0" borderId="42" xfId="0" applyBorder="1"/>
    <xf numFmtId="1" fontId="20" fillId="0" borderId="42" xfId="0" applyNumberFormat="1" applyFont="1" applyBorder="1"/>
    <xf numFmtId="1" fontId="16" fillId="0" borderId="41" xfId="0" applyNumberFormat="1" applyFont="1" applyBorder="1"/>
    <xf numFmtId="0" fontId="16" fillId="0" borderId="40" xfId="0" applyFont="1" applyBorder="1" applyAlignment="1">
      <alignment horizontal="center" vertical="center" wrapText="1"/>
    </xf>
    <xf numFmtId="0" fontId="0" fillId="0" borderId="43" xfId="0" applyBorder="1" applyAlignment="1">
      <alignment horizontal="center" vertical="center" wrapText="1"/>
    </xf>
    <xf numFmtId="0" fontId="16" fillId="0" borderId="44" xfId="0" applyFont="1" applyBorder="1"/>
    <xf numFmtId="0" fontId="0" fillId="0" borderId="45" xfId="0" applyBorder="1"/>
    <xf numFmtId="0" fontId="0" fillId="0" borderId="46" xfId="0" applyBorder="1"/>
    <xf numFmtId="0" fontId="0" fillId="0" borderId="47" xfId="0" applyBorder="1"/>
    <xf numFmtId="0" fontId="16" fillId="0" borderId="48" xfId="0" applyFont="1" applyBorder="1"/>
    <xf numFmtId="0" fontId="0" fillId="0" borderId="43" xfId="0" applyBorder="1"/>
    <xf numFmtId="0" fontId="0" fillId="0" borderId="34" xfId="0" applyBorder="1"/>
    <xf numFmtId="0" fontId="0" fillId="0" borderId="44" xfId="0" applyBorder="1"/>
    <xf numFmtId="0" fontId="16" fillId="0" borderId="46" xfId="0" applyFont="1" applyBorder="1"/>
    <xf numFmtId="0" fontId="22" fillId="0" borderId="0" xfId="0" applyFont="1" applyFill="1"/>
    <xf numFmtId="0" fontId="22" fillId="0" borderId="38" xfId="0" applyFont="1" applyFill="1" applyBorder="1"/>
    <xf numFmtId="0" fontId="0" fillId="0" borderId="0" xfId="0" applyFill="1" applyAlignment="1">
      <alignment horizontal="left"/>
    </xf>
    <xf numFmtId="0" fontId="0" fillId="0" borderId="38" xfId="0" applyFill="1" applyBorder="1" applyAlignment="1">
      <alignment horizontal="left"/>
    </xf>
    <xf numFmtId="0" fontId="16" fillId="37" borderId="0" xfId="0" applyFont="1" applyFill="1"/>
    <xf numFmtId="0" fontId="23" fillId="0" borderId="0" xfId="0" applyFont="1" applyFill="1"/>
    <xf numFmtId="0" fontId="16" fillId="0" borderId="0" xfId="0" applyFont="1" applyFill="1"/>
    <xf numFmtId="0" fontId="0" fillId="43" borderId="0" xfId="0" applyFill="1"/>
    <xf numFmtId="0" fontId="0" fillId="44" borderId="0" xfId="0" applyFill="1"/>
    <xf numFmtId="0" fontId="0" fillId="45" borderId="0" xfId="0" applyFill="1"/>
    <xf numFmtId="0" fontId="0" fillId="41" borderId="0" xfId="0" applyFill="1"/>
    <xf numFmtId="14" fontId="16" fillId="0" borderId="0" xfId="0" applyNumberFormat="1" applyFont="1"/>
    <xf numFmtId="0" fontId="16" fillId="42" borderId="35" xfId="0" applyFont="1" applyFill="1" applyBorder="1"/>
    <xf numFmtId="1" fontId="18" fillId="36" borderId="26" xfId="0" applyNumberFormat="1" applyFont="1" applyFill="1" applyBorder="1"/>
    <xf numFmtId="0" fontId="16" fillId="42" borderId="0" xfId="0" applyFont="1" applyFill="1"/>
    <xf numFmtId="0" fontId="0" fillId="0" borderId="0" xfId="0" applyBorder="1"/>
    <xf numFmtId="0" fontId="16" fillId="0" borderId="0" xfId="0" applyFont="1" applyAlignment="1"/>
    <xf numFmtId="4" fontId="0" fillId="33" borderId="0" xfId="0" applyNumberFormat="1" applyFill="1"/>
    <xf numFmtId="0" fontId="0" fillId="46" borderId="0" xfId="0" applyFill="1"/>
    <xf numFmtId="0" fontId="0" fillId="47" borderId="0" xfId="0" applyFill="1"/>
    <xf numFmtId="0" fontId="17" fillId="49" borderId="0" xfId="0" applyFont="1" applyFill="1"/>
    <xf numFmtId="0" fontId="17" fillId="48" borderId="0" xfId="0" applyFont="1" applyFill="1"/>
    <xf numFmtId="0" fontId="16" fillId="33" borderId="0" xfId="0" applyFont="1" applyFill="1"/>
    <xf numFmtId="1" fontId="16" fillId="0" borderId="18" xfId="0" applyNumberFormat="1" applyFont="1" applyBorder="1"/>
    <xf numFmtId="164" fontId="0" fillId="33" borderId="0" xfId="0" applyNumberFormat="1" applyFill="1"/>
    <xf numFmtId="1" fontId="0" fillId="0" borderId="0" xfId="0" applyNumberFormat="1" applyFill="1"/>
    <xf numFmtId="1" fontId="0" fillId="0" borderId="0" xfId="0" applyNumberFormat="1" applyFill="1" applyBorder="1"/>
    <xf numFmtId="0" fontId="16" fillId="0" borderId="36" xfId="0" applyFont="1" applyFill="1" applyBorder="1"/>
    <xf numFmtId="0" fontId="16" fillId="0" borderId="42" xfId="0" applyFont="1" applyFill="1" applyBorder="1"/>
    <xf numFmtId="0" fontId="16" fillId="0" borderId="0" xfId="0" applyFont="1" applyFill="1" applyBorder="1"/>
    <xf numFmtId="9" fontId="0" fillId="0" borderId="0" xfId="42" applyFont="1"/>
    <xf numFmtId="0" fontId="0" fillId="50" borderId="0" xfId="0" applyFont="1" applyFill="1"/>
    <xf numFmtId="0" fontId="26" fillId="0" borderId="0" xfId="43"/>
    <xf numFmtId="0" fontId="27" fillId="0" borderId="0" xfId="0" applyFont="1"/>
    <xf numFmtId="0" fontId="0" fillId="0" borderId="25" xfId="0" applyFill="1" applyBorder="1"/>
    <xf numFmtId="0" fontId="18" fillId="0" borderId="27" xfId="0" applyFont="1" applyFill="1" applyBorder="1"/>
    <xf numFmtId="1" fontId="0" fillId="0" borderId="27" xfId="0" applyNumberFormat="1" applyFont="1" applyFill="1" applyBorder="1"/>
    <xf numFmtId="164" fontId="0" fillId="0" borderId="27" xfId="0" applyNumberFormat="1" applyFont="1" applyFill="1" applyBorder="1"/>
    <xf numFmtId="164" fontId="0" fillId="0" borderId="28" xfId="0" applyNumberFormat="1" applyFont="1" applyFill="1" applyBorder="1"/>
    <xf numFmtId="1" fontId="16" fillId="51" borderId="27" xfId="0" applyNumberFormat="1" applyFont="1" applyFill="1" applyBorder="1"/>
    <xf numFmtId="1" fontId="16" fillId="51" borderId="14" xfId="0" applyNumberFormat="1" applyFont="1" applyFill="1" applyBorder="1"/>
    <xf numFmtId="1" fontId="16" fillId="51" borderId="0" xfId="0" applyNumberFormat="1" applyFont="1" applyFill="1"/>
    <xf numFmtId="1" fontId="0" fillId="51" borderId="18" xfId="0" applyNumberFormat="1" applyFill="1" applyBorder="1"/>
    <xf numFmtId="1" fontId="0" fillId="36" borderId="18" xfId="0" applyNumberFormat="1" applyFill="1" applyBorder="1"/>
    <xf numFmtId="1" fontId="0" fillId="52" borderId="26" xfId="0" applyNumberFormat="1" applyFill="1" applyBorder="1"/>
    <xf numFmtId="1" fontId="0" fillId="50" borderId="26" xfId="0" applyNumberFormat="1" applyFill="1" applyBorder="1"/>
    <xf numFmtId="1" fontId="0" fillId="50" borderId="18" xfId="0" applyNumberFormat="1" applyFill="1" applyBorder="1"/>
    <xf numFmtId="1" fontId="0" fillId="52" borderId="18" xfId="0" applyNumberFormat="1" applyFill="1" applyBorder="1"/>
    <xf numFmtId="0" fontId="16" fillId="0" borderId="49" xfId="0" applyFont="1" applyFill="1" applyBorder="1"/>
    <xf numFmtId="1" fontId="0" fillId="0" borderId="47" xfId="0" applyNumberFormat="1" applyBorder="1"/>
    <xf numFmtId="0" fontId="0" fillId="0" borderId="33" xfId="0" applyBorder="1" applyAlignment="1">
      <alignment horizontal="center" vertical="center" wrapText="1"/>
    </xf>
    <xf numFmtId="0" fontId="0" fillId="0" borderId="34" xfId="0" applyBorder="1" applyAlignment="1">
      <alignment horizontal="center"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043926867150253E-2"/>
          <c:y val="0.12605133756976697"/>
          <c:w val="0.80413559657692657"/>
          <c:h val="0.76968081404597155"/>
        </c:manualLayout>
      </c:layout>
      <c:scatterChart>
        <c:scatterStyle val="lineMarker"/>
        <c:varyColors val="0"/>
        <c:ser>
          <c:idx val="0"/>
          <c:order val="0"/>
          <c:tx>
            <c:strRef>
              <c:f>'Forest CO2 compiled 9524'!$B$14</c:f>
              <c:strCache>
                <c:ptCount val="1"/>
                <c:pt idx="0">
                  <c:v>USFS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'Forest CO2 compiled 9524'!$C$13:$L$13</c:f>
              <c:numCache>
                <c:formatCode>General</c:formatCode>
                <c:ptCount val="10"/>
                <c:pt idx="0">
                  <c:v>2005</c:v>
                </c:pt>
                <c:pt idx="1">
                  <c:v>2010</c:v>
                </c:pt>
                <c:pt idx="2">
                  <c:v>2020</c:v>
                </c:pt>
                <c:pt idx="3">
                  <c:v>2022</c:v>
                </c:pt>
                <c:pt idx="4">
                  <c:v>2025</c:v>
                </c:pt>
                <c:pt idx="5">
                  <c:v>2030</c:v>
                </c:pt>
                <c:pt idx="6">
                  <c:v>2035</c:v>
                </c:pt>
                <c:pt idx="7">
                  <c:v>2040</c:v>
                </c:pt>
                <c:pt idx="8">
                  <c:v>2045</c:v>
                </c:pt>
                <c:pt idx="9">
                  <c:v>2050</c:v>
                </c:pt>
              </c:numCache>
            </c:numRef>
          </c:xVal>
          <c:yVal>
            <c:numRef>
              <c:f>'Forest CO2 compiled 9524'!$C$14:$L$14</c:f>
              <c:numCache>
                <c:formatCode>0</c:formatCode>
                <c:ptCount val="10"/>
                <c:pt idx="0">
                  <c:v>-976.5</c:v>
                </c:pt>
                <c:pt idx="1">
                  <c:v>-941.50000000000011</c:v>
                </c:pt>
                <c:pt idx="2">
                  <c:v>-972.8</c:v>
                </c:pt>
                <c:pt idx="3">
                  <c:v>-921.89999999999986</c:v>
                </c:pt>
                <c:pt idx="4">
                  <c:v>-769.08698377654912</c:v>
                </c:pt>
                <c:pt idx="5">
                  <c:v>-738.43265410846254</c:v>
                </c:pt>
                <c:pt idx="6">
                  <c:v>-851.44775875149071</c:v>
                </c:pt>
                <c:pt idx="7">
                  <c:v>-846.24115244547363</c:v>
                </c:pt>
                <c:pt idx="8">
                  <c:v>-798.91934951058306</c:v>
                </c:pt>
                <c:pt idx="9">
                  <c:v>-756.14459245044179</c:v>
                </c:pt>
              </c:numCache>
            </c:numRef>
          </c:yVal>
          <c:smooth val="0"/>
          <c:extLst>
            <c:ext xmlns:c16="http://schemas.microsoft.com/office/drawing/2014/chart" uri="{C3380CC4-5D6E-409C-BE32-E72D297353CC}">
              <c16:uniqueId val="{00000000-3097-4CC7-849B-0FCFD5788CDC}"/>
            </c:ext>
          </c:extLst>
        </c:ser>
        <c:ser>
          <c:idx val="1"/>
          <c:order val="2"/>
          <c:tx>
            <c:strRef>
              <c:f>'Forest CO2 compiled 9524'!$B$22</c:f>
              <c:strCache>
                <c:ptCount val="1"/>
                <c:pt idx="0">
                  <c:v>GTMp+Olulucf</c:v>
                </c:pt>
              </c:strCache>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Pt>
            <c:idx val="2"/>
            <c:marker>
              <c:symbol val="circle"/>
              <c:size val="5"/>
              <c:spPr>
                <a:solidFill>
                  <a:schemeClr val="accent1">
                    <a:lumMod val="40000"/>
                    <a:lumOff val="60000"/>
                  </a:schemeClr>
                </a:solidFill>
                <a:ln w="9525">
                  <a:solidFill>
                    <a:schemeClr val="accent1">
                      <a:lumMod val="40000"/>
                      <a:lumOff val="60000"/>
                    </a:schemeClr>
                  </a:solidFill>
                </a:ln>
                <a:effectLst/>
              </c:spPr>
            </c:marker>
            <c:bubble3D val="0"/>
            <c:spPr>
              <a:ln w="19050" cap="rnd">
                <a:solidFill>
                  <a:schemeClr val="accent1">
                    <a:lumMod val="40000"/>
                    <a:lumOff val="60000"/>
                  </a:schemeClr>
                </a:solidFill>
                <a:round/>
              </a:ln>
              <a:effectLst/>
            </c:spPr>
            <c:extLst>
              <c:ext xmlns:c16="http://schemas.microsoft.com/office/drawing/2014/chart" uri="{C3380CC4-5D6E-409C-BE32-E72D297353CC}">
                <c16:uniqueId val="{00000003-3097-4CC7-849B-0FCFD5788CDC}"/>
              </c:ext>
            </c:extLst>
          </c:dPt>
          <c:xVal>
            <c:numRef>
              <c:f>'Forest CO2 compiled 9524'!$C$21:$L$21</c:f>
              <c:numCache>
                <c:formatCode>0</c:formatCode>
                <c:ptCount val="10"/>
                <c:pt idx="0">
                  <c:v>2005</c:v>
                </c:pt>
                <c:pt idx="1">
                  <c:v>2010</c:v>
                </c:pt>
                <c:pt idx="2">
                  <c:v>2020</c:v>
                </c:pt>
                <c:pt idx="3">
                  <c:v>2022</c:v>
                </c:pt>
                <c:pt idx="4" formatCode="General">
                  <c:v>2025</c:v>
                </c:pt>
                <c:pt idx="5" formatCode="General">
                  <c:v>2030</c:v>
                </c:pt>
                <c:pt idx="6" formatCode="General">
                  <c:v>2035</c:v>
                </c:pt>
                <c:pt idx="7" formatCode="General">
                  <c:v>2040</c:v>
                </c:pt>
                <c:pt idx="8" formatCode="General">
                  <c:v>2045</c:v>
                </c:pt>
                <c:pt idx="9" formatCode="General">
                  <c:v>2050</c:v>
                </c:pt>
              </c:numCache>
            </c:numRef>
          </c:xVal>
          <c:yVal>
            <c:numRef>
              <c:f>'Forest CO2 compiled 9524'!$C$22:$L$22</c:f>
              <c:numCache>
                <c:formatCode>0</c:formatCode>
                <c:ptCount val="10"/>
                <c:pt idx="0">
                  <c:v>-976.5</c:v>
                </c:pt>
                <c:pt idx="1">
                  <c:v>-941.50000000000011</c:v>
                </c:pt>
                <c:pt idx="2">
                  <c:v>-972.8</c:v>
                </c:pt>
                <c:pt idx="3">
                  <c:v>-921.89999999999986</c:v>
                </c:pt>
                <c:pt idx="4">
                  <c:v>-949.57336381694074</c:v>
                </c:pt>
                <c:pt idx="5">
                  <c:v>-999.97081549388645</c:v>
                </c:pt>
                <c:pt idx="6">
                  <c:v>-1195.7286401402173</c:v>
                </c:pt>
                <c:pt idx="7">
                  <c:v>-1391.5709516874547</c:v>
                </c:pt>
                <c:pt idx="8">
                  <c:v>-1175.6457782014975</c:v>
                </c:pt>
                <c:pt idx="9">
                  <c:v>-959.80689818692656</c:v>
                </c:pt>
              </c:numCache>
            </c:numRef>
          </c:yVal>
          <c:smooth val="0"/>
          <c:extLst>
            <c:ext xmlns:c16="http://schemas.microsoft.com/office/drawing/2014/chart" uri="{C3380CC4-5D6E-409C-BE32-E72D297353CC}">
              <c16:uniqueId val="{00000004-3097-4CC7-849B-0FCFD5788CDC}"/>
            </c:ext>
          </c:extLst>
        </c:ser>
        <c:dLbls>
          <c:showLegendKey val="0"/>
          <c:showVal val="0"/>
          <c:showCatName val="0"/>
          <c:showSerName val="0"/>
          <c:showPercent val="0"/>
          <c:showBubbleSize val="0"/>
        </c:dLbls>
        <c:axId val="448654072"/>
        <c:axId val="448653680"/>
        <c:extLst>
          <c:ext xmlns:c15="http://schemas.microsoft.com/office/drawing/2012/chart" uri="{02D57815-91ED-43cb-92C2-25804820EDAC}">
            <c15:filteredScatterSeries>
              <c15:ser>
                <c:idx val="2"/>
                <c:order val="1"/>
                <c:tx>
                  <c:strRef>
                    <c:extLst>
                      <c:ext uri="{02D57815-91ED-43cb-92C2-25804820EDAC}">
                        <c15:formulaRef>
                          <c15:sqref>'[1]ALL estimates updated 8 19 2022'!$B$89</c15:sqref>
                        </c15:formulaRef>
                      </c:ext>
                    </c:extLst>
                    <c:strCache>
                      <c:ptCount val="1"/>
                      <c:pt idx="0">
                        <c:v>Middle </c:v>
                      </c:pt>
                    </c:strCache>
                  </c:strRef>
                </c:tx>
                <c:spPr>
                  <a:ln w="19050" cap="rnd">
                    <a:solidFill>
                      <a:schemeClr val="bg2">
                        <a:lumMod val="75000"/>
                      </a:schemeClr>
                    </a:solidFill>
                    <a:round/>
                  </a:ln>
                  <a:effectLst/>
                </c:spPr>
                <c:marker>
                  <c:symbol val="circle"/>
                  <c:size val="5"/>
                  <c:spPr>
                    <a:solidFill>
                      <a:schemeClr val="bg2">
                        <a:lumMod val="75000"/>
                      </a:schemeClr>
                    </a:solidFill>
                    <a:ln w="9525">
                      <a:solidFill>
                        <a:schemeClr val="bg2">
                          <a:lumMod val="75000"/>
                        </a:schemeClr>
                      </a:solidFill>
                    </a:ln>
                    <a:effectLst/>
                  </c:spPr>
                </c:marker>
                <c:xVal>
                  <c:numRef>
                    <c:extLst>
                      <c:ext uri="{02D57815-91ED-43cb-92C2-25804820EDAC}">
                        <c15:formulaRef>
                          <c15:sqref>'[1]ALL estimates updated 8 19 2022'!$D$87:$G$87</c15:sqref>
                        </c15:formulaRef>
                      </c:ext>
                    </c:extLst>
                    <c:numCache>
                      <c:formatCode>General</c:formatCode>
                      <c:ptCount val="4"/>
                      <c:pt idx="0">
                        <c:v>2020</c:v>
                      </c:pt>
                      <c:pt idx="1">
                        <c:v>2025</c:v>
                      </c:pt>
                      <c:pt idx="2">
                        <c:v>2030</c:v>
                      </c:pt>
                      <c:pt idx="3">
                        <c:v>2035</c:v>
                      </c:pt>
                    </c:numCache>
                  </c:numRef>
                </c:xVal>
                <c:yVal>
                  <c:numRef>
                    <c:extLst>
                      <c:ext uri="{02D57815-91ED-43cb-92C2-25804820EDAC}">
                        <c15:formulaRef>
                          <c15:sqref>'[1]ALL estimates updated 8 19 2022'!$D$89:$G$89</c15:sqref>
                        </c15:formulaRef>
                      </c:ext>
                    </c:extLst>
                    <c:numCache>
                      <c:formatCode>General</c:formatCode>
                      <c:ptCount val="4"/>
                      <c:pt idx="0">
                        <c:v>-812.1</c:v>
                      </c:pt>
                      <c:pt idx="1">
                        <c:v>-812.30180878335898</c:v>
                      </c:pt>
                      <c:pt idx="2">
                        <c:v>-842.96302435484267</c:v>
                      </c:pt>
                      <c:pt idx="3">
                        <c:v>-892.24178424309116</c:v>
                      </c:pt>
                    </c:numCache>
                  </c:numRef>
                </c:yVal>
                <c:smooth val="0"/>
                <c:extLst>
                  <c:ext xmlns:c16="http://schemas.microsoft.com/office/drawing/2014/chart" uri="{C3380CC4-5D6E-409C-BE32-E72D297353CC}">
                    <c16:uniqueId val="{00000001-3097-4CC7-849B-0FCFD5788CDC}"/>
                  </c:ext>
                </c:extLst>
              </c15:ser>
            </c15:filteredScatterSeries>
          </c:ext>
        </c:extLst>
      </c:scatterChart>
      <c:valAx>
        <c:axId val="448654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3680"/>
        <c:crosses val="autoZero"/>
        <c:crossBetween val="midCat"/>
      </c:valAx>
      <c:valAx>
        <c:axId val="448653680"/>
        <c:scaling>
          <c:orientation val="minMax"/>
          <c:max val="-200"/>
          <c:min val="-1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4072"/>
        <c:crosses val="autoZero"/>
        <c:crossBetween val="midCat"/>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508721814333759E-2"/>
          <c:y val="0.1496386727112648"/>
          <c:w val="0.80413559657692657"/>
          <c:h val="0.76968081404597155"/>
        </c:manualLayout>
      </c:layout>
      <c:scatterChart>
        <c:scatterStyle val="lineMarker"/>
        <c:varyColors val="0"/>
        <c:ser>
          <c:idx val="0"/>
          <c:order val="0"/>
          <c:tx>
            <c:strRef>
              <c:f>'Forest CO2 compiled 9524'!$B$27</c:f>
              <c:strCache>
                <c:ptCount val="1"/>
                <c:pt idx="0">
                  <c:v>Low</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'Forest CO2 compiled 9524'!$C$26:$J$26</c:f>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f>'Forest CO2 compiled 9524'!$C$27:$J$27</c:f>
              <c:numCache>
                <c:formatCode>0</c:formatCode>
                <c:ptCount val="8"/>
                <c:pt idx="0">
                  <c:v>-976.2</c:v>
                </c:pt>
                <c:pt idx="1">
                  <c:v>-955.90000000000009</c:v>
                </c:pt>
                <c:pt idx="2">
                  <c:v>-962.3</c:v>
                </c:pt>
                <c:pt idx="3">
                  <c:v>-887.39999999999986</c:v>
                </c:pt>
                <c:pt idx="4">
                  <c:v>-706.81361995960833</c:v>
                </c:pt>
                <c:pt idx="5">
                  <c:v>-681.20776861457909</c:v>
                </c:pt>
                <c:pt idx="6">
                  <c:v>-790.91984861127435</c:v>
                </c:pt>
                <c:pt idx="7">
                  <c:v>-782.3257307580177</c:v>
                </c:pt>
              </c:numCache>
            </c:numRef>
          </c:yVal>
          <c:smooth val="0"/>
          <c:extLst>
            <c:ext xmlns:c16="http://schemas.microsoft.com/office/drawing/2014/chart" uri="{C3380CC4-5D6E-409C-BE32-E72D297353CC}">
              <c16:uniqueId val="{00000000-98D1-40BD-9052-033477889B4F}"/>
            </c:ext>
          </c:extLst>
        </c:ser>
        <c:dLbls>
          <c:showLegendKey val="0"/>
          <c:showVal val="0"/>
          <c:showCatName val="0"/>
          <c:showSerName val="0"/>
          <c:showPercent val="0"/>
          <c:showBubbleSize val="0"/>
        </c:dLbls>
        <c:axId val="448654072"/>
        <c:axId val="448653680"/>
        <c:extLst>
          <c:ext xmlns:c15="http://schemas.microsoft.com/office/drawing/2012/chart" uri="{02D57815-91ED-43cb-92C2-25804820EDAC}">
            <c15:filteredScatterSeries>
              <c15:ser>
                <c:idx val="2"/>
                <c:order val="1"/>
                <c:tx>
                  <c:strRef>
                    <c:extLst>
                      <c:ext uri="{02D57815-91ED-43cb-92C2-25804820EDAC}">
                        <c15:formulaRef>
                          <c15:sqref>'[1]ALL estimates updated 8 19 2022'!$B$89</c15:sqref>
                        </c15:formulaRef>
                      </c:ext>
                    </c:extLst>
                    <c:strCache>
                      <c:ptCount val="1"/>
                      <c:pt idx="0">
                        <c:v>Middle </c:v>
                      </c:pt>
                    </c:strCache>
                  </c:strRef>
                </c:tx>
                <c:spPr>
                  <a:ln w="19050" cap="rnd">
                    <a:solidFill>
                      <a:schemeClr val="bg2">
                        <a:lumMod val="75000"/>
                      </a:schemeClr>
                    </a:solidFill>
                    <a:round/>
                  </a:ln>
                  <a:effectLst/>
                </c:spPr>
                <c:marker>
                  <c:symbol val="circle"/>
                  <c:size val="5"/>
                  <c:spPr>
                    <a:solidFill>
                      <a:schemeClr val="bg2">
                        <a:lumMod val="75000"/>
                      </a:schemeClr>
                    </a:solidFill>
                    <a:ln w="9525">
                      <a:solidFill>
                        <a:schemeClr val="bg2">
                          <a:lumMod val="75000"/>
                        </a:schemeClr>
                      </a:solidFill>
                    </a:ln>
                    <a:effectLst/>
                  </c:spPr>
                </c:marker>
                <c:xVal>
                  <c:numRef>
                    <c:extLst>
                      <c:ext uri="{02D57815-91ED-43cb-92C2-25804820EDAC}">
                        <c15:formulaRef>
                          <c15:sqref>'[1]ALL estimates updated 8 19 2022'!$D$87:$G$87</c15:sqref>
                        </c15:formulaRef>
                      </c:ext>
                    </c:extLst>
                    <c:numCache>
                      <c:formatCode>General</c:formatCode>
                      <c:ptCount val="4"/>
                      <c:pt idx="0">
                        <c:v>2020</c:v>
                      </c:pt>
                      <c:pt idx="1">
                        <c:v>2025</c:v>
                      </c:pt>
                      <c:pt idx="2">
                        <c:v>2030</c:v>
                      </c:pt>
                      <c:pt idx="3">
                        <c:v>2035</c:v>
                      </c:pt>
                    </c:numCache>
                  </c:numRef>
                </c:xVal>
                <c:yVal>
                  <c:numRef>
                    <c:extLst>
                      <c:ext uri="{02D57815-91ED-43cb-92C2-25804820EDAC}">
                        <c15:formulaRef>
                          <c15:sqref>'[1]ALL estimates updated 8 19 2022'!$D$89:$G$89</c15:sqref>
                        </c15:formulaRef>
                      </c:ext>
                    </c:extLst>
                    <c:numCache>
                      <c:formatCode>General</c:formatCode>
                      <c:ptCount val="4"/>
                      <c:pt idx="0">
                        <c:v>-812.1</c:v>
                      </c:pt>
                      <c:pt idx="1">
                        <c:v>-812.30180878335898</c:v>
                      </c:pt>
                      <c:pt idx="2">
                        <c:v>-842.96302435484267</c:v>
                      </c:pt>
                      <c:pt idx="3">
                        <c:v>-892.24178424309116</c:v>
                      </c:pt>
                    </c:numCache>
                  </c:numRef>
                </c:yVal>
                <c:smooth val="0"/>
                <c:extLst>
                  <c:ext xmlns:c16="http://schemas.microsoft.com/office/drawing/2014/chart" uri="{C3380CC4-5D6E-409C-BE32-E72D297353CC}">
                    <c16:uniqueId val="{00000004-98D1-40BD-9052-033477889B4F}"/>
                  </c:ext>
                </c:extLst>
              </c15:ser>
            </c15:filteredScatterSeries>
            <c15:filteredScatterSeries>
              <c15:ser>
                <c:idx val="1"/>
                <c:order val="2"/>
                <c:tx>
                  <c:strRef>
                    <c:extLst xmlns:c15="http://schemas.microsoft.com/office/drawing/2012/chart">
                      <c:ext xmlns:c15="http://schemas.microsoft.com/office/drawing/2012/chart" uri="{02D57815-91ED-43cb-92C2-25804820EDAC}">
                        <c15:formulaRef>
                          <c15:sqref>'Forest CO2 compiled 9524'!$B$28</c15:sqref>
                        </c15:formulaRef>
                      </c:ext>
                    </c:extLst>
                    <c:strCache>
                      <c:ptCount val="1"/>
                      <c:pt idx="0">
                        <c:v>High</c:v>
                      </c:pt>
                    </c:strCache>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Pt>
                  <c:idx val="2"/>
                  <c:marker>
                    <c:symbol val="circle"/>
                    <c:size val="5"/>
                    <c:spPr>
                      <a:solidFill>
                        <a:schemeClr val="accent1">
                          <a:lumMod val="40000"/>
                          <a:lumOff val="60000"/>
                        </a:schemeClr>
                      </a:solidFill>
                      <a:ln w="9525">
                        <a:solidFill>
                          <a:schemeClr val="accent1">
                            <a:lumMod val="40000"/>
                            <a:lumOff val="60000"/>
                          </a:schemeClr>
                        </a:solidFill>
                      </a:ln>
                      <a:effectLst/>
                    </c:spPr>
                  </c:marker>
                  <c:bubble3D val="0"/>
                  <c:spPr>
                    <a:ln w="19050" cap="rnd">
                      <a:solidFill>
                        <a:schemeClr val="accent1">
                          <a:lumMod val="40000"/>
                          <a:lumOff val="60000"/>
                        </a:schemeClr>
                      </a:solidFill>
                      <a:round/>
                    </a:ln>
                    <a:effectLst/>
                  </c:spPr>
                  <c:extLst xmlns:c15="http://schemas.microsoft.com/office/drawing/2012/chart">
                    <c:ext xmlns:c16="http://schemas.microsoft.com/office/drawing/2014/chart" uri="{C3380CC4-5D6E-409C-BE32-E72D297353CC}">
                      <c16:uniqueId val="{00000002-98D1-40BD-9052-033477889B4F}"/>
                    </c:ext>
                  </c:extLst>
                </c:dPt>
                <c:xVal>
                  <c:numRef>
                    <c:extLst xmlns:c15="http://schemas.microsoft.com/office/drawing/2012/chart">
                      <c:ext xmlns:c15="http://schemas.microsoft.com/office/drawing/2012/chart" uri="{02D57815-91ED-43cb-92C2-25804820EDAC}">
                        <c15:formulaRef>
                          <c15:sqref>'Forest CO2 compiled 9524'!$C$26:$J$26</c15:sqref>
                        </c15:formulaRef>
                      </c:ext>
                    </c:extLst>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extLst xmlns:c15="http://schemas.microsoft.com/office/drawing/2012/chart">
                      <c:ext xmlns:c15="http://schemas.microsoft.com/office/drawing/2012/chart" uri="{02D57815-91ED-43cb-92C2-25804820EDAC}">
                        <c15:formulaRef>
                          <c15:sqref>'Forest CO2 compiled 9524'!$C$28:$J$28</c15:sqref>
                        </c15:formulaRef>
                      </c:ext>
                    </c:extLst>
                    <c:numCache>
                      <c:formatCode>0</c:formatCode>
                      <c:ptCount val="8"/>
                      <c:pt idx="0">
                        <c:v>-976.2</c:v>
                      </c:pt>
                      <c:pt idx="1">
                        <c:v>-955.90000000000009</c:v>
                      </c:pt>
                      <c:pt idx="2">
                        <c:v>-962.3</c:v>
                      </c:pt>
                      <c:pt idx="3">
                        <c:v>-887.39999999999986</c:v>
                      </c:pt>
                      <c:pt idx="4">
                        <c:v>-887.3</c:v>
                      </c:pt>
                      <c:pt idx="5">
                        <c:v>-942.745930000003</c:v>
                      </c:pt>
                      <c:pt idx="6">
                        <c:v>-1135.2007300000009</c:v>
                      </c:pt>
                      <c:pt idx="7">
                        <c:v>-1327.6555299999986</c:v>
                      </c:pt>
                    </c:numCache>
                  </c:numRef>
                </c:yVal>
                <c:smooth val="0"/>
                <c:extLst xmlns:c15="http://schemas.microsoft.com/office/drawing/2012/chart">
                  <c:ext xmlns:c16="http://schemas.microsoft.com/office/drawing/2014/chart" uri="{C3380CC4-5D6E-409C-BE32-E72D297353CC}">
                    <c16:uniqueId val="{00000003-98D1-40BD-9052-033477889B4F}"/>
                  </c:ext>
                </c:extLst>
              </c15:ser>
            </c15:filteredScatterSeries>
          </c:ext>
        </c:extLst>
      </c:scatterChart>
      <c:valAx>
        <c:axId val="4486540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3680"/>
        <c:crosses val="autoZero"/>
        <c:crossBetween val="midCat"/>
      </c:valAx>
      <c:valAx>
        <c:axId val="448653680"/>
        <c:scaling>
          <c:orientation val="minMax"/>
          <c:max val="-200"/>
          <c:min val="-1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4072"/>
        <c:crosses val="autoZero"/>
        <c:crossBetween val="midCat"/>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508721814333759E-2"/>
          <c:y val="0.1496386727112648"/>
          <c:w val="0.80413559657692657"/>
          <c:h val="0.76968081404597155"/>
        </c:manualLayout>
      </c:layout>
      <c:scatterChart>
        <c:scatterStyle val="lineMarker"/>
        <c:varyColors val="0"/>
        <c:ser>
          <c:idx val="0"/>
          <c:order val="0"/>
          <c:tx>
            <c:strRef>
              <c:f>'Forest CO2 compiled 9524'!$B$27</c:f>
              <c:strCache>
                <c:ptCount val="1"/>
                <c:pt idx="0">
                  <c:v>Low</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'Forest CO2 compiled 9524'!$C$26:$J$26</c:f>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f>'Forest CO2 compiled 9524'!$C$27:$J$27</c:f>
              <c:numCache>
                <c:formatCode>0</c:formatCode>
                <c:ptCount val="8"/>
                <c:pt idx="0">
                  <c:v>-976.2</c:v>
                </c:pt>
                <c:pt idx="1">
                  <c:v>-955.90000000000009</c:v>
                </c:pt>
                <c:pt idx="2">
                  <c:v>-962.3</c:v>
                </c:pt>
                <c:pt idx="3">
                  <c:v>-887.39999999999986</c:v>
                </c:pt>
                <c:pt idx="4">
                  <c:v>-706.81361995960833</c:v>
                </c:pt>
                <c:pt idx="5">
                  <c:v>-681.20776861457909</c:v>
                </c:pt>
                <c:pt idx="6">
                  <c:v>-790.91984861127435</c:v>
                </c:pt>
                <c:pt idx="7">
                  <c:v>-782.3257307580177</c:v>
                </c:pt>
              </c:numCache>
            </c:numRef>
          </c:yVal>
          <c:smooth val="0"/>
          <c:extLst>
            <c:ext xmlns:c16="http://schemas.microsoft.com/office/drawing/2014/chart" uri="{C3380CC4-5D6E-409C-BE32-E72D297353CC}">
              <c16:uniqueId val="{00000000-D589-458B-B138-A884E5C2BD60}"/>
            </c:ext>
          </c:extLst>
        </c:ser>
        <c:ser>
          <c:idx val="1"/>
          <c:order val="2"/>
          <c:tx>
            <c:strRef>
              <c:f>'Forest CO2 compiled 9524'!$B$28</c:f>
              <c:strCache>
                <c:ptCount val="1"/>
                <c:pt idx="0">
                  <c:v>High</c:v>
                </c:pt>
              </c:strCache>
              <c:extLst xmlns:c15="http://schemas.microsoft.com/office/drawing/2012/chart"/>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Pt>
            <c:idx val="2"/>
            <c:marker>
              <c:symbol val="circle"/>
              <c:size val="5"/>
              <c:spPr>
                <a:solidFill>
                  <a:schemeClr val="accent1">
                    <a:lumMod val="40000"/>
                    <a:lumOff val="60000"/>
                  </a:schemeClr>
                </a:solidFill>
                <a:ln w="9525">
                  <a:solidFill>
                    <a:schemeClr val="accent1">
                      <a:lumMod val="40000"/>
                      <a:lumOff val="60000"/>
                    </a:schemeClr>
                  </a:solidFill>
                </a:ln>
                <a:effectLst/>
              </c:spPr>
            </c:marker>
            <c:bubble3D val="0"/>
            <c:spPr>
              <a:ln w="19050" cap="rnd">
                <a:solidFill>
                  <a:schemeClr val="accent1">
                    <a:lumMod val="40000"/>
                    <a:lumOff val="60000"/>
                  </a:schemeClr>
                </a:solidFill>
                <a:round/>
              </a:ln>
              <a:effectLst/>
            </c:spPr>
            <c:extLst xmlns:c15="http://schemas.microsoft.com/office/drawing/2012/chart">
              <c:ext xmlns:c16="http://schemas.microsoft.com/office/drawing/2014/chart" uri="{C3380CC4-5D6E-409C-BE32-E72D297353CC}">
                <c16:uniqueId val="{00000003-D589-458B-B138-A884E5C2BD60}"/>
              </c:ext>
            </c:extLst>
          </c:dPt>
          <c:xVal>
            <c:numRef>
              <c:f>'Forest CO2 compiled 9524'!$C$26:$J$26</c:f>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extLst xmlns:c15="http://schemas.microsoft.com/office/drawing/2012/chart"/>
            </c:numRef>
          </c:xVal>
          <c:yVal>
            <c:numRef>
              <c:f>'Forest CO2 compiled 9524'!$C$28:$J$28</c:f>
              <c:numCache>
                <c:formatCode>0</c:formatCode>
                <c:ptCount val="8"/>
                <c:pt idx="0">
                  <c:v>-976.2</c:v>
                </c:pt>
                <c:pt idx="1">
                  <c:v>-955.90000000000009</c:v>
                </c:pt>
                <c:pt idx="2">
                  <c:v>-962.3</c:v>
                </c:pt>
                <c:pt idx="3">
                  <c:v>-887.39999999999986</c:v>
                </c:pt>
                <c:pt idx="4">
                  <c:v>-887.3</c:v>
                </c:pt>
                <c:pt idx="5">
                  <c:v>-942.745930000003</c:v>
                </c:pt>
                <c:pt idx="6">
                  <c:v>-1135.2007300000009</c:v>
                </c:pt>
                <c:pt idx="7">
                  <c:v>-1327.6555299999986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D589-458B-B138-A884E5C2BD60}"/>
            </c:ext>
          </c:extLst>
        </c:ser>
        <c:dLbls>
          <c:showLegendKey val="0"/>
          <c:showVal val="0"/>
          <c:showCatName val="0"/>
          <c:showSerName val="0"/>
          <c:showPercent val="0"/>
          <c:showBubbleSize val="0"/>
        </c:dLbls>
        <c:axId val="448654072"/>
        <c:axId val="448653680"/>
        <c:extLst>
          <c:ext xmlns:c15="http://schemas.microsoft.com/office/drawing/2012/chart" uri="{02D57815-91ED-43cb-92C2-25804820EDAC}">
            <c15:filteredScatterSeries>
              <c15:ser>
                <c:idx val="2"/>
                <c:order val="1"/>
                <c:tx>
                  <c:strRef>
                    <c:extLst>
                      <c:ext uri="{02D57815-91ED-43cb-92C2-25804820EDAC}">
                        <c15:formulaRef>
                          <c15:sqref>'[1]ALL estimates updated 8 19 2022'!$B$89</c15:sqref>
                        </c15:formulaRef>
                      </c:ext>
                    </c:extLst>
                    <c:strCache>
                      <c:ptCount val="1"/>
                      <c:pt idx="0">
                        <c:v>Middle </c:v>
                      </c:pt>
                    </c:strCache>
                  </c:strRef>
                </c:tx>
                <c:spPr>
                  <a:ln w="19050" cap="rnd">
                    <a:solidFill>
                      <a:schemeClr val="bg2">
                        <a:lumMod val="75000"/>
                      </a:schemeClr>
                    </a:solidFill>
                    <a:round/>
                  </a:ln>
                  <a:effectLst/>
                </c:spPr>
                <c:marker>
                  <c:symbol val="circle"/>
                  <c:size val="5"/>
                  <c:spPr>
                    <a:solidFill>
                      <a:schemeClr val="bg2">
                        <a:lumMod val="75000"/>
                      </a:schemeClr>
                    </a:solidFill>
                    <a:ln w="9525">
                      <a:solidFill>
                        <a:schemeClr val="bg2">
                          <a:lumMod val="75000"/>
                        </a:schemeClr>
                      </a:solidFill>
                    </a:ln>
                    <a:effectLst/>
                  </c:spPr>
                </c:marker>
                <c:xVal>
                  <c:numRef>
                    <c:extLst>
                      <c:ext uri="{02D57815-91ED-43cb-92C2-25804820EDAC}">
                        <c15:formulaRef>
                          <c15:sqref>'[1]ALL estimates updated 8 19 2022'!$D$87:$G$87</c15:sqref>
                        </c15:formulaRef>
                      </c:ext>
                    </c:extLst>
                    <c:numCache>
                      <c:formatCode>General</c:formatCode>
                      <c:ptCount val="4"/>
                      <c:pt idx="0">
                        <c:v>2020</c:v>
                      </c:pt>
                      <c:pt idx="1">
                        <c:v>2025</c:v>
                      </c:pt>
                      <c:pt idx="2">
                        <c:v>2030</c:v>
                      </c:pt>
                      <c:pt idx="3">
                        <c:v>2035</c:v>
                      </c:pt>
                    </c:numCache>
                  </c:numRef>
                </c:xVal>
                <c:yVal>
                  <c:numRef>
                    <c:extLst>
                      <c:ext uri="{02D57815-91ED-43cb-92C2-25804820EDAC}">
                        <c15:formulaRef>
                          <c15:sqref>'[1]ALL estimates updated 8 19 2022'!$D$89:$G$89</c15:sqref>
                        </c15:formulaRef>
                      </c:ext>
                    </c:extLst>
                    <c:numCache>
                      <c:formatCode>General</c:formatCode>
                      <c:ptCount val="4"/>
                      <c:pt idx="0">
                        <c:v>-812.1</c:v>
                      </c:pt>
                      <c:pt idx="1">
                        <c:v>-812.30180878335898</c:v>
                      </c:pt>
                      <c:pt idx="2">
                        <c:v>-842.96302435484267</c:v>
                      </c:pt>
                      <c:pt idx="3">
                        <c:v>-892.24178424309116</c:v>
                      </c:pt>
                    </c:numCache>
                  </c:numRef>
                </c:yVal>
                <c:smooth val="0"/>
                <c:extLst>
                  <c:ext xmlns:c16="http://schemas.microsoft.com/office/drawing/2014/chart" uri="{C3380CC4-5D6E-409C-BE32-E72D297353CC}">
                    <c16:uniqueId val="{00000001-D589-458B-B138-A884E5C2BD60}"/>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'Forest CO2 compiled 9524'!$B$18</c15:sqref>
                        </c15:formulaRef>
                      </c:ext>
                    </c:extLst>
                    <c:strCache>
                      <c:ptCount val="1"/>
                      <c:pt idx="0">
                        <c:v>GTM BASELINE</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'Forest CO2 compiled 9524'!$C$17:$J$17</c15:sqref>
                        </c15:formulaRef>
                      </c:ext>
                    </c:extLst>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extLst xmlns:c15="http://schemas.microsoft.com/office/drawing/2012/chart">
                      <c:ext xmlns:c15="http://schemas.microsoft.com/office/drawing/2012/chart" uri="{02D57815-91ED-43cb-92C2-25804820EDAC}">
                        <c15:formulaRef>
                          <c15:sqref>'Forest CO2 compiled 9524'!$C$18:$J$18</c15:sqref>
                        </c15:formulaRef>
                      </c:ext>
                    </c:extLst>
                    <c:numCache>
                      <c:formatCode>0</c:formatCode>
                      <c:ptCount val="8"/>
                      <c:pt idx="0">
                        <c:v>-976.2</c:v>
                      </c:pt>
                      <c:pt idx="1">
                        <c:v>-955.90000000000009</c:v>
                      </c:pt>
                      <c:pt idx="2">
                        <c:v>-962.3</c:v>
                      </c:pt>
                      <c:pt idx="3">
                        <c:v>-887.39999999999986</c:v>
                      </c:pt>
                      <c:pt idx="4" formatCode="0.0">
                        <c:v>-887.3</c:v>
                      </c:pt>
                      <c:pt idx="5" formatCode="0.0">
                        <c:v>-882.88456000000281</c:v>
                      </c:pt>
                      <c:pt idx="6" formatCode="0.0">
                        <c:v>-854.80355500000042</c:v>
                      </c:pt>
                      <c:pt idx="7" formatCode="0.0">
                        <c:v>-826.72254999999791</c:v>
                      </c:pt>
                    </c:numCache>
                  </c:numRef>
                </c:yVal>
                <c:smooth val="0"/>
                <c:extLst xmlns:c15="http://schemas.microsoft.com/office/drawing/2012/chart">
                  <c:ext xmlns:c16="http://schemas.microsoft.com/office/drawing/2014/chart" uri="{C3380CC4-5D6E-409C-BE32-E72D297353CC}">
                    <c16:uniqueId val="{00000003-9F81-4892-968F-F3FF4EF40F06}"/>
                  </c:ext>
                </c:extLst>
              </c15:ser>
            </c15:filteredScatterSeries>
          </c:ext>
        </c:extLst>
      </c:scatterChart>
      <c:valAx>
        <c:axId val="4486540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3680"/>
        <c:crosses val="autoZero"/>
        <c:crossBetween val="midCat"/>
      </c:valAx>
      <c:valAx>
        <c:axId val="448653680"/>
        <c:scaling>
          <c:orientation val="minMax"/>
          <c:max val="0"/>
          <c:min val="-14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4072"/>
        <c:crosses val="autoZero"/>
        <c:crossBetween val="midCat"/>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[2]comparison!$AA$5</c:f>
              <c:strCache>
                <c:ptCount val="1"/>
                <c:pt idx="0">
                  <c:v>2022</c:v>
                </c:pt>
              </c:strCache>
            </c:strRef>
          </c:tx>
          <c:spPr>
            <a:ln w="28575" cap="rnd">
              <a:solidFill>
                <a:schemeClr val="tx1"/>
              </a:solidFill>
              <a:round/>
            </a:ln>
            <a:effectLst/>
          </c:spPr>
          <c:marker>
            <c:symbol val="none"/>
          </c:marker>
          <c:cat>
            <c:numRef>
              <c:f>[2]comparison!$A$6:$A$16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[2]comparison!$AA$6:$AA$16</c:f>
              <c:numCache>
                <c:formatCode>General</c:formatCode>
                <c:ptCount val="11"/>
                <c:pt idx="0">
                  <c:v>780.58697999999549</c:v>
                </c:pt>
                <c:pt idx="1">
                  <c:v>848.95174000000043</c:v>
                </c:pt>
                <c:pt idx="2">
                  <c:v>770.42842000000337</c:v>
                </c:pt>
                <c:pt idx="3">
                  <c:v>989.35492999999769</c:v>
                </c:pt>
                <c:pt idx="4">
                  <c:v>811.15440999999851</c:v>
                </c:pt>
                <c:pt idx="5">
                  <c:v>807.53946000000167</c:v>
                </c:pt>
                <c:pt idx="6">
                  <c:v>700.61034000000143</c:v>
                </c:pt>
                <c:pt idx="7">
                  <c:v>835.83149000000049</c:v>
                </c:pt>
                <c:pt idx="8">
                  <c:v>583.89700000000005</c:v>
                </c:pt>
                <c:pt idx="9">
                  <c:v>821.02670999999623</c:v>
                </c:pt>
                <c:pt idx="10">
                  <c:v>484.76296000000167</c:v>
                </c:pt>
              </c:numCache>
            </c:numRef>
          </c:val>
          <c:smooth val="0"/>
          <c:extLst>
            <c:ext xmlns:c16="http://schemas.microsoft.com/office/drawing/2014/chart" uri="{C3380CC4-5D6E-409C-BE32-E72D297353CC}">
              <c16:uniqueId val="{00000000-4276-4138-B463-1899929C85A4}"/>
            </c:ext>
          </c:extLst>
        </c:ser>
        <c:ser>
          <c:idx val="1"/>
          <c:order val="1"/>
          <c:tx>
            <c:strRef>
              <c:f>[2]comparison!$AB$5</c:f>
              <c:strCache>
                <c:ptCount val="1"/>
                <c:pt idx="0">
                  <c:v>2024</c:v>
                </c:pt>
              </c:strCache>
            </c:strRef>
          </c:tx>
          <c:spPr>
            <a:ln w="28575" cap="rnd">
              <a:solidFill>
                <a:schemeClr val="accent2"/>
              </a:solidFill>
              <a:round/>
            </a:ln>
            <a:effectLst/>
          </c:spPr>
          <c:marker>
            <c:symbol val="none"/>
          </c:marker>
          <c:cat>
            <c:numRef>
              <c:f>[2]comparison!$A$6:$A$16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[2]comparison!$AB$6:$AB$16</c:f>
              <c:numCache>
                <c:formatCode>General</c:formatCode>
                <c:ptCount val="11"/>
                <c:pt idx="0">
                  <c:v>882.88456000000281</c:v>
                </c:pt>
                <c:pt idx="1">
                  <c:v>826.72254999999791</c:v>
                </c:pt>
                <c:pt idx="2">
                  <c:v>420.16362000000015</c:v>
                </c:pt>
                <c:pt idx="3">
                  <c:v>913.05930000000319</c:v>
                </c:pt>
                <c:pt idx="4">
                  <c:v>839.16385000000105</c:v>
                </c:pt>
                <c:pt idx="5">
                  <c:v>72.801789999998292</c:v>
                </c:pt>
                <c:pt idx="6">
                  <c:v>1222.8329900000003</c:v>
                </c:pt>
                <c:pt idx="7">
                  <c:v>309.72230999999744</c:v>
                </c:pt>
                <c:pt idx="8">
                  <c:v>843.27058000000193</c:v>
                </c:pt>
                <c:pt idx="9">
                  <c:v>337.65100999999959</c:v>
                </c:pt>
                <c:pt idx="10">
                  <c:v>233.70560000000106</c:v>
                </c:pt>
              </c:numCache>
            </c:numRef>
          </c:val>
          <c:smooth val="0"/>
          <c:extLst>
            <c:ext xmlns:c16="http://schemas.microsoft.com/office/drawing/2014/chart" uri="{C3380CC4-5D6E-409C-BE32-E72D297353CC}">
              <c16:uniqueId val="{00000001-4276-4138-B463-1899929C85A4}"/>
            </c:ext>
          </c:extLst>
        </c:ser>
        <c:ser>
          <c:idx val="2"/>
          <c:order val="2"/>
          <c:tx>
            <c:strRef>
              <c:f>[2]comparison!$AC$5</c:f>
              <c:strCache>
                <c:ptCount val="1"/>
                <c:pt idx="0">
                  <c:v>alt rent</c:v>
                </c:pt>
              </c:strCache>
            </c:strRef>
          </c:tx>
          <c:spPr>
            <a:ln w="28575" cap="rnd">
              <a:solidFill>
                <a:schemeClr val="accent3"/>
              </a:solidFill>
              <a:round/>
            </a:ln>
            <a:effectLst/>
          </c:spPr>
          <c:marker>
            <c:symbol val="none"/>
          </c:marker>
          <c:cat>
            <c:numRef>
              <c:f>[2]comparison!$A$6:$A$16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[2]comparison!$AC$6:$AC$16</c:f>
              <c:numCache>
                <c:formatCode>General</c:formatCode>
                <c:ptCount val="11"/>
                <c:pt idx="0">
                  <c:v>1000.7282599999995</c:v>
                </c:pt>
                <c:pt idx="1">
                  <c:v>928.22374000000036</c:v>
                </c:pt>
                <c:pt idx="2">
                  <c:v>539.46798000000081</c:v>
                </c:pt>
                <c:pt idx="3">
                  <c:v>1125.6036800000029</c:v>
                </c:pt>
                <c:pt idx="4">
                  <c:v>1007.3122400000004</c:v>
                </c:pt>
                <c:pt idx="5">
                  <c:v>347.52330999999742</c:v>
                </c:pt>
                <c:pt idx="6">
                  <c:v>1956.5650800000017</c:v>
                </c:pt>
                <c:pt idx="7">
                  <c:v>301.45746999999591</c:v>
                </c:pt>
                <c:pt idx="8">
                  <c:v>1243.5574800000009</c:v>
                </c:pt>
                <c:pt idx="9">
                  <c:v>1317.287780000004</c:v>
                </c:pt>
                <c:pt idx="10">
                  <c:v>448.42628999999823</c:v>
                </c:pt>
              </c:numCache>
            </c:numRef>
          </c:val>
          <c:smooth val="0"/>
          <c:extLst>
            <c:ext xmlns:c16="http://schemas.microsoft.com/office/drawing/2014/chart" uri="{C3380CC4-5D6E-409C-BE32-E72D297353CC}">
              <c16:uniqueId val="{00000002-4276-4138-B463-1899929C85A4}"/>
            </c:ext>
          </c:extLst>
        </c:ser>
        <c:ser>
          <c:idx val="3"/>
          <c:order val="3"/>
          <c:tx>
            <c:strRef>
              <c:f>[2]comparison!$AD$5</c:f>
              <c:strCache>
                <c:ptCount val="1"/>
                <c:pt idx="0">
                  <c:v>2024 30 yr</c:v>
                </c:pt>
              </c:strCache>
            </c:strRef>
          </c:tx>
          <c:spPr>
            <a:ln w="28575" cap="rnd">
              <a:solidFill>
                <a:schemeClr val="accent2"/>
              </a:solidFill>
              <a:prstDash val="sysDot"/>
              <a:round/>
            </a:ln>
            <a:effectLst/>
          </c:spPr>
          <c:marker>
            <c:symbol val="none"/>
          </c:marker>
          <c:cat>
            <c:numRef>
              <c:f>[2]comparison!$A$6:$A$16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[2]comparison!$AD$6:$AD$16</c:f>
              <c:numCache>
                <c:formatCode>General</c:formatCode>
                <c:ptCount val="11"/>
                <c:pt idx="0">
                  <c:v>854.80355500000042</c:v>
                </c:pt>
                <c:pt idx="1">
                  <c:v>709.92357666666703</c:v>
                </c:pt>
                <c:pt idx="2">
                  <c:v>719.98182333333364</c:v>
                </c:pt>
                <c:pt idx="3">
                  <c:v>724.12892333333491</c:v>
                </c:pt>
                <c:pt idx="4">
                  <c:v>608.34164666666754</c:v>
                </c:pt>
                <c:pt idx="5">
                  <c:v>711.59954333333326</c:v>
                </c:pt>
                <c:pt idx="6">
                  <c:v>535.1190299999987</c:v>
                </c:pt>
                <c:pt idx="7">
                  <c:v>791.94195999999977</c:v>
                </c:pt>
                <c:pt idx="8">
                  <c:v>496.88129999999961</c:v>
                </c:pt>
                <c:pt idx="9">
                  <c:v>471.54239666666757</c:v>
                </c:pt>
                <c:pt idx="10">
                  <c:v>635.32960333333256</c:v>
                </c:pt>
              </c:numCache>
            </c:numRef>
          </c:val>
          <c:smooth val="0"/>
          <c:extLst>
            <c:ext xmlns:c16="http://schemas.microsoft.com/office/drawing/2014/chart" uri="{C3380CC4-5D6E-409C-BE32-E72D297353CC}">
              <c16:uniqueId val="{00000003-4276-4138-B463-1899929C85A4}"/>
            </c:ext>
          </c:extLst>
        </c:ser>
        <c:ser>
          <c:idx val="4"/>
          <c:order val="4"/>
          <c:tx>
            <c:strRef>
              <c:f>[2]comparison!$AE$5</c:f>
              <c:strCache>
                <c:ptCount val="1"/>
                <c:pt idx="0">
                  <c:v>2024 alt rent 30-yr</c:v>
                </c:pt>
              </c:strCache>
            </c:strRef>
          </c:tx>
          <c:spPr>
            <a:ln w="28575" cap="rnd">
              <a:solidFill>
                <a:schemeClr val="accent3"/>
              </a:solidFill>
              <a:prstDash val="sysDot"/>
              <a:round/>
            </a:ln>
            <a:effectLst/>
          </c:spPr>
          <c:marker>
            <c:symbol val="none"/>
          </c:marker>
          <c:cat>
            <c:numRef>
              <c:f>[2]comparison!$A$6:$A$16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[2]comparison!$AE$6:$AE$16</c:f>
              <c:numCache>
                <c:formatCode>General</c:formatCode>
                <c:ptCount val="11"/>
                <c:pt idx="0">
                  <c:v>964.47599999999989</c:v>
                </c:pt>
                <c:pt idx="1">
                  <c:v>822.80666000000019</c:v>
                </c:pt>
                <c:pt idx="2">
                  <c:v>864.43180000000132</c:v>
                </c:pt>
                <c:pt idx="3">
                  <c:v>890.79463333333479</c:v>
                </c:pt>
                <c:pt idx="4">
                  <c:v>826.8130766666668</c:v>
                </c:pt>
                <c:pt idx="5">
                  <c:v>1103.8002099999999</c:v>
                </c:pt>
                <c:pt idx="6">
                  <c:v>868.51528666666491</c:v>
                </c:pt>
                <c:pt idx="7">
                  <c:v>1167.1933433333327</c:v>
                </c:pt>
                <c:pt idx="8">
                  <c:v>954.10091000000023</c:v>
                </c:pt>
                <c:pt idx="9">
                  <c:v>1003.0905166666676</c:v>
                </c:pt>
                <c:pt idx="10">
                  <c:v>1177.8816066666675</c:v>
                </c:pt>
              </c:numCache>
            </c:numRef>
          </c:val>
          <c:smooth val="0"/>
          <c:extLst>
            <c:ext xmlns:c16="http://schemas.microsoft.com/office/drawing/2014/chart" uri="{C3380CC4-5D6E-409C-BE32-E72D297353CC}">
              <c16:uniqueId val="{00000004-4276-4138-B463-1899929C85A4}"/>
            </c:ext>
          </c:extLst>
        </c:ser>
        <c:dLbls>
          <c:showLegendKey val="0"/>
          <c:showVal val="0"/>
          <c:showCatName val="0"/>
          <c:showSerName val="0"/>
          <c:showPercent val="0"/>
          <c:showBubbleSize val="0"/>
        </c:dLbls>
        <c:smooth val="0"/>
        <c:axId val="825787872"/>
        <c:axId val="825788352"/>
      </c:lineChart>
      <c:catAx>
        <c:axId val="82578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8352"/>
        <c:crosses val="autoZero"/>
        <c:auto val="1"/>
        <c:lblAlgn val="ctr"/>
        <c:lblOffset val="100"/>
        <c:noMultiLvlLbl val="0"/>
      </c:catAx>
      <c:valAx>
        <c:axId val="82578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a:t>
            </a:r>
            <a:r>
              <a:rPr lang="en-US" baseline="0"/>
              <a:t> </a:t>
            </a:r>
            <a:r>
              <a:rPr lang="en-US"/>
              <a:t>Net Flux (MtCO2/yr)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[4]comparison!$X$4</c:f>
              <c:strCache>
                <c:ptCount val="1"/>
                <c:pt idx="0">
                  <c:v>2022</c:v>
                </c:pt>
              </c:strCache>
            </c:strRef>
          </c:tx>
          <c:spPr>
            <a:ln w="28575" cap="rnd">
              <a:solidFill>
                <a:schemeClr val="accent2"/>
              </a:solidFill>
              <a:round/>
            </a:ln>
            <a:effectLst/>
          </c:spPr>
          <c:marker>
            <c:symbol val="none"/>
          </c:marker>
          <c:cat>
            <c:numRef>
              <c:f>[4]comparison!$A$6:$A$14</c:f>
              <c:numCache>
                <c:formatCode>General</c:formatCode>
                <c:ptCount val="9"/>
                <c:pt idx="0">
                  <c:v>2025</c:v>
                </c:pt>
                <c:pt idx="1">
                  <c:v>2035</c:v>
                </c:pt>
                <c:pt idx="2">
                  <c:v>2045</c:v>
                </c:pt>
                <c:pt idx="3">
                  <c:v>2055</c:v>
                </c:pt>
                <c:pt idx="4">
                  <c:v>2065</c:v>
                </c:pt>
                <c:pt idx="5">
                  <c:v>2075</c:v>
                </c:pt>
                <c:pt idx="6">
                  <c:v>2085</c:v>
                </c:pt>
                <c:pt idx="7">
                  <c:v>2095</c:v>
                </c:pt>
                <c:pt idx="8">
                  <c:v>2105</c:v>
                </c:pt>
              </c:numCache>
            </c:numRef>
          </c:cat>
          <c:val>
            <c:numRef>
              <c:f>[4]comparison!$X$6:$X$14</c:f>
              <c:numCache>
                <c:formatCode>General</c:formatCode>
                <c:ptCount val="9"/>
                <c:pt idx="0">
                  <c:v>780.58697999999549</c:v>
                </c:pt>
                <c:pt idx="1">
                  <c:v>848.95174000000043</c:v>
                </c:pt>
                <c:pt idx="2">
                  <c:v>770.42842000000337</c:v>
                </c:pt>
                <c:pt idx="3">
                  <c:v>989.35492999999769</c:v>
                </c:pt>
                <c:pt idx="4">
                  <c:v>811.15440999999851</c:v>
                </c:pt>
                <c:pt idx="5">
                  <c:v>807.53946000000167</c:v>
                </c:pt>
                <c:pt idx="6">
                  <c:v>700.61034000000143</c:v>
                </c:pt>
                <c:pt idx="7">
                  <c:v>835.83149000000049</c:v>
                </c:pt>
                <c:pt idx="8">
                  <c:v>583.89700000000005</c:v>
                </c:pt>
              </c:numCache>
            </c:numRef>
          </c:val>
          <c:smooth val="0"/>
          <c:extLst>
            <c:ext xmlns:c16="http://schemas.microsoft.com/office/drawing/2014/chart" uri="{C3380CC4-5D6E-409C-BE32-E72D297353CC}">
              <c16:uniqueId val="{00000000-6679-483B-914A-58F148E46000}"/>
            </c:ext>
          </c:extLst>
        </c:ser>
        <c:ser>
          <c:idx val="1"/>
          <c:order val="1"/>
          <c:tx>
            <c:strRef>
              <c:f>[4]comparison!$Y$4</c:f>
              <c:strCache>
                <c:ptCount val="1"/>
                <c:pt idx="0">
                  <c:v>2024</c:v>
                </c:pt>
              </c:strCache>
            </c:strRef>
          </c:tx>
          <c:spPr>
            <a:ln w="28575" cap="rnd">
              <a:solidFill>
                <a:sysClr val="windowText" lastClr="000000"/>
              </a:solidFill>
              <a:round/>
            </a:ln>
            <a:effectLst/>
          </c:spPr>
          <c:marker>
            <c:symbol val="none"/>
          </c:marker>
          <c:cat>
            <c:numRef>
              <c:f>[4]comparison!$A$6:$A$14</c:f>
              <c:numCache>
                <c:formatCode>General</c:formatCode>
                <c:ptCount val="9"/>
                <c:pt idx="0">
                  <c:v>2025</c:v>
                </c:pt>
                <c:pt idx="1">
                  <c:v>2035</c:v>
                </c:pt>
                <c:pt idx="2">
                  <c:v>2045</c:v>
                </c:pt>
                <c:pt idx="3">
                  <c:v>2055</c:v>
                </c:pt>
                <c:pt idx="4">
                  <c:v>2065</c:v>
                </c:pt>
                <c:pt idx="5">
                  <c:v>2075</c:v>
                </c:pt>
                <c:pt idx="6">
                  <c:v>2085</c:v>
                </c:pt>
                <c:pt idx="7">
                  <c:v>2095</c:v>
                </c:pt>
                <c:pt idx="8">
                  <c:v>2105</c:v>
                </c:pt>
              </c:numCache>
            </c:numRef>
          </c:cat>
          <c:val>
            <c:numRef>
              <c:f>[4]comparison!$Y$6:$Y$14</c:f>
              <c:numCache>
                <c:formatCode>General</c:formatCode>
                <c:ptCount val="9"/>
                <c:pt idx="0">
                  <c:v>774.18650000000002</c:v>
                </c:pt>
                <c:pt idx="1">
                  <c:v>786.11766999999804</c:v>
                </c:pt>
                <c:pt idx="2">
                  <c:v>547.73282000000233</c:v>
                </c:pt>
                <c:pt idx="3">
                  <c:v>1036.925469999996</c:v>
                </c:pt>
                <c:pt idx="4">
                  <c:v>608.43829000000358</c:v>
                </c:pt>
                <c:pt idx="5">
                  <c:v>483.92252999999874</c:v>
                </c:pt>
                <c:pt idx="6">
                  <c:v>1105.8554099999985</c:v>
                </c:pt>
                <c:pt idx="7">
                  <c:v>406.88923000000085</c:v>
                </c:pt>
                <c:pt idx="8">
                  <c:v>498.14377999999869</c:v>
                </c:pt>
              </c:numCache>
            </c:numRef>
          </c:val>
          <c:smooth val="0"/>
          <c:extLst>
            <c:ext xmlns:c16="http://schemas.microsoft.com/office/drawing/2014/chart" uri="{C3380CC4-5D6E-409C-BE32-E72D297353CC}">
              <c16:uniqueId val="{00000001-6679-483B-914A-58F148E46000}"/>
            </c:ext>
          </c:extLst>
        </c:ser>
        <c:dLbls>
          <c:showLegendKey val="0"/>
          <c:showVal val="0"/>
          <c:showCatName val="0"/>
          <c:showSerName val="0"/>
          <c:showPercent val="0"/>
          <c:showBubbleSize val="0"/>
        </c:dLbls>
        <c:smooth val="0"/>
        <c:axId val="1556196992"/>
        <c:axId val="1556203712"/>
      </c:lineChart>
      <c:catAx>
        <c:axId val="155619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203712"/>
        <c:crosses val="autoZero"/>
        <c:auto val="1"/>
        <c:lblAlgn val="ctr"/>
        <c:lblOffset val="100"/>
        <c:noMultiLvlLbl val="0"/>
      </c:catAx>
      <c:valAx>
        <c:axId val="1556203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96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Baseline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[5]comparison!$AA$5</c:f>
              <c:strCache>
                <c:ptCount val="1"/>
                <c:pt idx="0">
                  <c:v>2022</c:v>
                </c:pt>
              </c:strCache>
            </c:strRef>
          </c:tx>
          <c:spPr>
            <a:ln w="28575" cap="rnd">
              <a:solidFill>
                <a:schemeClr val="tx1"/>
              </a:solidFill>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[5]comparison!$AA$6:$AA$16</c:f>
              <c:numCache>
                <c:formatCode>General</c:formatCode>
                <c:ptCount val="11"/>
                <c:pt idx="0">
                  <c:v>780.58697999999549</c:v>
                </c:pt>
                <c:pt idx="1">
                  <c:v>848.95174000000043</c:v>
                </c:pt>
                <c:pt idx="2">
                  <c:v>770.42842000000337</c:v>
                </c:pt>
                <c:pt idx="3">
                  <c:v>989.35492999999769</c:v>
                </c:pt>
                <c:pt idx="4">
                  <c:v>811.15440999999851</c:v>
                </c:pt>
                <c:pt idx="5">
                  <c:v>807.53946000000167</c:v>
                </c:pt>
                <c:pt idx="6">
                  <c:v>700.61034000000143</c:v>
                </c:pt>
                <c:pt idx="7">
                  <c:v>835.83149000000049</c:v>
                </c:pt>
                <c:pt idx="8">
                  <c:v>583.89700000000005</c:v>
                </c:pt>
                <c:pt idx="9">
                  <c:v>821.02670999999623</c:v>
                </c:pt>
                <c:pt idx="10">
                  <c:v>484.76296000000167</c:v>
                </c:pt>
              </c:numCache>
            </c:numRef>
          </c:val>
          <c:smooth val="0"/>
          <c:extLst>
            <c:ext xmlns:c16="http://schemas.microsoft.com/office/drawing/2014/chart" uri="{C3380CC4-5D6E-409C-BE32-E72D297353CC}">
              <c16:uniqueId val="{00000000-F50C-4DFC-A54A-E76457D3FEEF}"/>
            </c:ext>
          </c:extLst>
        </c:ser>
        <c:ser>
          <c:idx val="1"/>
          <c:order val="1"/>
          <c:tx>
            <c:strRef>
              <c:f>[5]comparison!$AB$5</c:f>
              <c:strCache>
                <c:ptCount val="1"/>
                <c:pt idx="0">
                  <c:v>2024</c:v>
                </c:pt>
              </c:strCache>
            </c:strRef>
          </c:tx>
          <c:spPr>
            <a:ln w="28575" cap="rnd">
              <a:solidFill>
                <a:schemeClr val="accent2"/>
              </a:solidFill>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[5]comparison!$AB$6:$AB$16</c:f>
              <c:numCache>
                <c:formatCode>General</c:formatCode>
                <c:ptCount val="11"/>
                <c:pt idx="0">
                  <c:v>882.88456000000281</c:v>
                </c:pt>
                <c:pt idx="1">
                  <c:v>826.72254999999791</c:v>
                </c:pt>
                <c:pt idx="2">
                  <c:v>420.16362000000015</c:v>
                </c:pt>
                <c:pt idx="3">
                  <c:v>913.05930000000319</c:v>
                </c:pt>
                <c:pt idx="4">
                  <c:v>839.16385000000105</c:v>
                </c:pt>
                <c:pt idx="5">
                  <c:v>72.801789999998292</c:v>
                </c:pt>
                <c:pt idx="6">
                  <c:v>1222.8329900000003</c:v>
                </c:pt>
                <c:pt idx="7">
                  <c:v>309.72230999999744</c:v>
                </c:pt>
                <c:pt idx="8">
                  <c:v>843.27058000000193</c:v>
                </c:pt>
                <c:pt idx="9">
                  <c:v>337.65100999999959</c:v>
                </c:pt>
                <c:pt idx="10">
                  <c:v>233.70560000000106</c:v>
                </c:pt>
              </c:numCache>
            </c:numRef>
          </c:val>
          <c:smooth val="0"/>
          <c:extLst>
            <c:ext xmlns:c16="http://schemas.microsoft.com/office/drawing/2014/chart" uri="{C3380CC4-5D6E-409C-BE32-E72D297353CC}">
              <c16:uniqueId val="{00000001-F50C-4DFC-A54A-E76457D3FEEF}"/>
            </c:ext>
          </c:extLst>
        </c:ser>
        <c:ser>
          <c:idx val="2"/>
          <c:order val="2"/>
          <c:tx>
            <c:strRef>
              <c:f>[5]comparison!$AC$5</c:f>
              <c:strCache>
                <c:ptCount val="1"/>
                <c:pt idx="0">
                  <c:v>alt rent</c:v>
                </c:pt>
              </c:strCache>
            </c:strRef>
          </c:tx>
          <c:spPr>
            <a:ln w="28575" cap="rnd">
              <a:solidFill>
                <a:schemeClr val="accent3"/>
              </a:solidFill>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[5]comparison!$AC$6:$AC$16</c:f>
              <c:numCache>
                <c:formatCode>General</c:formatCode>
                <c:ptCount val="11"/>
                <c:pt idx="0">
                  <c:v>1000.7282599999995</c:v>
                </c:pt>
                <c:pt idx="1">
                  <c:v>928.22374000000036</c:v>
                </c:pt>
                <c:pt idx="2">
                  <c:v>539.46798000000081</c:v>
                </c:pt>
                <c:pt idx="3">
                  <c:v>1125.6036800000029</c:v>
                </c:pt>
                <c:pt idx="4">
                  <c:v>1007.3122400000004</c:v>
                </c:pt>
                <c:pt idx="5">
                  <c:v>347.52330999999742</c:v>
                </c:pt>
                <c:pt idx="6">
                  <c:v>1956.5650800000017</c:v>
                </c:pt>
                <c:pt idx="7">
                  <c:v>301.45746999999591</c:v>
                </c:pt>
                <c:pt idx="8">
                  <c:v>1243.5574800000009</c:v>
                </c:pt>
                <c:pt idx="9">
                  <c:v>1317.287780000004</c:v>
                </c:pt>
                <c:pt idx="10">
                  <c:v>448.42628999999823</c:v>
                </c:pt>
              </c:numCache>
            </c:numRef>
          </c:val>
          <c:smooth val="0"/>
          <c:extLst>
            <c:ext xmlns:c16="http://schemas.microsoft.com/office/drawing/2014/chart" uri="{C3380CC4-5D6E-409C-BE32-E72D297353CC}">
              <c16:uniqueId val="{00000002-F50C-4DFC-A54A-E76457D3FEEF}"/>
            </c:ext>
          </c:extLst>
        </c:ser>
        <c:ser>
          <c:idx val="3"/>
          <c:order val="3"/>
          <c:tx>
            <c:strRef>
              <c:f>[5]comparison!$AD$5</c:f>
              <c:strCache>
                <c:ptCount val="1"/>
                <c:pt idx="0">
                  <c:v>2024 30 yr</c:v>
                </c:pt>
              </c:strCache>
            </c:strRef>
          </c:tx>
          <c:spPr>
            <a:ln w="28575" cap="rnd">
              <a:solidFill>
                <a:schemeClr val="accent2"/>
              </a:solidFill>
              <a:prstDash val="sysDot"/>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[5]comparison!$AD$6:$AD$16</c:f>
              <c:numCache>
                <c:formatCode>General</c:formatCode>
                <c:ptCount val="11"/>
                <c:pt idx="0">
                  <c:v>854.80355500000042</c:v>
                </c:pt>
                <c:pt idx="1">
                  <c:v>709.92357666666703</c:v>
                </c:pt>
                <c:pt idx="2">
                  <c:v>719.98182333333364</c:v>
                </c:pt>
                <c:pt idx="3">
                  <c:v>724.12892333333491</c:v>
                </c:pt>
                <c:pt idx="4">
                  <c:v>608.34164666666754</c:v>
                </c:pt>
                <c:pt idx="5">
                  <c:v>711.59954333333326</c:v>
                </c:pt>
                <c:pt idx="6">
                  <c:v>535.1190299999987</c:v>
                </c:pt>
                <c:pt idx="7">
                  <c:v>791.94195999999977</c:v>
                </c:pt>
                <c:pt idx="8">
                  <c:v>496.88129999999961</c:v>
                </c:pt>
                <c:pt idx="9">
                  <c:v>471.54239666666757</c:v>
                </c:pt>
                <c:pt idx="10">
                  <c:v>635.32960333333256</c:v>
                </c:pt>
              </c:numCache>
            </c:numRef>
          </c:val>
          <c:smooth val="0"/>
          <c:extLst>
            <c:ext xmlns:c16="http://schemas.microsoft.com/office/drawing/2014/chart" uri="{C3380CC4-5D6E-409C-BE32-E72D297353CC}">
              <c16:uniqueId val="{00000003-F50C-4DFC-A54A-E76457D3FEEF}"/>
            </c:ext>
          </c:extLst>
        </c:ser>
        <c:ser>
          <c:idx val="4"/>
          <c:order val="4"/>
          <c:tx>
            <c:strRef>
              <c:f>[5]comparison!$AE$5</c:f>
              <c:strCache>
                <c:ptCount val="1"/>
                <c:pt idx="0">
                  <c:v>2024 alt rent 30-yr</c:v>
                </c:pt>
              </c:strCache>
            </c:strRef>
          </c:tx>
          <c:spPr>
            <a:ln w="28575" cap="rnd">
              <a:solidFill>
                <a:schemeClr val="accent3"/>
              </a:solidFill>
              <a:prstDash val="sysDot"/>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[5]comparison!$AE$6:$AE$16</c:f>
              <c:numCache>
                <c:formatCode>General</c:formatCode>
                <c:ptCount val="11"/>
                <c:pt idx="0">
                  <c:v>964.47599999999989</c:v>
                </c:pt>
                <c:pt idx="1">
                  <c:v>822.80666000000019</c:v>
                </c:pt>
                <c:pt idx="2">
                  <c:v>864.43180000000132</c:v>
                </c:pt>
                <c:pt idx="3">
                  <c:v>890.79463333333479</c:v>
                </c:pt>
                <c:pt idx="4">
                  <c:v>826.8130766666668</c:v>
                </c:pt>
                <c:pt idx="5">
                  <c:v>1103.8002099999999</c:v>
                </c:pt>
                <c:pt idx="6">
                  <c:v>868.51528666666491</c:v>
                </c:pt>
                <c:pt idx="7">
                  <c:v>1167.1933433333327</c:v>
                </c:pt>
                <c:pt idx="8">
                  <c:v>954.10091000000023</c:v>
                </c:pt>
                <c:pt idx="9">
                  <c:v>1003.0905166666676</c:v>
                </c:pt>
                <c:pt idx="10">
                  <c:v>1177.8816066666675</c:v>
                </c:pt>
              </c:numCache>
            </c:numRef>
          </c:val>
          <c:smooth val="0"/>
          <c:extLst>
            <c:ext xmlns:c16="http://schemas.microsoft.com/office/drawing/2014/chart" uri="{C3380CC4-5D6E-409C-BE32-E72D297353CC}">
              <c16:uniqueId val="{00000004-F50C-4DFC-A54A-E76457D3FEEF}"/>
            </c:ext>
          </c:extLst>
        </c:ser>
        <c:dLbls>
          <c:showLegendKey val="0"/>
          <c:showVal val="0"/>
          <c:showCatName val="0"/>
          <c:showSerName val="0"/>
          <c:showPercent val="0"/>
          <c:showBubbleSize val="0"/>
        </c:dLbls>
        <c:smooth val="0"/>
        <c:axId val="825787872"/>
        <c:axId val="825788352"/>
      </c:lineChart>
      <c:catAx>
        <c:axId val="82578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8352"/>
        <c:crosses val="autoZero"/>
        <c:auto val="1"/>
        <c:lblAlgn val="ctr"/>
        <c:lblOffset val="100"/>
        <c:noMultiLvlLbl val="0"/>
      </c:catAx>
      <c:valAx>
        <c:axId val="82578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Carbon Scenarios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[5]comparison!$AB$5</c:f>
              <c:strCache>
                <c:ptCount val="1"/>
                <c:pt idx="0">
                  <c:v>2024</c:v>
                </c:pt>
              </c:strCache>
            </c:strRef>
          </c:tx>
          <c:spPr>
            <a:ln w="28575" cap="rnd">
              <a:solidFill>
                <a:schemeClr val="accent1"/>
              </a:solidFill>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[5]comparison!$AB$6:$AB$16</c:f>
              <c:numCache>
                <c:formatCode>General</c:formatCode>
                <c:ptCount val="11"/>
                <c:pt idx="0">
                  <c:v>882.88456000000281</c:v>
                </c:pt>
                <c:pt idx="1">
                  <c:v>826.72254999999791</c:v>
                </c:pt>
                <c:pt idx="2">
                  <c:v>420.16362000000015</c:v>
                </c:pt>
                <c:pt idx="3">
                  <c:v>913.05930000000319</c:v>
                </c:pt>
                <c:pt idx="4">
                  <c:v>839.16385000000105</c:v>
                </c:pt>
                <c:pt idx="5">
                  <c:v>72.801789999998292</c:v>
                </c:pt>
                <c:pt idx="6">
                  <c:v>1222.8329900000003</c:v>
                </c:pt>
                <c:pt idx="7">
                  <c:v>309.72230999999744</c:v>
                </c:pt>
                <c:pt idx="8">
                  <c:v>843.27058000000193</c:v>
                </c:pt>
                <c:pt idx="9">
                  <c:v>337.65100999999959</c:v>
                </c:pt>
                <c:pt idx="10">
                  <c:v>233.70560000000106</c:v>
                </c:pt>
              </c:numCache>
            </c:numRef>
          </c:val>
          <c:smooth val="0"/>
          <c:extLst>
            <c:ext xmlns:c16="http://schemas.microsoft.com/office/drawing/2014/chart" uri="{C3380CC4-5D6E-409C-BE32-E72D297353CC}">
              <c16:uniqueId val="{00000000-901C-4379-AC91-751BFD124F26}"/>
            </c:ext>
          </c:extLst>
        </c:ser>
        <c:ser>
          <c:idx val="1"/>
          <c:order val="1"/>
          <c:tx>
            <c:strRef>
              <c:f>[5]comparison!$AH$5</c:f>
              <c:strCache>
                <c:ptCount val="1"/>
                <c:pt idx="0">
                  <c:v>$50+3%</c:v>
                </c:pt>
              </c:strCache>
            </c:strRef>
          </c:tx>
          <c:spPr>
            <a:ln w="28575" cap="rnd">
              <a:solidFill>
                <a:schemeClr val="accent2"/>
              </a:solidFill>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[5]comparison!$AH$6:$AH$16</c:f>
              <c:numCache>
                <c:formatCode>General</c:formatCode>
                <c:ptCount val="11"/>
                <c:pt idx="0">
                  <c:v>989.4209900000003</c:v>
                </c:pt>
                <c:pt idx="1">
                  <c:v>1595.0480600000028</c:v>
                </c:pt>
                <c:pt idx="2">
                  <c:v>1864.5875399999982</c:v>
                </c:pt>
                <c:pt idx="3">
                  <c:v>1516.642180000003</c:v>
                </c:pt>
                <c:pt idx="4">
                  <c:v>2657.85437</c:v>
                </c:pt>
                <c:pt idx="5">
                  <c:v>1554.1459099999986</c:v>
                </c:pt>
                <c:pt idx="6">
                  <c:v>3974.3237400000007</c:v>
                </c:pt>
                <c:pt idx="7">
                  <c:v>3909.8124799999955</c:v>
                </c:pt>
                <c:pt idx="8">
                  <c:v>3748.8095800000074</c:v>
                </c:pt>
                <c:pt idx="9">
                  <c:v>5052.1880599999977</c:v>
                </c:pt>
                <c:pt idx="10">
                  <c:v>5870.3852000000024</c:v>
                </c:pt>
              </c:numCache>
            </c:numRef>
          </c:val>
          <c:smooth val="0"/>
          <c:extLst>
            <c:ext xmlns:c16="http://schemas.microsoft.com/office/drawing/2014/chart" uri="{C3380CC4-5D6E-409C-BE32-E72D297353CC}">
              <c16:uniqueId val="{00000001-901C-4379-AC91-751BFD124F26}"/>
            </c:ext>
          </c:extLst>
        </c:ser>
        <c:ser>
          <c:idx val="2"/>
          <c:order val="2"/>
          <c:tx>
            <c:strRef>
              <c:f>[5]comparison!$AG$5</c:f>
              <c:strCache>
                <c:ptCount val="1"/>
                <c:pt idx="0">
                  <c:v>$20+3%</c:v>
                </c:pt>
              </c:strCache>
            </c:strRef>
          </c:tx>
          <c:spPr>
            <a:ln w="28575" cap="rnd">
              <a:solidFill>
                <a:schemeClr val="accent3"/>
              </a:solidFill>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[5]comparison!$AG$6:$AG$16</c:f>
              <c:numCache>
                <c:formatCode>General</c:formatCode>
                <c:ptCount val="11"/>
                <c:pt idx="0">
                  <c:v>942.745930000003</c:v>
                </c:pt>
                <c:pt idx="1">
                  <c:v>1327.6555299999986</c:v>
                </c:pt>
                <c:pt idx="2">
                  <c:v>888.88868000000298</c:v>
                </c:pt>
                <c:pt idx="3">
                  <c:v>945.03233999999611</c:v>
                </c:pt>
                <c:pt idx="4">
                  <c:v>1859.2550300000039</c:v>
                </c:pt>
                <c:pt idx="5">
                  <c:v>1094.1701299999997</c:v>
                </c:pt>
                <c:pt idx="6">
                  <c:v>2783.3646999999969</c:v>
                </c:pt>
                <c:pt idx="7">
                  <c:v>2728.6523400000015</c:v>
                </c:pt>
                <c:pt idx="8">
                  <c:v>3176.1170900000016</c:v>
                </c:pt>
                <c:pt idx="9">
                  <c:v>4444.5351499999988</c:v>
                </c:pt>
                <c:pt idx="10">
                  <c:v>5392.9842599999993</c:v>
                </c:pt>
              </c:numCache>
            </c:numRef>
          </c:val>
          <c:smooth val="0"/>
          <c:extLst>
            <c:ext xmlns:c16="http://schemas.microsoft.com/office/drawing/2014/chart" uri="{C3380CC4-5D6E-409C-BE32-E72D297353CC}">
              <c16:uniqueId val="{00000002-901C-4379-AC91-751BFD124F26}"/>
            </c:ext>
          </c:extLst>
        </c:ser>
        <c:ser>
          <c:idx val="3"/>
          <c:order val="3"/>
          <c:tx>
            <c:strRef>
              <c:f>[5]comparison!$AI$5</c:f>
              <c:strCache>
                <c:ptCount val="1"/>
                <c:pt idx="0">
                  <c:v>$100+3%</c:v>
                </c:pt>
              </c:strCache>
            </c:strRef>
          </c:tx>
          <c:spPr>
            <a:ln w="28575" cap="rnd">
              <a:solidFill>
                <a:schemeClr val="accent4"/>
              </a:solidFill>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[5]comparison!$AI$6:$AI$16</c:f>
              <c:numCache>
                <c:formatCode>General</c:formatCode>
                <c:ptCount val="11"/>
                <c:pt idx="0">
                  <c:v>1129.2626700000033</c:v>
                </c:pt>
                <c:pt idx="1">
                  <c:v>2149.2584299999976</c:v>
                </c:pt>
                <c:pt idx="2">
                  <c:v>2285.3016600000037</c:v>
                </c:pt>
                <c:pt idx="3">
                  <c:v>2488.7994899999949</c:v>
                </c:pt>
                <c:pt idx="4">
                  <c:v>3156.1963300000016</c:v>
                </c:pt>
                <c:pt idx="5">
                  <c:v>2370.6658600000005</c:v>
                </c:pt>
                <c:pt idx="6">
                  <c:v>4683.5585799999963</c:v>
                </c:pt>
                <c:pt idx="7">
                  <c:v>4668.3647799999981</c:v>
                </c:pt>
                <c:pt idx="8">
                  <c:v>4366.8559300000034</c:v>
                </c:pt>
                <c:pt idx="9">
                  <c:v>5924.7562500000004</c:v>
                </c:pt>
                <c:pt idx="10">
                  <c:v>6877.5102699999989</c:v>
                </c:pt>
              </c:numCache>
            </c:numRef>
          </c:val>
          <c:smooth val="0"/>
          <c:extLst>
            <c:ext xmlns:c16="http://schemas.microsoft.com/office/drawing/2014/chart" uri="{C3380CC4-5D6E-409C-BE32-E72D297353CC}">
              <c16:uniqueId val="{00000003-901C-4379-AC91-751BFD124F26}"/>
            </c:ext>
          </c:extLst>
        </c:ser>
        <c:dLbls>
          <c:showLegendKey val="0"/>
          <c:showVal val="0"/>
          <c:showCatName val="0"/>
          <c:showSerName val="0"/>
          <c:showPercent val="0"/>
          <c:showBubbleSize val="0"/>
        </c:dLbls>
        <c:smooth val="0"/>
        <c:axId val="825787872"/>
        <c:axId val="825788352"/>
      </c:lineChart>
      <c:catAx>
        <c:axId val="82578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8352"/>
        <c:crosses val="autoZero"/>
        <c:auto val="1"/>
        <c:lblAlgn val="ctr"/>
        <c:lblOffset val="100"/>
        <c:noMultiLvlLbl val="0"/>
      </c:catAx>
      <c:valAx>
        <c:axId val="82578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20</xdr:col>
      <xdr:colOff>185303</xdr:colOff>
      <xdr:row>3</xdr:row>
      <xdr:rowOff>51955</xdr:rowOff>
    </xdr:from>
    <xdr:to>
      <xdr:col>27</xdr:col>
      <xdr:colOff>517811</xdr:colOff>
      <xdr:row>24</xdr:row>
      <xdr:rowOff>91497</xdr:rowOff>
    </xdr:to>
    <xdr:graphicFrame macro="">
      <xdr:nvGraphicFramePr>
        <xdr:cNvPr id="2" name="Chart 1">
          <a:extLst>
            <a:ext uri="{FF2B5EF4-FFF2-40B4-BE49-F238E27FC236}">
              <a16:creationId xmlns:a16="http://schemas.microsoft.com/office/drawing/2014/main" id="{5A01ABA5-80EA-46F4-9BD9-25730F748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206375</xdr:colOff>
      <xdr:row>3</xdr:row>
      <xdr:rowOff>52916</xdr:rowOff>
    </xdr:from>
    <xdr:to>
      <xdr:col>19</xdr:col>
      <xdr:colOff>538883</xdr:colOff>
      <xdr:row>24</xdr:row>
      <xdr:rowOff>92458</xdr:rowOff>
    </xdr:to>
    <xdr:graphicFrame macro="">
      <xdr:nvGraphicFramePr>
        <xdr:cNvPr id="5" name="Chart 4">
          <a:extLst>
            <a:ext uri="{FF2B5EF4-FFF2-40B4-BE49-F238E27FC236}">
              <a16:creationId xmlns:a16="http://schemas.microsoft.com/office/drawing/2014/main" id="{B00AD487-E4DE-4F28-87C8-4A2E9DEBB9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370417</xdr:colOff>
      <xdr:row>28</xdr:row>
      <xdr:rowOff>141816</xdr:rowOff>
    </xdr:from>
    <xdr:to>
      <xdr:col>21</xdr:col>
      <xdr:colOff>445770</xdr:colOff>
      <xdr:row>58</xdr:row>
      <xdr:rowOff>80010</xdr:rowOff>
    </xdr:to>
    <xdr:graphicFrame macro="">
      <xdr:nvGraphicFramePr>
        <xdr:cNvPr id="3" name="Chart 2">
          <a:extLst>
            <a:ext uri="{FF2B5EF4-FFF2-40B4-BE49-F238E27FC236}">
              <a16:creationId xmlns:a16="http://schemas.microsoft.com/office/drawing/2014/main" id="{7A92DD46-1874-4904-9013-80FD3DA57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0.81259</cdr:x>
      <cdr:y>0.57479</cdr:y>
    </cdr:from>
    <cdr:to>
      <cdr:x>0.86998</cdr:x>
      <cdr:y>0.72738</cdr:y>
    </cdr:to>
    <cdr:sp macro="" textlink="">
      <cdr:nvSpPr>
        <cdr:cNvPr id="2" name="Right Brace 1">
          <a:extLst xmlns:a="http://schemas.openxmlformats.org/drawingml/2006/main">
            <a:ext uri="{FF2B5EF4-FFF2-40B4-BE49-F238E27FC236}">
              <a16:creationId xmlns:a16="http://schemas.microsoft.com/office/drawing/2014/main" id="{EA34D51E-BA80-4895-B0EB-C4C41D4E7818}"/>
            </a:ext>
          </a:extLst>
        </cdr:cNvPr>
        <cdr:cNvSpPr/>
      </cdr:nvSpPr>
      <cdr:spPr>
        <a:xfrm xmlns:a="http://schemas.openxmlformats.org/drawingml/2006/main">
          <a:off x="3918252" y="2154288"/>
          <a:ext cx="276754" cy="571882"/>
        </a:xfrm>
        <a:prstGeom xmlns:a="http://schemas.openxmlformats.org/drawingml/2006/main" prst="rightBrace">
          <a:avLst>
            <a:gd name="adj1" fmla="val 8333"/>
            <a:gd name="adj2" fmla="val 16491"/>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0.84112</cdr:x>
      <cdr:y>0.44702</cdr:y>
    </cdr:from>
    <cdr:to>
      <cdr:x>1</cdr:x>
      <cdr:y>0.63074</cdr:y>
    </cdr:to>
    <cdr:sp macro="" textlink="">
      <cdr:nvSpPr>
        <cdr:cNvPr id="3" name="TextBox 2">
          <a:extLst xmlns:a="http://schemas.openxmlformats.org/drawingml/2006/main">
            <a:ext uri="{FF2B5EF4-FFF2-40B4-BE49-F238E27FC236}">
              <a16:creationId xmlns:a16="http://schemas.microsoft.com/office/drawing/2014/main" id="{157461CF-EAC8-4157-94F4-4FE0FA1B3A89}"/>
            </a:ext>
          </a:extLst>
        </cdr:cNvPr>
        <cdr:cNvSpPr txBox="1"/>
      </cdr:nvSpPr>
      <cdr:spPr>
        <a:xfrm xmlns:a="http://schemas.openxmlformats.org/drawingml/2006/main">
          <a:off x="4052456" y="1670633"/>
          <a:ext cx="765461" cy="6866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t>LULUCF current measures uncertainty range </a:t>
          </a:r>
        </a:p>
      </cdr:txBody>
    </cdr:sp>
  </cdr:relSizeAnchor>
  <cdr:relSizeAnchor xmlns:cdr="http://schemas.openxmlformats.org/drawingml/2006/chartDrawing">
    <cdr:from>
      <cdr:x>0</cdr:x>
      <cdr:y>0.32225</cdr:y>
    </cdr:from>
    <cdr:to>
      <cdr:x>0.0509</cdr:x>
      <cdr:y>0.58675</cdr:y>
    </cdr:to>
    <cdr:sp macro="" textlink="">
      <cdr:nvSpPr>
        <cdr:cNvPr id="4" name="TextBox 1">
          <a:extLst xmlns:a="http://schemas.openxmlformats.org/drawingml/2006/main">
            <a:ext uri="{FF2B5EF4-FFF2-40B4-BE49-F238E27FC236}">
              <a16:creationId xmlns:a16="http://schemas.microsoft.com/office/drawing/2014/main" id="{7E63A27C-1416-46EE-83EA-2F945E3830D0}"/>
            </a:ext>
          </a:extLst>
        </cdr:cNvPr>
        <cdr:cNvSpPr txBox="1"/>
      </cdr:nvSpPr>
      <cdr:spPr>
        <a:xfrm xmlns:a="http://schemas.openxmlformats.org/drawingml/2006/main" rot="16200000">
          <a:off x="-371637" y="1575959"/>
          <a:ext cx="988506" cy="2452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MMT CO2 </a:t>
          </a:r>
        </a:p>
      </cdr:txBody>
    </cdr:sp>
  </cdr:relSizeAnchor>
  <cdr:relSizeAnchor xmlns:cdr="http://schemas.openxmlformats.org/drawingml/2006/chartDrawing">
    <cdr:from>
      <cdr:x>0.03954</cdr:x>
      <cdr:y>0.02644</cdr:y>
    </cdr:from>
    <cdr:to>
      <cdr:x>0.83537</cdr:x>
      <cdr:y>0.11236</cdr:y>
    </cdr:to>
    <cdr:sp macro="" textlink="">
      <cdr:nvSpPr>
        <cdr:cNvPr id="5" name="TextBox 4">
          <a:extLst xmlns:a="http://schemas.openxmlformats.org/drawingml/2006/main">
            <a:ext uri="{FF2B5EF4-FFF2-40B4-BE49-F238E27FC236}">
              <a16:creationId xmlns:a16="http://schemas.microsoft.com/office/drawing/2014/main" id="{0A4C9BF4-F040-47AB-A927-002D4A57F313}"/>
            </a:ext>
          </a:extLst>
        </cdr:cNvPr>
        <cdr:cNvSpPr txBox="1"/>
      </cdr:nvSpPr>
      <cdr:spPr>
        <a:xfrm xmlns:a="http://schemas.openxmlformats.org/drawingml/2006/main">
          <a:off x="190661" y="99094"/>
          <a:ext cx="3837461" cy="322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t>ALL LULUCF CO</a:t>
          </a:r>
          <a:r>
            <a:rPr lang="en-US" sz="1600" baseline="-25000"/>
            <a:t>2</a:t>
          </a:r>
          <a:r>
            <a:rPr lang="en-US" sz="1600"/>
            <a:t> Projections -</a:t>
          </a:r>
          <a:r>
            <a:rPr lang="en-US" sz="1600" baseline="0"/>
            <a:t> </a:t>
          </a:r>
          <a:r>
            <a:rPr lang="en-US" sz="1600"/>
            <a:t>2050</a:t>
          </a:r>
        </a:p>
      </cdr:txBody>
    </cdr:sp>
  </cdr:relSizeAnchor>
</c:userShapes>
</file>

<file path=xl/drawings/drawing3.xml><?xml version="1.0" encoding="utf-8"?>
<c:userShapes xmlns:c="http://schemas.openxmlformats.org/drawingml/2006/chart">
  <cdr:relSizeAnchor xmlns:cdr="http://schemas.openxmlformats.org/drawingml/2006/chartDrawing">
    <cdr:from>
      <cdr:x>0</cdr:x>
      <cdr:y>0.32225</cdr:y>
    </cdr:from>
    <cdr:to>
      <cdr:x>0.0509</cdr:x>
      <cdr:y>0.58675</cdr:y>
    </cdr:to>
    <cdr:sp macro="" textlink="">
      <cdr:nvSpPr>
        <cdr:cNvPr id="4" name="TextBox 1">
          <a:extLst xmlns:a="http://schemas.openxmlformats.org/drawingml/2006/main">
            <a:ext uri="{FF2B5EF4-FFF2-40B4-BE49-F238E27FC236}">
              <a16:creationId xmlns:a16="http://schemas.microsoft.com/office/drawing/2014/main" id="{7E63A27C-1416-46EE-83EA-2F945E3830D0}"/>
            </a:ext>
          </a:extLst>
        </cdr:cNvPr>
        <cdr:cNvSpPr txBox="1"/>
      </cdr:nvSpPr>
      <cdr:spPr>
        <a:xfrm xmlns:a="http://schemas.openxmlformats.org/drawingml/2006/main" rot="16200000">
          <a:off x="-371637" y="1575959"/>
          <a:ext cx="988506" cy="2452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MMT CO2 </a:t>
          </a:r>
        </a:p>
      </cdr:txBody>
    </cdr:sp>
  </cdr:relSizeAnchor>
  <cdr:relSizeAnchor xmlns:cdr="http://schemas.openxmlformats.org/drawingml/2006/chartDrawing">
    <cdr:from>
      <cdr:x>0.03888</cdr:x>
      <cdr:y>0.0078</cdr:y>
    </cdr:from>
    <cdr:to>
      <cdr:x>0.83471</cdr:x>
      <cdr:y>0.0898</cdr:y>
    </cdr:to>
    <cdr:sp macro="" textlink="">
      <cdr:nvSpPr>
        <cdr:cNvPr id="5" name="TextBox 4">
          <a:extLst xmlns:a="http://schemas.openxmlformats.org/drawingml/2006/main">
            <a:ext uri="{FF2B5EF4-FFF2-40B4-BE49-F238E27FC236}">
              <a16:creationId xmlns:a16="http://schemas.microsoft.com/office/drawing/2014/main" id="{0A4C9BF4-F040-47AB-A927-002D4A57F313}"/>
            </a:ext>
          </a:extLst>
        </cdr:cNvPr>
        <cdr:cNvSpPr txBox="1"/>
      </cdr:nvSpPr>
      <cdr:spPr>
        <a:xfrm xmlns:a="http://schemas.openxmlformats.org/drawingml/2006/main">
          <a:off x="187485" y="29246"/>
          <a:ext cx="3837459" cy="30730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a:t>LULUCF Forest CO</a:t>
          </a:r>
          <a:r>
            <a:rPr lang="en-US" sz="1400" baseline="-25000"/>
            <a:t>2</a:t>
          </a:r>
          <a:r>
            <a:rPr lang="en-US" sz="1400"/>
            <a:t> Only Projections</a:t>
          </a:r>
          <a:r>
            <a:rPr lang="en-US" sz="1400" baseline="0"/>
            <a:t> -</a:t>
          </a:r>
          <a:r>
            <a:rPr lang="en-US" sz="1400"/>
            <a:t> 2040</a:t>
          </a:r>
        </a:p>
      </cdr:txBody>
    </cdr:sp>
  </cdr:relSizeAnchor>
</c:userShapes>
</file>

<file path=xl/drawings/drawing4.xml><?xml version="1.0" encoding="utf-8"?>
<c:userShapes xmlns:c="http://schemas.openxmlformats.org/drawingml/2006/chart">
  <cdr:relSizeAnchor xmlns:cdr="http://schemas.openxmlformats.org/drawingml/2006/chartDrawing">
    <cdr:from>
      <cdr:x>0.82355</cdr:x>
      <cdr:y>0.57396</cdr:y>
    </cdr:from>
    <cdr:to>
      <cdr:x>0.88094</cdr:x>
      <cdr:y>0.87481</cdr:y>
    </cdr:to>
    <cdr:sp macro="" textlink="">
      <cdr:nvSpPr>
        <cdr:cNvPr id="2" name="Right Brace 1">
          <a:extLst xmlns:a="http://schemas.openxmlformats.org/drawingml/2006/main">
            <a:ext uri="{FF2B5EF4-FFF2-40B4-BE49-F238E27FC236}">
              <a16:creationId xmlns:a16="http://schemas.microsoft.com/office/drawing/2014/main" id="{EA34D51E-BA80-4895-B0EB-C4C41D4E7818}"/>
            </a:ext>
          </a:extLst>
        </cdr:cNvPr>
        <cdr:cNvSpPr/>
      </cdr:nvSpPr>
      <cdr:spPr>
        <a:xfrm xmlns:a="http://schemas.openxmlformats.org/drawingml/2006/main">
          <a:off x="3958901" y="2238657"/>
          <a:ext cx="275882" cy="1173410"/>
        </a:xfrm>
        <a:prstGeom xmlns:a="http://schemas.openxmlformats.org/drawingml/2006/main" prst="rightBrace">
          <a:avLst>
            <a:gd name="adj1" fmla="val 8333"/>
            <a:gd name="adj2" fmla="val 16491"/>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0.86322</cdr:x>
      <cdr:y>0.36088</cdr:y>
    </cdr:from>
    <cdr:to>
      <cdr:x>1</cdr:x>
      <cdr:y>0.55873</cdr:y>
    </cdr:to>
    <cdr:sp macro="" textlink="">
      <cdr:nvSpPr>
        <cdr:cNvPr id="3" name="TextBox 2">
          <a:extLst xmlns:a="http://schemas.openxmlformats.org/drawingml/2006/main">
            <a:ext uri="{FF2B5EF4-FFF2-40B4-BE49-F238E27FC236}">
              <a16:creationId xmlns:a16="http://schemas.microsoft.com/office/drawing/2014/main" id="{157461CF-EAC8-4157-94F4-4FE0FA1B3A89}"/>
            </a:ext>
          </a:extLst>
        </cdr:cNvPr>
        <cdr:cNvSpPr txBox="1"/>
      </cdr:nvSpPr>
      <cdr:spPr>
        <a:xfrm xmlns:a="http://schemas.openxmlformats.org/drawingml/2006/main">
          <a:off x="4162424" y="1352550"/>
          <a:ext cx="659533" cy="7415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LULUCF current measures uncertainty range </a:t>
          </a:r>
        </a:p>
      </cdr:txBody>
    </cdr:sp>
  </cdr:relSizeAnchor>
  <cdr:relSizeAnchor xmlns:cdr="http://schemas.openxmlformats.org/drawingml/2006/chartDrawing">
    <cdr:from>
      <cdr:x>0</cdr:x>
      <cdr:y>0.32225</cdr:y>
    </cdr:from>
    <cdr:to>
      <cdr:x>0.0509</cdr:x>
      <cdr:y>0.58675</cdr:y>
    </cdr:to>
    <cdr:sp macro="" textlink="">
      <cdr:nvSpPr>
        <cdr:cNvPr id="4" name="TextBox 1">
          <a:extLst xmlns:a="http://schemas.openxmlformats.org/drawingml/2006/main">
            <a:ext uri="{FF2B5EF4-FFF2-40B4-BE49-F238E27FC236}">
              <a16:creationId xmlns:a16="http://schemas.microsoft.com/office/drawing/2014/main" id="{7E63A27C-1416-46EE-83EA-2F945E3830D0}"/>
            </a:ext>
          </a:extLst>
        </cdr:cNvPr>
        <cdr:cNvSpPr txBox="1"/>
      </cdr:nvSpPr>
      <cdr:spPr>
        <a:xfrm xmlns:a="http://schemas.openxmlformats.org/drawingml/2006/main" rot="16200000">
          <a:off x="-371637" y="1575959"/>
          <a:ext cx="988506" cy="2452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MMT CO2 </a:t>
          </a:r>
        </a:p>
      </cdr:txBody>
    </cdr:sp>
  </cdr:relSizeAnchor>
  <cdr:relSizeAnchor xmlns:cdr="http://schemas.openxmlformats.org/drawingml/2006/chartDrawing">
    <cdr:from>
      <cdr:x>0.13615</cdr:x>
      <cdr:y>0.01996</cdr:y>
    </cdr:from>
    <cdr:to>
      <cdr:x>0.93198</cdr:x>
      <cdr:y>0.10196</cdr:y>
    </cdr:to>
    <cdr:sp macro="" textlink="">
      <cdr:nvSpPr>
        <cdr:cNvPr id="5" name="TextBox 4">
          <a:extLst xmlns:a="http://schemas.openxmlformats.org/drawingml/2006/main">
            <a:ext uri="{FF2B5EF4-FFF2-40B4-BE49-F238E27FC236}">
              <a16:creationId xmlns:a16="http://schemas.microsoft.com/office/drawing/2014/main" id="{0A4C9BF4-F040-47AB-A927-002D4A57F313}"/>
            </a:ext>
          </a:extLst>
        </cdr:cNvPr>
        <cdr:cNvSpPr txBox="1"/>
      </cdr:nvSpPr>
      <cdr:spPr>
        <a:xfrm xmlns:a="http://schemas.openxmlformats.org/drawingml/2006/main">
          <a:off x="794597" y="93815"/>
          <a:ext cx="4644521" cy="38545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800"/>
            <a:t>LULUCF Net Forest CO</a:t>
          </a:r>
          <a:r>
            <a:rPr lang="en-US" sz="1800" baseline="-25000"/>
            <a:t>2</a:t>
          </a:r>
          <a:r>
            <a:rPr lang="en-US" sz="1800" baseline="0"/>
            <a:t> </a:t>
          </a:r>
          <a:r>
            <a:rPr lang="en-US" sz="1800"/>
            <a:t>Projections</a:t>
          </a:r>
          <a:r>
            <a:rPr lang="en-US" sz="1800" baseline="0"/>
            <a:t> -</a:t>
          </a:r>
          <a:r>
            <a:rPr lang="en-US" sz="1800"/>
            <a:t> 2040</a:t>
          </a:r>
        </a:p>
      </cdr:txBody>
    </cdr:sp>
  </cdr:relSizeAnchor>
</c:userShapes>
</file>

<file path=xl/drawings/drawing5.xml><?xml version="1.0" encoding="utf-8"?>
<xdr:wsDr xmlns:xdr="http://schemas.openxmlformats.org/drawingml/2006/spreadsheetDrawing" xmlns:a="http://schemas.openxmlformats.org/drawingml/2006/main">
  <xdr:twoCellAnchor>
    <xdr:from>
      <xdr:col>32</xdr:col>
      <xdr:colOff>78105</xdr:colOff>
      <xdr:row>4</xdr:row>
      <xdr:rowOff>3810</xdr:rowOff>
    </xdr:from>
    <xdr:to>
      <xdr:col>39</xdr:col>
      <xdr:colOff>413385</xdr:colOff>
      <xdr:row>18</xdr:row>
      <xdr:rowOff>72390</xdr:rowOff>
    </xdr:to>
    <xdr:graphicFrame macro="">
      <xdr:nvGraphicFramePr>
        <xdr:cNvPr id="2" name="Chart 1">
          <a:extLst>
            <a:ext uri="{FF2B5EF4-FFF2-40B4-BE49-F238E27FC236}">
              <a16:creationId xmlns:a16="http://schemas.microsoft.com/office/drawing/2014/main" id="{C98F365E-3B27-489E-927A-79ED2EA19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30</xdr:col>
      <xdr:colOff>177605</xdr:colOff>
      <xdr:row>2</xdr:row>
      <xdr:rowOff>18757</xdr:rowOff>
    </xdr:from>
    <xdr:to>
      <xdr:col>38</xdr:col>
      <xdr:colOff>514351</xdr:colOff>
      <xdr:row>16</xdr:row>
      <xdr:rowOff>87337</xdr:rowOff>
    </xdr:to>
    <xdr:graphicFrame macro="">
      <xdr:nvGraphicFramePr>
        <xdr:cNvPr id="2" name="Chart 1">
          <a:extLst>
            <a:ext uri="{FF2B5EF4-FFF2-40B4-BE49-F238E27FC236}">
              <a16:creationId xmlns:a16="http://schemas.microsoft.com/office/drawing/2014/main" id="{BD72A37A-E619-429D-8D21-4FBDF3377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40</xdr:col>
      <xdr:colOff>257175</xdr:colOff>
      <xdr:row>2</xdr:row>
      <xdr:rowOff>9525</xdr:rowOff>
    </xdr:from>
    <xdr:to>
      <xdr:col>47</xdr:col>
      <xdr:colOff>561975</xdr:colOff>
      <xdr:row>16</xdr:row>
      <xdr:rowOff>85725</xdr:rowOff>
    </xdr:to>
    <xdr:graphicFrame macro="">
      <xdr:nvGraphicFramePr>
        <xdr:cNvPr id="2" name="Chart 1">
          <a:extLst>
            <a:ext uri="{FF2B5EF4-FFF2-40B4-BE49-F238E27FC236}">
              <a16:creationId xmlns:a16="http://schemas.microsoft.com/office/drawing/2014/main" id="{39144951-A0F5-478C-B06A-7D8CD0027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238125</xdr:colOff>
      <xdr:row>17</xdr:row>
      <xdr:rowOff>19050</xdr:rowOff>
    </xdr:from>
    <xdr:to>
      <xdr:col>47</xdr:col>
      <xdr:colOff>542925</xdr:colOff>
      <xdr:row>31</xdr:row>
      <xdr:rowOff>95250</xdr:rowOff>
    </xdr:to>
    <xdr:graphicFrame macro="">
      <xdr:nvGraphicFramePr>
        <xdr:cNvPr id="3" name="Chart 2">
          <a:extLst>
            <a:ext uri="{FF2B5EF4-FFF2-40B4-BE49-F238E27FC236}">
              <a16:creationId xmlns:a16="http://schemas.microsoft.com/office/drawing/2014/main" id="{939EE561-6900-425C-84D3-325422A1B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usepa-my.sharepoint.com/personal/ohrel_sara_epa_gov/Documents/Documents/CAR_BR_LTS%20reports/2022%20BR/LULUCF%20draft%20values_8%2019_22_clean2.xlsx" TargetMode="External"/><Relationship Id="rId1" Type="http://schemas.openxmlformats.org/officeDocument/2006/relationships/externalLinkPath" Target="https://usepa-my.sharepoint.com/personal/ohrel_sara_epa_gov/Documents/Documents/CAR_BR_LTS%20reports/2022%20BR/LULUCF%20draft%20values_8%2019_22_clean2.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usepa-my.sharepoint.com/personal/ohrel_sara_epa_gov/Documents/Documents/CAR_BR_LTS%20reports/2024%20BTR/GTM_2024__usyldtst_v2%20SO.xlsx" TargetMode="External"/><Relationship Id="rId1" Type="http://schemas.openxmlformats.org/officeDocument/2006/relationships/externalLinkPath" Target="https://usepa-my.sharepoint.com/personal/ohrel_sara_epa_gov/Documents/Documents/CAR_BR_LTS%20reports/2024%20BTR/GTM_2024__usyldtst_v2%20SO.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mbrownin\GitHub\BTR\data-extra\USDA%20NFS%20Raw%20Data\LULUCF%20projections%20DRAFT%20compilation%2082924.xlsx" TargetMode="External"/><Relationship Id="rId1" Type="http://schemas.openxmlformats.org/officeDocument/2006/relationships/externalLinkPath" Target="LULUCF%20projections%20DRAFT%20compilation%2082924.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sohrel\AppData\Local\Microsoft\Windows\INetCache\Content.Outlook\HQ2XK4J1\Copy%20of%20GTM_2024__usyldtst_v1-RTI.xlsx" TargetMode="External"/><Relationship Id="rId1" Type="http://schemas.openxmlformats.org/officeDocument/2006/relationships/externalLinkPath" Target="https://usepa-my.sharepoint.com/Users/sohrel/AppData/Local/Microsoft/Windows/INetCache/Content.Outlook/HQ2XK4J1/Copy%20of%20GTM_2024__usyldtst_v1-RTI.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https://usepa-my.sharepoint.com/personal/ohrel_sara_epa_gov/Documents/Documents/CAR_BR_LTS%20reports/2024%20BTR/GTM_2024__usyldtst_v2%209524.xlsx" TargetMode="External"/><Relationship Id="rId1" Type="http://schemas.openxmlformats.org/officeDocument/2006/relationships/externalLinkPath" Target="https://usepa-my.sharepoint.com/personal/ohrel_sara_epa_gov/Documents/Documents/CAR_BR_LTS%20reports/2024%20BTR/GTM_2024__usyldtst_v2%2095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are GHGIs"/>
      <sheetName val="2021 GHGI"/>
      <sheetName val="GHGI 2021 t6-8"/>
      <sheetName val="USDA 7 27"/>
      <sheetName val="GHGI 2022 T6-1"/>
      <sheetName val="Sheet2"/>
      <sheetName val="GHGI 2022 T6-8"/>
      <sheetName val="ALL estimates updated 8 19 2022"/>
      <sheetName val="USDA 81822"/>
      <sheetName val="GTM 6 3 2022"/>
      <sheetName val="USFS 6 28 22"/>
      <sheetName val="FASOM 72722"/>
      <sheetName val="USDA nonF LULUCF8522"/>
      <sheetName val="BR table"/>
    </sheetNames>
    <sheetDataSet>
      <sheetData sheetId="0"/>
      <sheetData sheetId="1"/>
      <sheetData sheetId="2"/>
      <sheetData sheetId="3"/>
      <sheetData sheetId="4"/>
      <sheetData sheetId="5"/>
      <sheetData sheetId="6"/>
      <sheetData sheetId="7">
        <row r="87">
          <cell r="D87">
            <v>2020</v>
          </cell>
          <cell r="E87">
            <v>2025</v>
          </cell>
          <cell r="F87">
            <v>2030</v>
          </cell>
          <cell r="G87">
            <v>2035</v>
          </cell>
        </row>
        <row r="89">
          <cell r="B89" t="str">
            <v xml:space="preserve">Middle </v>
          </cell>
          <cell r="D89">
            <v>-812.1</v>
          </cell>
          <cell r="E89">
            <v>-812.30180878335898</v>
          </cell>
          <cell r="F89">
            <v>-842.96302435484267</v>
          </cell>
          <cell r="G89">
            <v>-892.24178424309116</v>
          </cell>
        </row>
      </sheetData>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_05-2022"/>
      <sheetName val="2024_v1 (63)r3 (9)"/>
      <sheetName val="2024_v1_lowUSrents"/>
      <sheetName val="comparison"/>
    </sheetNames>
    <sheetDataSet>
      <sheetData sheetId="0">
        <row r="3">
          <cell r="B3">
            <v>113.86</v>
          </cell>
          <cell r="C3">
            <v>13394.92</v>
          </cell>
          <cell r="D3">
            <v>58.94</v>
          </cell>
          <cell r="E3">
            <v>6909.48</v>
          </cell>
        </row>
        <row r="4">
          <cell r="B4">
            <v>137.15</v>
          </cell>
          <cell r="C4">
            <v>13836.69</v>
          </cell>
          <cell r="D4">
            <v>65.23</v>
          </cell>
          <cell r="E4">
            <v>7834.05</v>
          </cell>
        </row>
        <row r="5">
          <cell r="B5">
            <v>151.43</v>
          </cell>
          <cell r="C5">
            <v>14512.73</v>
          </cell>
          <cell r="D5">
            <v>71.08</v>
          </cell>
          <cell r="E5">
            <v>8336.99</v>
          </cell>
        </row>
        <row r="6">
          <cell r="B6">
            <v>158.54</v>
          </cell>
          <cell r="C6">
            <v>15141.63</v>
          </cell>
          <cell r="D6">
            <v>74.239999999999995</v>
          </cell>
          <cell r="E6">
            <v>8720.6299999999992</v>
          </cell>
        </row>
        <row r="7">
          <cell r="B7">
            <v>164.69</v>
          </cell>
          <cell r="C7">
            <v>15393.02</v>
          </cell>
          <cell r="D7">
            <v>78.7</v>
          </cell>
          <cell r="E7">
            <v>8670.0499999999993</v>
          </cell>
        </row>
        <row r="8">
          <cell r="B8">
            <v>165.24</v>
          </cell>
          <cell r="C8">
            <v>16031.62</v>
          </cell>
          <cell r="D8">
            <v>73.83</v>
          </cell>
          <cell r="E8">
            <v>9723.52</v>
          </cell>
        </row>
        <row r="9">
          <cell r="B9">
            <v>167.92</v>
          </cell>
          <cell r="C9">
            <v>16374.12</v>
          </cell>
          <cell r="D9">
            <v>75.03</v>
          </cell>
          <cell r="E9">
            <v>9929.5300000000007</v>
          </cell>
        </row>
        <row r="10">
          <cell r="B10">
            <v>169.89</v>
          </cell>
          <cell r="C10">
            <v>16911.22</v>
          </cell>
          <cell r="D10">
            <v>68.569999999999993</v>
          </cell>
          <cell r="E10">
            <v>11468.82</v>
          </cell>
        </row>
        <row r="11">
          <cell r="B11">
            <v>171.58</v>
          </cell>
          <cell r="C11">
            <v>17611.63</v>
          </cell>
          <cell r="D11">
            <v>73.489999999999995</v>
          </cell>
          <cell r="E11">
            <v>11189.15</v>
          </cell>
        </row>
        <row r="12">
          <cell r="B12">
            <v>173.82</v>
          </cell>
          <cell r="C12">
            <v>18378.5</v>
          </cell>
          <cell r="D12">
            <v>68.180000000000007</v>
          </cell>
          <cell r="E12">
            <v>12863.33</v>
          </cell>
        </row>
        <row r="13">
          <cell r="B13">
            <v>174.7</v>
          </cell>
          <cell r="C13">
            <v>19459.61</v>
          </cell>
          <cell r="D13">
            <v>73.760000000000005</v>
          </cell>
          <cell r="E13">
            <v>12559.81</v>
          </cell>
        </row>
        <row r="14">
          <cell r="B14">
            <v>178.59</v>
          </cell>
          <cell r="C14">
            <v>20326.8</v>
          </cell>
          <cell r="D14">
            <v>66.72</v>
          </cell>
          <cell r="E14">
            <v>15010.14</v>
          </cell>
        </row>
        <row r="15">
          <cell r="B15">
            <v>182.18</v>
          </cell>
          <cell r="C15">
            <v>21381.040000000001</v>
          </cell>
          <cell r="D15">
            <v>72.040000000000006</v>
          </cell>
          <cell r="E15">
            <v>14832.58</v>
          </cell>
        </row>
        <row r="16">
          <cell r="B16">
            <v>187.44</v>
          </cell>
          <cell r="C16">
            <v>22368.78</v>
          </cell>
          <cell r="D16">
            <v>67.37</v>
          </cell>
          <cell r="E16">
            <v>17235.060000000001</v>
          </cell>
        </row>
        <row r="25">
          <cell r="B25">
            <v>2551.4299999999998</v>
          </cell>
        </row>
        <row r="26">
          <cell r="B26">
            <v>1700.95</v>
          </cell>
        </row>
        <row r="27">
          <cell r="B27">
            <v>1497.96</v>
          </cell>
        </row>
        <row r="28">
          <cell r="B28">
            <v>1397.96</v>
          </cell>
        </row>
        <row r="29">
          <cell r="B29">
            <v>1444.13</v>
          </cell>
        </row>
        <row r="30">
          <cell r="B30">
            <v>1423.4</v>
          </cell>
        </row>
        <row r="31">
          <cell r="B31">
            <v>2068.8200000000002</v>
          </cell>
        </row>
        <row r="32">
          <cell r="B32">
            <v>2266.5100000000002</v>
          </cell>
        </row>
        <row r="33">
          <cell r="B33">
            <v>2376.77</v>
          </cell>
        </row>
        <row r="34">
          <cell r="B34">
            <v>2254.6999999999998</v>
          </cell>
        </row>
        <row r="35">
          <cell r="B35">
            <v>2217.2199999999998</v>
          </cell>
        </row>
        <row r="36">
          <cell r="B36">
            <v>2111.2800000000002</v>
          </cell>
        </row>
        <row r="37">
          <cell r="B37">
            <v>2675.69</v>
          </cell>
        </row>
        <row r="38">
          <cell r="B38">
            <v>2502.4</v>
          </cell>
        </row>
        <row r="47">
          <cell r="B47">
            <v>1778.45</v>
          </cell>
        </row>
        <row r="48">
          <cell r="B48">
            <v>2240.0300000000002</v>
          </cell>
        </row>
        <row r="49">
          <cell r="B49">
            <v>2862.98</v>
          </cell>
        </row>
        <row r="50">
          <cell r="B50">
            <v>2200.29</v>
          </cell>
        </row>
        <row r="51">
          <cell r="B51">
            <v>3017.47</v>
          </cell>
        </row>
        <row r="52">
          <cell r="B52">
            <v>3267.17</v>
          </cell>
        </row>
        <row r="53">
          <cell r="B53">
            <v>3537.53</v>
          </cell>
        </row>
        <row r="54">
          <cell r="B54">
            <v>3221.66</v>
          </cell>
        </row>
        <row r="55">
          <cell r="B55">
            <v>5111.01</v>
          </cell>
        </row>
        <row r="56">
          <cell r="B56">
            <v>4034.81</v>
          </cell>
        </row>
        <row r="57">
          <cell r="B57">
            <v>6243.64</v>
          </cell>
        </row>
        <row r="58">
          <cell r="B58">
            <v>4506.6400000000003</v>
          </cell>
        </row>
        <row r="59">
          <cell r="B59">
            <v>6454.32</v>
          </cell>
        </row>
        <row r="60">
          <cell r="B60">
            <v>4759.41</v>
          </cell>
        </row>
        <row r="135">
          <cell r="B135">
            <v>276.25</v>
          </cell>
          <cell r="C135">
            <v>164.63</v>
          </cell>
          <cell r="D135">
            <v>498.2</v>
          </cell>
          <cell r="E135">
            <v>327.38</v>
          </cell>
          <cell r="F135">
            <v>838.12</v>
          </cell>
          <cell r="G135">
            <v>205.29</v>
          </cell>
          <cell r="H135">
            <v>22.07</v>
          </cell>
          <cell r="I135">
            <v>47.81</v>
          </cell>
          <cell r="J135">
            <v>94.63</v>
          </cell>
          <cell r="K135">
            <v>348.47</v>
          </cell>
          <cell r="L135">
            <v>564.65</v>
          </cell>
          <cell r="M135">
            <v>243.94</v>
          </cell>
          <cell r="N135">
            <v>199.17</v>
          </cell>
          <cell r="O135">
            <v>23.68</v>
          </cell>
          <cell r="P135">
            <v>33.770000000000003</v>
          </cell>
          <cell r="Q135">
            <v>11.19</v>
          </cell>
        </row>
        <row r="136">
          <cell r="B136">
            <v>277.24</v>
          </cell>
          <cell r="C136">
            <v>168.81</v>
          </cell>
          <cell r="D136">
            <v>485.89</v>
          </cell>
          <cell r="E136">
            <v>328.3</v>
          </cell>
          <cell r="F136">
            <v>839.64</v>
          </cell>
          <cell r="G136">
            <v>207.03</v>
          </cell>
          <cell r="H136">
            <v>22.73</v>
          </cell>
          <cell r="I136">
            <v>49.45</v>
          </cell>
          <cell r="J136">
            <v>92.9</v>
          </cell>
          <cell r="K136">
            <v>337.99</v>
          </cell>
          <cell r="L136">
            <v>526.4</v>
          </cell>
          <cell r="M136">
            <v>233.28</v>
          </cell>
          <cell r="N136">
            <v>200.49</v>
          </cell>
          <cell r="O136">
            <v>24.14</v>
          </cell>
          <cell r="P136">
            <v>33.880000000000003</v>
          </cell>
          <cell r="Q136">
            <v>10.95</v>
          </cell>
        </row>
        <row r="137">
          <cell r="B137">
            <v>280.61</v>
          </cell>
          <cell r="C137">
            <v>170.46</v>
          </cell>
          <cell r="D137">
            <v>472.84</v>
          </cell>
          <cell r="E137">
            <v>328.15</v>
          </cell>
          <cell r="F137">
            <v>837.64</v>
          </cell>
          <cell r="G137">
            <v>205.3</v>
          </cell>
          <cell r="H137">
            <v>23.2</v>
          </cell>
          <cell r="I137">
            <v>50.03</v>
          </cell>
          <cell r="J137">
            <v>90.3</v>
          </cell>
          <cell r="K137">
            <v>326.35000000000002</v>
          </cell>
          <cell r="L137">
            <v>500.55</v>
          </cell>
          <cell r="M137">
            <v>226.55</v>
          </cell>
          <cell r="N137">
            <v>200.16</v>
          </cell>
          <cell r="O137">
            <v>23.59</v>
          </cell>
          <cell r="P137">
            <v>33.270000000000003</v>
          </cell>
          <cell r="Q137">
            <v>10.45</v>
          </cell>
        </row>
        <row r="138">
          <cell r="B138">
            <v>281.87</v>
          </cell>
          <cell r="C138">
            <v>169.82</v>
          </cell>
          <cell r="D138">
            <v>460.65</v>
          </cell>
          <cell r="E138">
            <v>329.19</v>
          </cell>
          <cell r="F138">
            <v>838.58</v>
          </cell>
          <cell r="G138">
            <v>206.75</v>
          </cell>
          <cell r="H138">
            <v>23.25</v>
          </cell>
          <cell r="I138">
            <v>50.93</v>
          </cell>
          <cell r="J138">
            <v>88.18</v>
          </cell>
          <cell r="K138">
            <v>320.68</v>
          </cell>
          <cell r="L138">
            <v>476.36</v>
          </cell>
          <cell r="M138">
            <v>222.46</v>
          </cell>
          <cell r="N138">
            <v>200.29</v>
          </cell>
          <cell r="O138">
            <v>22.62</v>
          </cell>
          <cell r="P138">
            <v>33.270000000000003</v>
          </cell>
          <cell r="Q138">
            <v>10.44</v>
          </cell>
        </row>
        <row r="139">
          <cell r="B139">
            <v>285.77</v>
          </cell>
          <cell r="C139">
            <v>170.47</v>
          </cell>
          <cell r="D139">
            <v>449.14</v>
          </cell>
          <cell r="E139">
            <v>329.27</v>
          </cell>
          <cell r="F139">
            <v>840.54</v>
          </cell>
          <cell r="G139">
            <v>207.33</v>
          </cell>
          <cell r="H139">
            <v>23.55</v>
          </cell>
          <cell r="I139">
            <v>52.4</v>
          </cell>
          <cell r="J139">
            <v>86.34</v>
          </cell>
          <cell r="K139">
            <v>316.85000000000002</v>
          </cell>
          <cell r="L139">
            <v>453.04</v>
          </cell>
          <cell r="M139">
            <v>219.54</v>
          </cell>
          <cell r="N139">
            <v>201.22</v>
          </cell>
          <cell r="O139">
            <v>23.28</v>
          </cell>
          <cell r="P139">
            <v>33.090000000000003</v>
          </cell>
          <cell r="Q139">
            <v>10.36</v>
          </cell>
        </row>
        <row r="140">
          <cell r="B140">
            <v>286.14</v>
          </cell>
          <cell r="C140">
            <v>169.66</v>
          </cell>
          <cell r="D140">
            <v>439.3</v>
          </cell>
          <cell r="E140">
            <v>330.65</v>
          </cell>
          <cell r="F140">
            <v>841.39</v>
          </cell>
          <cell r="G140">
            <v>208.31</v>
          </cell>
          <cell r="H140">
            <v>23.68</v>
          </cell>
          <cell r="I140">
            <v>53.8</v>
          </cell>
          <cell r="J140">
            <v>84.81</v>
          </cell>
          <cell r="K140">
            <v>315.27</v>
          </cell>
          <cell r="L140">
            <v>434.16</v>
          </cell>
          <cell r="M140">
            <v>217.05</v>
          </cell>
          <cell r="N140">
            <v>201.86</v>
          </cell>
          <cell r="O140">
            <v>23.12</v>
          </cell>
          <cell r="P140">
            <v>33.14</v>
          </cell>
          <cell r="Q140">
            <v>10.84</v>
          </cell>
        </row>
        <row r="141">
          <cell r="B141">
            <v>288.35000000000002</v>
          </cell>
          <cell r="C141">
            <v>171.85</v>
          </cell>
          <cell r="D141">
            <v>428.15</v>
          </cell>
          <cell r="E141">
            <v>332.01</v>
          </cell>
          <cell r="F141">
            <v>842.88</v>
          </cell>
          <cell r="G141">
            <v>210.89</v>
          </cell>
          <cell r="H141">
            <v>24</v>
          </cell>
          <cell r="I141">
            <v>55.61</v>
          </cell>
          <cell r="J141">
            <v>83.22</v>
          </cell>
          <cell r="K141">
            <v>311.91000000000003</v>
          </cell>
          <cell r="L141">
            <v>430.7</v>
          </cell>
          <cell r="M141">
            <v>215.6</v>
          </cell>
          <cell r="N141">
            <v>202.7</v>
          </cell>
          <cell r="O141">
            <v>23.63</v>
          </cell>
          <cell r="P141">
            <v>33.07</v>
          </cell>
          <cell r="Q141">
            <v>11.06</v>
          </cell>
        </row>
        <row r="142">
          <cell r="B142">
            <v>287.33999999999997</v>
          </cell>
          <cell r="C142">
            <v>172.36</v>
          </cell>
          <cell r="D142">
            <v>419.79</v>
          </cell>
          <cell r="E142">
            <v>333.83</v>
          </cell>
          <cell r="F142">
            <v>845.6</v>
          </cell>
          <cell r="G142">
            <v>216.54</v>
          </cell>
          <cell r="H142">
            <v>24.2</v>
          </cell>
          <cell r="I142">
            <v>55.9</v>
          </cell>
          <cell r="J142">
            <v>81.99</v>
          </cell>
          <cell r="K142">
            <v>310.66000000000003</v>
          </cell>
          <cell r="L142">
            <v>429.84</v>
          </cell>
          <cell r="M142">
            <v>212.91</v>
          </cell>
          <cell r="N142">
            <v>202.85</v>
          </cell>
          <cell r="O142">
            <v>23.52</v>
          </cell>
          <cell r="P142">
            <v>33.18</v>
          </cell>
          <cell r="Q142">
            <v>11.16</v>
          </cell>
        </row>
        <row r="143">
          <cell r="B143">
            <v>289.92</v>
          </cell>
          <cell r="C143">
            <v>174.44</v>
          </cell>
          <cell r="D143">
            <v>416.12</v>
          </cell>
          <cell r="E143">
            <v>334.23</v>
          </cell>
          <cell r="F143">
            <v>845</v>
          </cell>
          <cell r="G143">
            <v>222.06</v>
          </cell>
          <cell r="H143">
            <v>24.95</v>
          </cell>
          <cell r="I143">
            <v>56.61</v>
          </cell>
          <cell r="J143">
            <v>81.31</v>
          </cell>
          <cell r="K143">
            <v>309.23</v>
          </cell>
          <cell r="L143">
            <v>424.58</v>
          </cell>
          <cell r="M143">
            <v>211.13</v>
          </cell>
          <cell r="N143">
            <v>203.46</v>
          </cell>
          <cell r="O143">
            <v>23.91</v>
          </cell>
          <cell r="P143">
            <v>33.42</v>
          </cell>
          <cell r="Q143">
            <v>11.13</v>
          </cell>
        </row>
        <row r="144">
          <cell r="B144">
            <v>288.60000000000002</v>
          </cell>
          <cell r="C144">
            <v>172.62</v>
          </cell>
          <cell r="D144">
            <v>407.58</v>
          </cell>
          <cell r="E144">
            <v>335.7</v>
          </cell>
          <cell r="F144">
            <v>854.04</v>
          </cell>
          <cell r="G144">
            <v>229.31</v>
          </cell>
          <cell r="H144">
            <v>25.44</v>
          </cell>
          <cell r="I144">
            <v>57.5</v>
          </cell>
          <cell r="J144">
            <v>80.069999999999993</v>
          </cell>
          <cell r="K144">
            <v>308.48</v>
          </cell>
          <cell r="L144">
            <v>420.6</v>
          </cell>
          <cell r="M144">
            <v>210.27</v>
          </cell>
          <cell r="N144">
            <v>203.96</v>
          </cell>
          <cell r="O144">
            <v>23.29</v>
          </cell>
          <cell r="P144">
            <v>34.99</v>
          </cell>
          <cell r="Q144">
            <v>11.09</v>
          </cell>
        </row>
        <row r="145">
          <cell r="B145">
            <v>292.35000000000002</v>
          </cell>
          <cell r="C145">
            <v>175.1</v>
          </cell>
          <cell r="D145">
            <v>418.22</v>
          </cell>
          <cell r="E145">
            <v>338.61</v>
          </cell>
          <cell r="F145">
            <v>850.1</v>
          </cell>
          <cell r="G145">
            <v>234.71</v>
          </cell>
          <cell r="H145">
            <v>24.75</v>
          </cell>
          <cell r="I145">
            <v>59.08</v>
          </cell>
          <cell r="J145">
            <v>77.66</v>
          </cell>
          <cell r="K145">
            <v>309.73</v>
          </cell>
          <cell r="L145">
            <v>415.62</v>
          </cell>
          <cell r="M145">
            <v>210.16</v>
          </cell>
          <cell r="N145">
            <v>208.22</v>
          </cell>
          <cell r="O145">
            <v>23.84</v>
          </cell>
          <cell r="P145">
            <v>33.53</v>
          </cell>
          <cell r="Q145">
            <v>11.49</v>
          </cell>
        </row>
        <row r="146">
          <cell r="B146">
            <v>288.70999999999998</v>
          </cell>
          <cell r="C146">
            <v>172.44</v>
          </cell>
          <cell r="D146">
            <v>412.39</v>
          </cell>
          <cell r="E146">
            <v>334.53</v>
          </cell>
          <cell r="F146">
            <v>852.87</v>
          </cell>
          <cell r="G146">
            <v>232.02</v>
          </cell>
          <cell r="H146">
            <v>24.74</v>
          </cell>
          <cell r="I146">
            <v>69.209999999999994</v>
          </cell>
          <cell r="J146">
            <v>75.8</v>
          </cell>
          <cell r="K146">
            <v>310.37</v>
          </cell>
          <cell r="L146">
            <v>407.25</v>
          </cell>
          <cell r="M146">
            <v>197.3</v>
          </cell>
          <cell r="N146">
            <v>205.27</v>
          </cell>
          <cell r="O146">
            <v>23.81</v>
          </cell>
          <cell r="P146">
            <v>31.86</v>
          </cell>
          <cell r="Q146">
            <v>11.12</v>
          </cell>
        </row>
        <row r="147">
          <cell r="B147">
            <v>292.33999999999997</v>
          </cell>
          <cell r="C147">
            <v>174.3</v>
          </cell>
          <cell r="D147">
            <v>405.35</v>
          </cell>
          <cell r="E147">
            <v>334.24</v>
          </cell>
          <cell r="F147">
            <v>853.79</v>
          </cell>
          <cell r="G147">
            <v>236.83</v>
          </cell>
          <cell r="H147">
            <v>24.1</v>
          </cell>
          <cell r="I147">
            <v>60.87</v>
          </cell>
          <cell r="J147">
            <v>71.8</v>
          </cell>
          <cell r="K147">
            <v>318.94</v>
          </cell>
          <cell r="L147">
            <v>439.08</v>
          </cell>
          <cell r="M147">
            <v>210.25</v>
          </cell>
          <cell r="N147">
            <v>202.41</v>
          </cell>
          <cell r="O147">
            <v>24.08</v>
          </cell>
          <cell r="P147">
            <v>31.01</v>
          </cell>
          <cell r="Q147">
            <v>11.29</v>
          </cell>
        </row>
        <row r="148">
          <cell r="B148">
            <v>290.19</v>
          </cell>
          <cell r="C148">
            <v>173.43</v>
          </cell>
          <cell r="D148">
            <v>385.67</v>
          </cell>
          <cell r="E148">
            <v>331.87</v>
          </cell>
          <cell r="F148">
            <v>854.4</v>
          </cell>
          <cell r="G148">
            <v>234.73</v>
          </cell>
          <cell r="H148">
            <v>23.14</v>
          </cell>
          <cell r="I148">
            <v>51.92</v>
          </cell>
          <cell r="J148">
            <v>68.040000000000006</v>
          </cell>
          <cell r="K148">
            <v>292.01</v>
          </cell>
          <cell r="L148">
            <v>413.72</v>
          </cell>
          <cell r="M148">
            <v>198.64</v>
          </cell>
          <cell r="N148">
            <v>196.22</v>
          </cell>
          <cell r="O148">
            <v>23.95</v>
          </cell>
          <cell r="P148">
            <v>27.29</v>
          </cell>
          <cell r="Q148">
            <v>11.41</v>
          </cell>
        </row>
        <row r="751">
          <cell r="B751">
            <v>82133.240000000005</v>
          </cell>
          <cell r="C751">
            <v>28352.959999999999</v>
          </cell>
          <cell r="D751">
            <v>112866.33</v>
          </cell>
          <cell r="E751">
            <v>135952.60999999999</v>
          </cell>
          <cell r="F751">
            <v>257600.96</v>
          </cell>
          <cell r="G751">
            <v>45070.559999999998</v>
          </cell>
          <cell r="H751">
            <v>4376.57</v>
          </cell>
          <cell r="I751">
            <v>10087.73</v>
          </cell>
          <cell r="J751">
            <v>17228.580000000002</v>
          </cell>
          <cell r="K751">
            <v>66444.84</v>
          </cell>
          <cell r="L751">
            <v>124692.08</v>
          </cell>
          <cell r="M751">
            <v>53551.38</v>
          </cell>
          <cell r="N751">
            <v>24562.5</v>
          </cell>
          <cell r="O751">
            <v>4310.41</v>
          </cell>
          <cell r="P751">
            <v>4869.17</v>
          </cell>
          <cell r="Q751">
            <v>2156.12</v>
          </cell>
        </row>
        <row r="752">
          <cell r="B752">
            <v>84260.18</v>
          </cell>
          <cell r="C752">
            <v>29099.35</v>
          </cell>
          <cell r="D752">
            <v>112949.72</v>
          </cell>
          <cell r="E752">
            <v>135948.96</v>
          </cell>
          <cell r="F752">
            <v>257827.57</v>
          </cell>
          <cell r="G752">
            <v>46191.3</v>
          </cell>
          <cell r="H752">
            <v>4394.74</v>
          </cell>
          <cell r="I752">
            <v>10195.09</v>
          </cell>
          <cell r="J752">
            <v>17263.84</v>
          </cell>
          <cell r="K752">
            <v>65146.86</v>
          </cell>
          <cell r="L752">
            <v>122524.88</v>
          </cell>
          <cell r="M752">
            <v>53391.16</v>
          </cell>
          <cell r="N752">
            <v>24999.68</v>
          </cell>
          <cell r="O752">
            <v>4545.79</v>
          </cell>
          <cell r="P752">
            <v>4879.63</v>
          </cell>
          <cell r="Q752">
            <v>2158.98</v>
          </cell>
        </row>
        <row r="753">
          <cell r="B753">
            <v>86573.4</v>
          </cell>
          <cell r="C753">
            <v>30156.42</v>
          </cell>
          <cell r="D753">
            <v>112195.05</v>
          </cell>
          <cell r="E753">
            <v>136147.91</v>
          </cell>
          <cell r="F753">
            <v>258718.78</v>
          </cell>
          <cell r="G753">
            <v>47207.61</v>
          </cell>
          <cell r="H753">
            <v>4416.58</v>
          </cell>
          <cell r="I753">
            <v>10226.17</v>
          </cell>
          <cell r="J753">
            <v>17243.849999999999</v>
          </cell>
          <cell r="K753">
            <v>64214.71</v>
          </cell>
          <cell r="L753">
            <v>120222.11</v>
          </cell>
          <cell r="M753">
            <v>54400.49</v>
          </cell>
          <cell r="N753">
            <v>25463.24</v>
          </cell>
          <cell r="O753">
            <v>4563.07</v>
          </cell>
          <cell r="P753">
            <v>4890.6899999999996</v>
          </cell>
          <cell r="Q753">
            <v>2117.79</v>
          </cell>
        </row>
        <row r="754">
          <cell r="B754">
            <v>88672.66</v>
          </cell>
          <cell r="C754">
            <v>31056.43</v>
          </cell>
          <cell r="D754">
            <v>111940.76</v>
          </cell>
          <cell r="E754">
            <v>136454.07999999999</v>
          </cell>
          <cell r="F754">
            <v>260141.44</v>
          </cell>
          <cell r="G754">
            <v>47749.95</v>
          </cell>
          <cell r="H754">
            <v>4419.2700000000004</v>
          </cell>
          <cell r="I754">
            <v>10391.709999999999</v>
          </cell>
          <cell r="J754">
            <v>17234.330000000002</v>
          </cell>
          <cell r="K754">
            <v>63493.7</v>
          </cell>
          <cell r="L754">
            <v>117897.68</v>
          </cell>
          <cell r="M754">
            <v>55907.51</v>
          </cell>
          <cell r="N754">
            <v>25940.55</v>
          </cell>
          <cell r="O754">
            <v>4534.2</v>
          </cell>
          <cell r="P754">
            <v>4899.95</v>
          </cell>
          <cell r="Q754">
            <v>2042.07</v>
          </cell>
        </row>
        <row r="755">
          <cell r="B755">
            <v>91368.45</v>
          </cell>
          <cell r="C755">
            <v>31441.47</v>
          </cell>
          <cell r="D755">
            <v>111614.58</v>
          </cell>
          <cell r="E755">
            <v>136771.78</v>
          </cell>
          <cell r="F755">
            <v>261870.89</v>
          </cell>
          <cell r="G755">
            <v>48206.2</v>
          </cell>
          <cell r="H755">
            <v>4453.0200000000004</v>
          </cell>
          <cell r="I755">
            <v>10663.36</v>
          </cell>
          <cell r="J755">
            <v>17216.02</v>
          </cell>
          <cell r="K755">
            <v>63143.46</v>
          </cell>
          <cell r="L755">
            <v>115842.9</v>
          </cell>
          <cell r="M755">
            <v>57634.94</v>
          </cell>
          <cell r="N755">
            <v>26330.46</v>
          </cell>
          <cell r="O755">
            <v>4635.67</v>
          </cell>
          <cell r="P755">
            <v>4914.12</v>
          </cell>
          <cell r="Q755">
            <v>2044.74</v>
          </cell>
        </row>
        <row r="756">
          <cell r="B756">
            <v>93578.68</v>
          </cell>
          <cell r="C756">
            <v>31949.13</v>
          </cell>
          <cell r="D756">
            <v>112507.39</v>
          </cell>
          <cell r="E756">
            <v>137200.29</v>
          </cell>
          <cell r="F756">
            <v>263073.11</v>
          </cell>
          <cell r="G756">
            <v>48579.45</v>
          </cell>
          <cell r="H756">
            <v>4506.46</v>
          </cell>
          <cell r="I756">
            <v>11032.76</v>
          </cell>
          <cell r="J756">
            <v>17235.04</v>
          </cell>
          <cell r="K756">
            <v>62935.93</v>
          </cell>
          <cell r="L756">
            <v>114070.03</v>
          </cell>
          <cell r="M756">
            <v>59353.29</v>
          </cell>
          <cell r="N756">
            <v>26713.11</v>
          </cell>
          <cell r="O756">
            <v>4733.1499999999996</v>
          </cell>
          <cell r="P756">
            <v>4924.9799999999996</v>
          </cell>
          <cell r="Q756">
            <v>2131</v>
          </cell>
        </row>
        <row r="757">
          <cell r="B757">
            <v>95779.06</v>
          </cell>
          <cell r="C757">
            <v>32852.53</v>
          </cell>
          <cell r="D757">
            <v>112206.28</v>
          </cell>
          <cell r="E757">
            <v>137682.35</v>
          </cell>
          <cell r="F757">
            <v>263957.28999999998</v>
          </cell>
          <cell r="G757">
            <v>49363.49</v>
          </cell>
          <cell r="H757">
            <v>4582.3100000000004</v>
          </cell>
          <cell r="I757">
            <v>11346.86</v>
          </cell>
          <cell r="J757">
            <v>17258.169999999998</v>
          </cell>
          <cell r="K757">
            <v>63083.65</v>
          </cell>
          <cell r="L757">
            <v>112927.86</v>
          </cell>
          <cell r="M757">
            <v>61310.9</v>
          </cell>
          <cell r="N757">
            <v>27113.58</v>
          </cell>
          <cell r="O757">
            <v>4842.95</v>
          </cell>
          <cell r="P757">
            <v>4944.32</v>
          </cell>
          <cell r="Q757">
            <v>2196.7800000000002</v>
          </cell>
        </row>
        <row r="758">
          <cell r="B758">
            <v>97688.08</v>
          </cell>
          <cell r="C758">
            <v>33308.44</v>
          </cell>
          <cell r="D758">
            <v>114038.37</v>
          </cell>
          <cell r="E758">
            <v>138155.79</v>
          </cell>
          <cell r="F758">
            <v>264159.58</v>
          </cell>
          <cell r="G758">
            <v>50277.1</v>
          </cell>
          <cell r="H758">
            <v>4668.0600000000004</v>
          </cell>
          <cell r="I758">
            <v>11698.14</v>
          </cell>
          <cell r="J758">
            <v>17339.509999999998</v>
          </cell>
          <cell r="K758">
            <v>63001.99</v>
          </cell>
          <cell r="L758">
            <v>112518.63</v>
          </cell>
          <cell r="M758">
            <v>62855.040000000001</v>
          </cell>
          <cell r="N758">
            <v>27385.55</v>
          </cell>
          <cell r="O758">
            <v>4919.13</v>
          </cell>
          <cell r="P758">
            <v>4954.34</v>
          </cell>
          <cell r="Q758">
            <v>2250.86</v>
          </cell>
        </row>
        <row r="759">
          <cell r="B759">
            <v>99965.55</v>
          </cell>
          <cell r="C759">
            <v>34396.68</v>
          </cell>
          <cell r="D759">
            <v>113971.84</v>
          </cell>
          <cell r="E759">
            <v>138638.6</v>
          </cell>
          <cell r="F759">
            <v>264956.87</v>
          </cell>
          <cell r="G759">
            <v>51707.19</v>
          </cell>
          <cell r="H759">
            <v>4795.29</v>
          </cell>
          <cell r="I759">
            <v>11895.29</v>
          </cell>
          <cell r="J759">
            <v>17467.009999999998</v>
          </cell>
          <cell r="K759">
            <v>63665.64</v>
          </cell>
          <cell r="L759">
            <v>112504.64</v>
          </cell>
          <cell r="M759">
            <v>64595.68</v>
          </cell>
          <cell r="N759">
            <v>27718.2</v>
          </cell>
          <cell r="O759">
            <v>4975.2</v>
          </cell>
          <cell r="P759">
            <v>4988.74</v>
          </cell>
          <cell r="Q759">
            <v>2293.9899999999998</v>
          </cell>
        </row>
        <row r="760">
          <cell r="B760">
            <v>101556.55</v>
          </cell>
          <cell r="C760">
            <v>34668.57</v>
          </cell>
          <cell r="D760">
            <v>116687.32</v>
          </cell>
          <cell r="E760">
            <v>139096.28</v>
          </cell>
          <cell r="F760">
            <v>265334.03999999998</v>
          </cell>
          <cell r="G760">
            <v>53209.17</v>
          </cell>
          <cell r="H760">
            <v>4900.1000000000004</v>
          </cell>
          <cell r="I760">
            <v>12181.1</v>
          </cell>
          <cell r="J760">
            <v>17621.62</v>
          </cell>
          <cell r="K760">
            <v>64125.06</v>
          </cell>
          <cell r="L760">
            <v>112809.06</v>
          </cell>
          <cell r="M760">
            <v>66152.14</v>
          </cell>
          <cell r="N760">
            <v>27992.639999999999</v>
          </cell>
          <cell r="O760">
            <v>5009.66</v>
          </cell>
          <cell r="P760">
            <v>5011.12</v>
          </cell>
          <cell r="Q760">
            <v>2230.1</v>
          </cell>
        </row>
        <row r="761">
          <cell r="B761">
            <v>103793.68</v>
          </cell>
          <cell r="C761">
            <v>35980.47</v>
          </cell>
          <cell r="D761">
            <v>117397.36</v>
          </cell>
          <cell r="E761">
            <v>139751.57999999999</v>
          </cell>
          <cell r="F761">
            <v>265497.34000000003</v>
          </cell>
          <cell r="G761">
            <v>54611.55</v>
          </cell>
          <cell r="H761">
            <v>4929.17</v>
          </cell>
          <cell r="I761">
            <v>12357.85</v>
          </cell>
          <cell r="J761">
            <v>17746.150000000001</v>
          </cell>
          <cell r="K761">
            <v>64795.64</v>
          </cell>
          <cell r="L761">
            <v>113053.81</v>
          </cell>
          <cell r="M761">
            <v>67612.47</v>
          </cell>
          <cell r="N761">
            <v>28179.919999999998</v>
          </cell>
          <cell r="O761">
            <v>5127.84</v>
          </cell>
          <cell r="P761">
            <v>5052.3999999999996</v>
          </cell>
          <cell r="Q761">
            <v>2245.5100000000002</v>
          </cell>
        </row>
        <row r="762">
          <cell r="B762">
            <v>105114.56</v>
          </cell>
          <cell r="C762">
            <v>36014.14</v>
          </cell>
          <cell r="D762">
            <v>121162.1</v>
          </cell>
          <cell r="E762">
            <v>140359.31</v>
          </cell>
          <cell r="F762">
            <v>266021.11</v>
          </cell>
          <cell r="G762">
            <v>55571.44</v>
          </cell>
          <cell r="H762">
            <v>4946.7299999999996</v>
          </cell>
          <cell r="I762">
            <v>12700.35</v>
          </cell>
          <cell r="J762">
            <v>17849.63</v>
          </cell>
          <cell r="K762">
            <v>65125.17</v>
          </cell>
          <cell r="L762">
            <v>113274.9</v>
          </cell>
          <cell r="M762">
            <v>68716.84</v>
          </cell>
          <cell r="N762">
            <v>28387.13</v>
          </cell>
          <cell r="O762">
            <v>5215.37</v>
          </cell>
          <cell r="P762">
            <v>5061.33</v>
          </cell>
          <cell r="Q762">
            <v>2260</v>
          </cell>
        </row>
        <row r="763">
          <cell r="B763">
            <v>107338.29</v>
          </cell>
          <cell r="C763">
            <v>36325.660000000003</v>
          </cell>
          <cell r="D763">
            <v>121317.25</v>
          </cell>
          <cell r="E763">
            <v>140876.49</v>
          </cell>
          <cell r="F763">
            <v>266621.44</v>
          </cell>
          <cell r="G763">
            <v>56618.94</v>
          </cell>
          <cell r="H763">
            <v>4952.43</v>
          </cell>
          <cell r="I763">
            <v>13087.57</v>
          </cell>
          <cell r="J763">
            <v>17903.18</v>
          </cell>
          <cell r="K763">
            <v>66063.47</v>
          </cell>
          <cell r="L763">
            <v>113840.02</v>
          </cell>
          <cell r="M763">
            <v>69811.13</v>
          </cell>
          <cell r="N763">
            <v>28632.07</v>
          </cell>
          <cell r="O763">
            <v>5335.51</v>
          </cell>
          <cell r="P763">
            <v>5075.59</v>
          </cell>
          <cell r="Q763">
            <v>2322.8000000000002</v>
          </cell>
        </row>
        <row r="764">
          <cell r="B764">
            <v>108588.05</v>
          </cell>
          <cell r="C764">
            <v>37373.919999999998</v>
          </cell>
          <cell r="D764">
            <v>123702.62</v>
          </cell>
          <cell r="E764">
            <v>141254.65</v>
          </cell>
          <cell r="F764">
            <v>267338.78999999998</v>
          </cell>
          <cell r="G764">
            <v>57504.86</v>
          </cell>
          <cell r="H764">
            <v>4917.26</v>
          </cell>
          <cell r="I764">
            <v>13415.36</v>
          </cell>
          <cell r="J764">
            <v>17941.490000000002</v>
          </cell>
          <cell r="K764">
            <v>65797.25</v>
          </cell>
          <cell r="L764">
            <v>114985.47</v>
          </cell>
          <cell r="M764">
            <v>70752.87</v>
          </cell>
          <cell r="N764">
            <v>28758.93</v>
          </cell>
          <cell r="O764">
            <v>5387.71</v>
          </cell>
          <cell r="P764">
            <v>5046.43</v>
          </cell>
          <cell r="Q764">
            <v>2386.8200000000002</v>
          </cell>
        </row>
        <row r="765">
          <cell r="B765">
            <v>110790.17</v>
          </cell>
        </row>
      </sheetData>
      <sheetData sheetId="1">
        <row r="3">
          <cell r="B3">
            <v>120.87</v>
          </cell>
          <cell r="C3">
            <v>13640.39</v>
          </cell>
          <cell r="D3">
            <v>65.91</v>
          </cell>
          <cell r="E3">
            <v>6643.92</v>
          </cell>
        </row>
        <row r="4">
          <cell r="B4">
            <v>144.22999999999999</v>
          </cell>
          <cell r="C4">
            <v>14261.78</v>
          </cell>
          <cell r="D4">
            <v>66.819999999999993</v>
          </cell>
          <cell r="E4">
            <v>8311.16</v>
          </cell>
        </row>
        <row r="5">
          <cell r="B5">
            <v>158.16</v>
          </cell>
          <cell r="C5">
            <v>15086.23</v>
          </cell>
          <cell r="D5">
            <v>72</v>
          </cell>
          <cell r="E5">
            <v>8963.98</v>
          </cell>
        </row>
        <row r="6">
          <cell r="B6">
            <v>164.67</v>
          </cell>
          <cell r="C6">
            <v>15858.8</v>
          </cell>
          <cell r="D6">
            <v>76.19</v>
          </cell>
          <cell r="E6">
            <v>9255.68</v>
          </cell>
        </row>
        <row r="7">
          <cell r="B7">
            <v>171.67</v>
          </cell>
          <cell r="C7">
            <v>16032.76</v>
          </cell>
          <cell r="D7">
            <v>74.63</v>
          </cell>
          <cell r="E7">
            <v>10021.86</v>
          </cell>
        </row>
        <row r="8">
          <cell r="B8">
            <v>173.05</v>
          </cell>
          <cell r="C8">
            <v>16570.080000000002</v>
          </cell>
          <cell r="D8">
            <v>77.209999999999994</v>
          </cell>
          <cell r="E8">
            <v>10064.73</v>
          </cell>
        </row>
        <row r="9">
          <cell r="B9">
            <v>177.38</v>
          </cell>
          <cell r="C9">
            <v>16763.400000000001</v>
          </cell>
          <cell r="D9">
            <v>68.75</v>
          </cell>
          <cell r="E9">
            <v>11888.38</v>
          </cell>
        </row>
        <row r="10">
          <cell r="B10">
            <v>180.13</v>
          </cell>
          <cell r="C10">
            <v>17243.04</v>
          </cell>
          <cell r="D10">
            <v>73.48</v>
          </cell>
          <cell r="E10">
            <v>11558.31</v>
          </cell>
        </row>
        <row r="11">
          <cell r="B11">
            <v>188.41</v>
          </cell>
          <cell r="C11">
            <v>17278.490000000002</v>
          </cell>
          <cell r="D11">
            <v>66.2</v>
          </cell>
          <cell r="E11">
            <v>13650.37</v>
          </cell>
        </row>
        <row r="12">
          <cell r="B12">
            <v>188.67</v>
          </cell>
          <cell r="C12">
            <v>18284.509999999998</v>
          </cell>
          <cell r="D12">
            <v>72.64</v>
          </cell>
          <cell r="E12">
            <v>13061.59</v>
          </cell>
        </row>
        <row r="13">
          <cell r="B13">
            <v>190.89</v>
          </cell>
          <cell r="C13">
            <v>19243.150000000001</v>
          </cell>
          <cell r="D13">
            <v>68.53</v>
          </cell>
          <cell r="E13">
            <v>14845.38</v>
          </cell>
        </row>
        <row r="14">
          <cell r="B14">
            <v>189.91</v>
          </cell>
          <cell r="C14">
            <v>20738.3</v>
          </cell>
          <cell r="D14">
            <v>63.61</v>
          </cell>
          <cell r="E14">
            <v>17267.54</v>
          </cell>
        </row>
        <row r="15">
          <cell r="B15">
            <v>194.55</v>
          </cell>
          <cell r="C15">
            <v>21739.41</v>
          </cell>
          <cell r="D15">
            <v>67.56</v>
          </cell>
          <cell r="E15">
            <v>17397.490000000002</v>
          </cell>
        </row>
        <row r="16">
          <cell r="B16">
            <v>200.08</v>
          </cell>
          <cell r="C16">
            <v>22783.27</v>
          </cell>
          <cell r="D16">
            <v>69.78</v>
          </cell>
          <cell r="E16">
            <v>18146.560000000001</v>
          </cell>
        </row>
        <row r="25">
          <cell r="B25">
            <v>2612.88</v>
          </cell>
        </row>
        <row r="26">
          <cell r="B26">
            <v>2115.08</v>
          </cell>
        </row>
        <row r="27">
          <cell r="B27">
            <v>2068.4499999999998</v>
          </cell>
        </row>
        <row r="28">
          <cell r="B28">
            <v>2052.9499999999998</v>
          </cell>
        </row>
        <row r="29">
          <cell r="B29">
            <v>2339.81</v>
          </cell>
        </row>
        <row r="30">
          <cell r="B30">
            <v>2288.9499999999998</v>
          </cell>
        </row>
        <row r="31">
          <cell r="B31">
            <v>2794.42</v>
          </cell>
        </row>
        <row r="32">
          <cell r="B32">
            <v>2877.2</v>
          </cell>
        </row>
        <row r="33">
          <cell r="B33">
            <v>3391.66</v>
          </cell>
        </row>
        <row r="34">
          <cell r="B34">
            <v>3222.81</v>
          </cell>
        </row>
        <row r="35">
          <cell r="B35">
            <v>3330.38</v>
          </cell>
        </row>
        <row r="36">
          <cell r="B36">
            <v>3665.51</v>
          </cell>
        </row>
        <row r="37">
          <cell r="B37">
            <v>3823.02</v>
          </cell>
        </row>
        <row r="38">
          <cell r="B38">
            <v>3608.25</v>
          </cell>
        </row>
        <row r="47">
          <cell r="B47">
            <v>994.21</v>
          </cell>
        </row>
        <row r="48">
          <cell r="B48">
            <v>1454.23</v>
          </cell>
        </row>
        <row r="49">
          <cell r="B49">
            <v>2934.17</v>
          </cell>
        </row>
        <row r="50">
          <cell r="B50">
            <v>1427.62</v>
          </cell>
        </row>
        <row r="51">
          <cell r="B51">
            <v>1211.53</v>
          </cell>
        </row>
        <row r="52">
          <cell r="B52">
            <v>4437.0200000000004</v>
          </cell>
        </row>
        <row r="53">
          <cell r="B53">
            <v>0.09</v>
          </cell>
        </row>
        <row r="54">
          <cell r="B54">
            <v>3607.49</v>
          </cell>
        </row>
        <row r="55">
          <cell r="B55">
            <v>2192.13</v>
          </cell>
        </row>
        <row r="56">
          <cell r="B56">
            <v>4093.73</v>
          </cell>
        </row>
        <row r="57">
          <cell r="B57">
            <v>4625.24</v>
          </cell>
        </row>
        <row r="58">
          <cell r="B58">
            <v>1024.72</v>
          </cell>
        </row>
        <row r="59">
          <cell r="B59">
            <v>1625.16</v>
          </cell>
        </row>
        <row r="60">
          <cell r="B60">
            <v>9405.57</v>
          </cell>
        </row>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279.48</v>
          </cell>
          <cell r="C136">
            <v>170.64</v>
          </cell>
          <cell r="D136">
            <v>489.66</v>
          </cell>
          <cell r="E136">
            <v>326.22000000000003</v>
          </cell>
          <cell r="F136">
            <v>835.34</v>
          </cell>
          <cell r="G136">
            <v>200.71</v>
          </cell>
          <cell r="H136">
            <v>41.58</v>
          </cell>
          <cell r="I136">
            <v>80.92</v>
          </cell>
          <cell r="J136">
            <v>94.7</v>
          </cell>
          <cell r="K136">
            <v>341.08</v>
          </cell>
          <cell r="L136">
            <v>538.16</v>
          </cell>
          <cell r="M136">
            <v>235.69</v>
          </cell>
          <cell r="N136">
            <v>198.27</v>
          </cell>
          <cell r="O136">
            <v>23.18</v>
          </cell>
          <cell r="P136">
            <v>74.66</v>
          </cell>
          <cell r="Q136">
            <v>11.76</v>
          </cell>
        </row>
        <row r="137">
          <cell r="B137">
            <v>280.17</v>
          </cell>
          <cell r="C137">
            <v>172.29</v>
          </cell>
          <cell r="D137">
            <v>476.32</v>
          </cell>
          <cell r="E137">
            <v>325.52</v>
          </cell>
          <cell r="F137">
            <v>832.57</v>
          </cell>
          <cell r="G137">
            <v>199.31</v>
          </cell>
          <cell r="H137">
            <v>40.14</v>
          </cell>
          <cell r="I137">
            <v>79.319999999999993</v>
          </cell>
          <cell r="J137">
            <v>92.08</v>
          </cell>
          <cell r="K137">
            <v>325.02999999999997</v>
          </cell>
          <cell r="L137">
            <v>515.19000000000005</v>
          </cell>
          <cell r="M137">
            <v>224.28</v>
          </cell>
          <cell r="N137">
            <v>197.2</v>
          </cell>
          <cell r="O137">
            <v>23.15</v>
          </cell>
          <cell r="P137">
            <v>71.08</v>
          </cell>
          <cell r="Q137">
            <v>11.76</v>
          </cell>
        </row>
        <row r="138">
          <cell r="B138">
            <v>281.12</v>
          </cell>
          <cell r="C138">
            <v>174.26</v>
          </cell>
          <cell r="D138">
            <v>461.25</v>
          </cell>
          <cell r="E138">
            <v>325.68</v>
          </cell>
          <cell r="F138">
            <v>830.68</v>
          </cell>
          <cell r="G138">
            <v>199.32</v>
          </cell>
          <cell r="H138">
            <v>39.71</v>
          </cell>
          <cell r="I138">
            <v>78.290000000000006</v>
          </cell>
          <cell r="J138">
            <v>89.68</v>
          </cell>
          <cell r="K138">
            <v>314.27999999999997</v>
          </cell>
          <cell r="L138">
            <v>501.44</v>
          </cell>
          <cell r="M138">
            <v>217.33</v>
          </cell>
          <cell r="N138">
            <v>197.18</v>
          </cell>
          <cell r="O138">
            <v>23.71</v>
          </cell>
          <cell r="P138">
            <v>68.13</v>
          </cell>
          <cell r="Q138">
            <v>11.48</v>
          </cell>
        </row>
        <row r="139">
          <cell r="B139">
            <v>280.72000000000003</v>
          </cell>
          <cell r="C139">
            <v>174.27</v>
          </cell>
          <cell r="D139">
            <v>451.81</v>
          </cell>
          <cell r="E139">
            <v>325.5</v>
          </cell>
          <cell r="F139">
            <v>829.17</v>
          </cell>
          <cell r="G139">
            <v>199.15</v>
          </cell>
          <cell r="H139">
            <v>39.79</v>
          </cell>
          <cell r="I139">
            <v>78</v>
          </cell>
          <cell r="J139">
            <v>87.75</v>
          </cell>
          <cell r="K139">
            <v>307.04000000000002</v>
          </cell>
          <cell r="L139">
            <v>491.56</v>
          </cell>
          <cell r="M139">
            <v>211.52</v>
          </cell>
          <cell r="N139">
            <v>196.97</v>
          </cell>
          <cell r="O139">
            <v>24.72</v>
          </cell>
          <cell r="P139">
            <v>65.75</v>
          </cell>
          <cell r="Q139">
            <v>11.84</v>
          </cell>
        </row>
        <row r="140">
          <cell r="B140">
            <v>283.85000000000002</v>
          </cell>
          <cell r="C140">
            <v>177.72</v>
          </cell>
          <cell r="D140">
            <v>438.38</v>
          </cell>
          <cell r="E140">
            <v>325.88</v>
          </cell>
          <cell r="F140">
            <v>828.26</v>
          </cell>
          <cell r="G140">
            <v>200.39</v>
          </cell>
          <cell r="H140">
            <v>40.03</v>
          </cell>
          <cell r="I140">
            <v>77.180000000000007</v>
          </cell>
          <cell r="J140">
            <v>85.9</v>
          </cell>
          <cell r="K140">
            <v>301.83999999999997</v>
          </cell>
          <cell r="L140">
            <v>485.47</v>
          </cell>
          <cell r="M140">
            <v>208.15</v>
          </cell>
          <cell r="N140">
            <v>197.5</v>
          </cell>
          <cell r="O140">
            <v>26.21</v>
          </cell>
          <cell r="P140">
            <v>63.67</v>
          </cell>
          <cell r="Q140">
            <v>12.28</v>
          </cell>
        </row>
        <row r="141">
          <cell r="B141">
            <v>281.27999999999997</v>
          </cell>
          <cell r="C141">
            <v>179.63</v>
          </cell>
          <cell r="D141">
            <v>429.62</v>
          </cell>
          <cell r="E141">
            <v>327.06</v>
          </cell>
          <cell r="F141">
            <v>827.5</v>
          </cell>
          <cell r="G141">
            <v>202.04</v>
          </cell>
          <cell r="H141">
            <v>40.299999999999997</v>
          </cell>
          <cell r="I141">
            <v>77.17</v>
          </cell>
          <cell r="J141">
            <v>84.12</v>
          </cell>
          <cell r="K141">
            <v>297.87</v>
          </cell>
          <cell r="L141">
            <v>480.86</v>
          </cell>
          <cell r="M141">
            <v>205</v>
          </cell>
          <cell r="N141">
            <v>197.78</v>
          </cell>
          <cell r="O141">
            <v>27.33</v>
          </cell>
          <cell r="P141">
            <v>61.63</v>
          </cell>
          <cell r="Q141">
            <v>12.39</v>
          </cell>
        </row>
        <row r="142">
          <cell r="B142">
            <v>283.10000000000002</v>
          </cell>
          <cell r="C142">
            <v>182.79</v>
          </cell>
          <cell r="D142">
            <v>425.2</v>
          </cell>
          <cell r="E142">
            <v>327.64</v>
          </cell>
          <cell r="F142">
            <v>828.15</v>
          </cell>
          <cell r="G142">
            <v>206.7</v>
          </cell>
          <cell r="H142">
            <v>40.479999999999997</v>
          </cell>
          <cell r="I142">
            <v>77</v>
          </cell>
          <cell r="J142">
            <v>82.58</v>
          </cell>
          <cell r="K142">
            <v>295.61</v>
          </cell>
          <cell r="L142">
            <v>479.69</v>
          </cell>
          <cell r="M142">
            <v>203.73</v>
          </cell>
          <cell r="N142">
            <v>198.45</v>
          </cell>
          <cell r="O142">
            <v>28.87</v>
          </cell>
          <cell r="P142">
            <v>60.18</v>
          </cell>
          <cell r="Q142">
            <v>12.4</v>
          </cell>
        </row>
        <row r="143">
          <cell r="B143">
            <v>285.72000000000003</v>
          </cell>
          <cell r="C143">
            <v>183.14</v>
          </cell>
          <cell r="D143">
            <v>421.23</v>
          </cell>
          <cell r="E143">
            <v>328.02</v>
          </cell>
          <cell r="F143">
            <v>825.91</v>
          </cell>
          <cell r="G143">
            <v>209.49</v>
          </cell>
          <cell r="H143">
            <v>40.9</v>
          </cell>
          <cell r="I143">
            <v>76.239999999999995</v>
          </cell>
          <cell r="J143">
            <v>80.88</v>
          </cell>
          <cell r="K143">
            <v>290.97000000000003</v>
          </cell>
          <cell r="L143">
            <v>472.75</v>
          </cell>
          <cell r="M143">
            <v>198.32</v>
          </cell>
          <cell r="N143">
            <v>198.25</v>
          </cell>
          <cell r="O143">
            <v>29.16</v>
          </cell>
          <cell r="P143">
            <v>57.83</v>
          </cell>
          <cell r="Q143">
            <v>12.53</v>
          </cell>
        </row>
        <row r="144">
          <cell r="B144">
            <v>282.58999999999997</v>
          </cell>
          <cell r="C144">
            <v>187.34</v>
          </cell>
          <cell r="D144">
            <v>424.55</v>
          </cell>
          <cell r="E144">
            <v>329.43</v>
          </cell>
          <cell r="F144">
            <v>830.51</v>
          </cell>
          <cell r="G144">
            <v>217.94</v>
          </cell>
          <cell r="H144">
            <v>41.1</v>
          </cell>
          <cell r="I144">
            <v>77.48</v>
          </cell>
          <cell r="J144">
            <v>80.430000000000007</v>
          </cell>
          <cell r="K144">
            <v>294.61</v>
          </cell>
          <cell r="L144">
            <v>477.33</v>
          </cell>
          <cell r="M144">
            <v>199.88</v>
          </cell>
          <cell r="N144">
            <v>198.74</v>
          </cell>
          <cell r="O144">
            <v>30.57</v>
          </cell>
          <cell r="P144">
            <v>57.97</v>
          </cell>
          <cell r="Q144">
            <v>12.88</v>
          </cell>
        </row>
        <row r="145">
          <cell r="B145">
            <v>284.39999999999998</v>
          </cell>
          <cell r="C145">
            <v>190.47</v>
          </cell>
          <cell r="D145">
            <v>416.12</v>
          </cell>
          <cell r="E145">
            <v>330.13</v>
          </cell>
          <cell r="F145">
            <v>827.66</v>
          </cell>
          <cell r="G145">
            <v>220.01</v>
          </cell>
          <cell r="H145">
            <v>41.15</v>
          </cell>
          <cell r="I145">
            <v>75.89</v>
          </cell>
          <cell r="J145">
            <v>78.92</v>
          </cell>
          <cell r="K145">
            <v>289.47000000000003</v>
          </cell>
          <cell r="L145">
            <v>474.47</v>
          </cell>
          <cell r="M145">
            <v>197</v>
          </cell>
          <cell r="N145">
            <v>198.62</v>
          </cell>
          <cell r="O145">
            <v>31.5</v>
          </cell>
          <cell r="P145">
            <v>57.07</v>
          </cell>
          <cell r="Q145">
            <v>12.88</v>
          </cell>
        </row>
        <row r="146">
          <cell r="B146">
            <v>285.54000000000002</v>
          </cell>
          <cell r="C146">
            <v>193.08</v>
          </cell>
          <cell r="D146">
            <v>423</v>
          </cell>
          <cell r="E146">
            <v>331.19</v>
          </cell>
          <cell r="F146">
            <v>827.47</v>
          </cell>
          <cell r="G146">
            <v>219.87</v>
          </cell>
          <cell r="H146">
            <v>41.95</v>
          </cell>
          <cell r="I146">
            <v>77.540000000000006</v>
          </cell>
          <cell r="J146">
            <v>77.14</v>
          </cell>
          <cell r="K146">
            <v>286.27999999999997</v>
          </cell>
          <cell r="L146">
            <v>462.94</v>
          </cell>
          <cell r="M146">
            <v>190.89</v>
          </cell>
          <cell r="N146">
            <v>201.49</v>
          </cell>
          <cell r="O146">
            <v>32.47</v>
          </cell>
          <cell r="P146">
            <v>52.72</v>
          </cell>
          <cell r="Q146">
            <v>12.71</v>
          </cell>
        </row>
        <row r="147">
          <cell r="B147">
            <v>286.20999999999998</v>
          </cell>
          <cell r="C147">
            <v>197.39</v>
          </cell>
          <cell r="D147">
            <v>411.11</v>
          </cell>
          <cell r="E147">
            <v>330.53</v>
          </cell>
          <cell r="F147">
            <v>827.36</v>
          </cell>
          <cell r="G147">
            <v>219.98</v>
          </cell>
          <cell r="H147">
            <v>41.76</v>
          </cell>
          <cell r="I147">
            <v>75.2</v>
          </cell>
          <cell r="J147">
            <v>73.42</v>
          </cell>
          <cell r="K147">
            <v>285.20999999999998</v>
          </cell>
          <cell r="L147">
            <v>472.83</v>
          </cell>
          <cell r="M147">
            <v>189.81</v>
          </cell>
          <cell r="N147">
            <v>199.65</v>
          </cell>
          <cell r="O147">
            <v>33</v>
          </cell>
          <cell r="P147">
            <v>55.67</v>
          </cell>
          <cell r="Q147">
            <v>13.17</v>
          </cell>
        </row>
        <row r="148">
          <cell r="B148">
            <v>288.37</v>
          </cell>
          <cell r="C148">
            <v>200.58</v>
          </cell>
          <cell r="D148">
            <v>399.05</v>
          </cell>
          <cell r="E148">
            <v>330.67</v>
          </cell>
          <cell r="F148">
            <v>826.28</v>
          </cell>
          <cell r="G148">
            <v>218.52</v>
          </cell>
          <cell r="H148">
            <v>41.15</v>
          </cell>
          <cell r="I148">
            <v>75.489999999999995</v>
          </cell>
          <cell r="J148">
            <v>69.58</v>
          </cell>
          <cell r="K148">
            <v>296.54000000000002</v>
          </cell>
          <cell r="L148">
            <v>462.5</v>
          </cell>
          <cell r="M148">
            <v>193.5</v>
          </cell>
          <cell r="N148">
            <v>197.5</v>
          </cell>
          <cell r="O148">
            <v>33</v>
          </cell>
          <cell r="P148">
            <v>49.94</v>
          </cell>
          <cell r="Q148">
            <v>13.26</v>
          </cell>
        </row>
        <row r="751">
          <cell r="B751">
            <v>82980.179999999993</v>
          </cell>
          <cell r="C751">
            <v>28369.759999999998</v>
          </cell>
          <cell r="D751">
            <v>113387.27</v>
          </cell>
          <cell r="E751">
            <v>137332.59</v>
          </cell>
          <cell r="F751">
            <v>257607.73</v>
          </cell>
          <cell r="G751">
            <v>45085.65</v>
          </cell>
          <cell r="H751">
            <v>6874.93</v>
          </cell>
          <cell r="I751" t="str">
            <v>UNDF</v>
          </cell>
          <cell r="J751">
            <v>17225.62</v>
          </cell>
          <cell r="K751">
            <v>66443.11</v>
          </cell>
          <cell r="L751">
            <v>124692.08</v>
          </cell>
          <cell r="M751">
            <v>53551.38</v>
          </cell>
          <cell r="N751">
            <v>24562.5</v>
          </cell>
          <cell r="O751">
            <v>4353.57</v>
          </cell>
          <cell r="P751">
            <v>10688.76</v>
          </cell>
          <cell r="Q751">
            <v>2156.12</v>
          </cell>
        </row>
        <row r="752">
          <cell r="B752">
            <v>85385.86</v>
          </cell>
          <cell r="C752">
            <v>29149.22</v>
          </cell>
          <cell r="D752">
            <v>114147.07</v>
          </cell>
          <cell r="E752">
            <v>137305.79</v>
          </cell>
          <cell r="F752">
            <v>257719.76</v>
          </cell>
          <cell r="G752">
            <v>46084.69</v>
          </cell>
          <cell r="H752">
            <v>6991.42</v>
          </cell>
          <cell r="I752" t="str">
            <v>UNDF</v>
          </cell>
          <cell r="J752">
            <v>17263.810000000001</v>
          </cell>
          <cell r="K752">
            <v>64992.28</v>
          </cell>
          <cell r="L752">
            <v>122809.03</v>
          </cell>
          <cell r="M752">
            <v>53371.47</v>
          </cell>
          <cell r="N752">
            <v>24987.119999999999</v>
          </cell>
          <cell r="O752">
            <v>4575.26</v>
          </cell>
          <cell r="P752">
            <v>10669.34</v>
          </cell>
          <cell r="Q752">
            <v>2162.91</v>
          </cell>
        </row>
        <row r="753">
          <cell r="B753">
            <v>87638.51</v>
          </cell>
          <cell r="C753">
            <v>30524.63</v>
          </cell>
          <cell r="D753">
            <v>113588.28</v>
          </cell>
          <cell r="E753">
            <v>137425.46</v>
          </cell>
          <cell r="F753">
            <v>258555.04</v>
          </cell>
          <cell r="G753">
            <v>47022.29</v>
          </cell>
          <cell r="H753">
            <v>7045.38</v>
          </cell>
          <cell r="I753" t="str">
            <v>UNDF</v>
          </cell>
          <cell r="J753">
            <v>17211.61</v>
          </cell>
          <cell r="K753">
            <v>63965.29</v>
          </cell>
          <cell r="L753">
            <v>120850.33</v>
          </cell>
          <cell r="M753">
            <v>54027.16</v>
          </cell>
          <cell r="N753">
            <v>25458.13</v>
          </cell>
          <cell r="O753">
            <v>4647.53</v>
          </cell>
          <cell r="P753">
            <v>10651.45</v>
          </cell>
          <cell r="Q753">
            <v>2138.9</v>
          </cell>
        </row>
        <row r="754">
          <cell r="B754">
            <v>88783.37</v>
          </cell>
          <cell r="C754">
            <v>31586.2</v>
          </cell>
          <cell r="D754">
            <v>113445.95</v>
          </cell>
          <cell r="E754">
            <v>137605.93</v>
          </cell>
          <cell r="F754">
            <v>259950.74</v>
          </cell>
          <cell r="G754">
            <v>47480.27</v>
          </cell>
          <cell r="H754">
            <v>6976.39</v>
          </cell>
          <cell r="I754" t="str">
            <v>UNDF</v>
          </cell>
          <cell r="J754">
            <v>17259.52</v>
          </cell>
          <cell r="K754">
            <v>63146.16</v>
          </cell>
          <cell r="L754">
            <v>118963.08</v>
          </cell>
          <cell r="M754">
            <v>55241.84</v>
          </cell>
          <cell r="N754">
            <v>25926.37</v>
          </cell>
          <cell r="O754">
            <v>4666.8500000000004</v>
          </cell>
          <cell r="P754">
            <v>10621.52</v>
          </cell>
          <cell r="Q754">
            <v>2085.2800000000002</v>
          </cell>
        </row>
        <row r="755">
          <cell r="B755">
            <v>91271.27</v>
          </cell>
          <cell r="C755">
            <v>31658.63</v>
          </cell>
          <cell r="D755">
            <v>114727.62</v>
          </cell>
          <cell r="E755">
            <v>137834.07</v>
          </cell>
          <cell r="F755">
            <v>261424.15</v>
          </cell>
          <cell r="G755">
            <v>47806.25</v>
          </cell>
          <cell r="H755">
            <v>6903.75</v>
          </cell>
          <cell r="I755" t="str">
            <v>UNDF</v>
          </cell>
          <cell r="J755">
            <v>17226.29</v>
          </cell>
          <cell r="K755">
            <v>62484.24</v>
          </cell>
          <cell r="L755">
            <v>117432.66</v>
          </cell>
          <cell r="M755">
            <v>56793.82</v>
          </cell>
          <cell r="N755">
            <v>26278.720000000001</v>
          </cell>
          <cell r="O755">
            <v>4813.8100000000004</v>
          </cell>
          <cell r="P755">
            <v>10589.14</v>
          </cell>
          <cell r="Q755">
            <v>2108.91</v>
          </cell>
        </row>
        <row r="756">
          <cell r="B756">
            <v>93557.82</v>
          </cell>
          <cell r="C756">
            <v>32904.589999999997</v>
          </cell>
          <cell r="D756">
            <v>113961.29</v>
          </cell>
          <cell r="E756">
            <v>138175.39000000001</v>
          </cell>
          <cell r="F756">
            <v>262580.59999999998</v>
          </cell>
          <cell r="G756">
            <v>48317.38</v>
          </cell>
          <cell r="H756">
            <v>6861.91</v>
          </cell>
          <cell r="I756" t="str">
            <v>UNDF</v>
          </cell>
          <cell r="J756">
            <v>17328.62</v>
          </cell>
          <cell r="K756">
            <v>62136.28</v>
          </cell>
          <cell r="L756">
            <v>116450.39</v>
          </cell>
          <cell r="M756">
            <v>58516.55</v>
          </cell>
          <cell r="N756">
            <v>26697.43</v>
          </cell>
          <cell r="O756">
            <v>4981.84</v>
          </cell>
          <cell r="P756">
            <v>10559.71</v>
          </cell>
          <cell r="Q756">
            <v>2218.65</v>
          </cell>
        </row>
        <row r="757">
          <cell r="B757">
            <v>93756.19</v>
          </cell>
          <cell r="C757">
            <v>33896.120000000003</v>
          </cell>
          <cell r="D757">
            <v>115807.17</v>
          </cell>
          <cell r="E757">
            <v>138552.82</v>
          </cell>
          <cell r="F757">
            <v>263321.65999999997</v>
          </cell>
          <cell r="G757">
            <v>48842.84</v>
          </cell>
          <cell r="H757">
            <v>6857.09</v>
          </cell>
          <cell r="I757" t="str">
            <v>UNDF</v>
          </cell>
          <cell r="J757">
            <v>17288.05</v>
          </cell>
          <cell r="K757">
            <v>61877.29</v>
          </cell>
          <cell r="L757">
            <v>116133.66</v>
          </cell>
          <cell r="M757">
            <v>60130.52</v>
          </cell>
          <cell r="N757">
            <v>27060.98</v>
          </cell>
          <cell r="O757">
            <v>5187.43</v>
          </cell>
          <cell r="P757">
            <v>10529.21</v>
          </cell>
          <cell r="Q757">
            <v>2276.37</v>
          </cell>
        </row>
        <row r="758">
          <cell r="B758">
            <v>97088.16</v>
          </cell>
          <cell r="C758">
            <v>34998.58</v>
          </cell>
          <cell r="D758">
            <v>115377.75</v>
          </cell>
          <cell r="E758">
            <v>138856.14000000001</v>
          </cell>
          <cell r="F758">
            <v>263667.78000000003</v>
          </cell>
          <cell r="G758">
            <v>49985.37</v>
          </cell>
          <cell r="H758">
            <v>6894.31</v>
          </cell>
          <cell r="I758" t="str">
            <v>UNDF</v>
          </cell>
          <cell r="J758">
            <v>17439.080000000002</v>
          </cell>
          <cell r="K758">
            <v>61881.64</v>
          </cell>
          <cell r="L758">
            <v>116496.37</v>
          </cell>
          <cell r="M758">
            <v>61756.93</v>
          </cell>
          <cell r="N758">
            <v>27388.99</v>
          </cell>
          <cell r="O758">
            <v>5397.65</v>
          </cell>
          <cell r="P758">
            <v>10506.83</v>
          </cell>
          <cell r="Q758">
            <v>2331.14</v>
          </cell>
        </row>
        <row r="759">
          <cell r="B759">
            <v>97932.09</v>
          </cell>
          <cell r="C759">
            <v>35393.5</v>
          </cell>
          <cell r="D759">
            <v>118870.94</v>
          </cell>
          <cell r="E759">
            <v>139140.15</v>
          </cell>
          <cell r="F759">
            <v>263970.78000000003</v>
          </cell>
          <cell r="G759">
            <v>51505.2</v>
          </cell>
          <cell r="H759">
            <v>7016.34</v>
          </cell>
          <cell r="I759" t="str">
            <v>UNDF</v>
          </cell>
          <cell r="J759">
            <v>17437.39</v>
          </cell>
          <cell r="K759">
            <v>62195.12</v>
          </cell>
          <cell r="L759">
            <v>117059.06</v>
          </cell>
          <cell r="M759">
            <v>62965.11</v>
          </cell>
          <cell r="N759">
            <v>27660.17</v>
          </cell>
          <cell r="O759">
            <v>5500.15</v>
          </cell>
          <cell r="P759">
            <v>10497.29</v>
          </cell>
          <cell r="Q759">
            <v>2348.37</v>
          </cell>
        </row>
        <row r="760">
          <cell r="B760">
            <v>100229.83</v>
          </cell>
          <cell r="C760">
            <v>37327.21</v>
          </cell>
          <cell r="D760">
            <v>117366.32</v>
          </cell>
          <cell r="E760">
            <v>139441.23000000001</v>
          </cell>
          <cell r="F760">
            <v>264412.28000000003</v>
          </cell>
          <cell r="G760">
            <v>53162.48</v>
          </cell>
          <cell r="H760">
            <v>7265.02</v>
          </cell>
          <cell r="I760" t="str">
            <v>UNDF</v>
          </cell>
          <cell r="J760">
            <v>17692.95</v>
          </cell>
          <cell r="K760">
            <v>62784.61</v>
          </cell>
          <cell r="L760">
            <v>117820.85</v>
          </cell>
          <cell r="M760">
            <v>64335.45</v>
          </cell>
          <cell r="N760">
            <v>27989.94</v>
          </cell>
          <cell r="O760">
            <v>5662.29</v>
          </cell>
          <cell r="P760">
            <v>10506.06</v>
          </cell>
          <cell r="Q760">
            <v>2329.2399999999998</v>
          </cell>
        </row>
        <row r="761">
          <cell r="B761">
            <v>101149.86</v>
          </cell>
          <cell r="C761">
            <v>37301.300000000003</v>
          </cell>
          <cell r="D761">
            <v>122321.61</v>
          </cell>
          <cell r="E761">
            <v>139915.06</v>
          </cell>
          <cell r="F761">
            <v>265011.03999999998</v>
          </cell>
          <cell r="G761">
            <v>54551.69</v>
          </cell>
          <cell r="H761">
            <v>7427.79</v>
          </cell>
          <cell r="I761" t="str">
            <v>UNDF</v>
          </cell>
          <cell r="J761">
            <v>17750.259999999998</v>
          </cell>
          <cell r="K761">
            <v>63088.73</v>
          </cell>
          <cell r="L761">
            <v>118600.78</v>
          </cell>
          <cell r="M761">
            <v>65520.01</v>
          </cell>
          <cell r="N761">
            <v>28126.45</v>
          </cell>
          <cell r="O761">
            <v>5816.23</v>
          </cell>
          <cell r="P761">
            <v>10501.96</v>
          </cell>
          <cell r="Q761">
            <v>2341.0100000000002</v>
          </cell>
        </row>
        <row r="762">
          <cell r="B762">
            <v>101786.66</v>
          </cell>
          <cell r="C762">
            <v>37865.51</v>
          </cell>
          <cell r="D762">
            <v>125743.32</v>
          </cell>
          <cell r="E762">
            <v>140415.19</v>
          </cell>
          <cell r="F762">
            <v>265365.89</v>
          </cell>
          <cell r="G762">
            <v>55507.98</v>
          </cell>
          <cell r="H762">
            <v>7663.43</v>
          </cell>
          <cell r="I762" t="str">
            <v>UNDF</v>
          </cell>
          <cell r="J762">
            <v>17998.54</v>
          </cell>
          <cell r="K762">
            <v>63384.27</v>
          </cell>
          <cell r="L762">
            <v>119225.69</v>
          </cell>
          <cell r="M762">
            <v>66528.38</v>
          </cell>
          <cell r="N762">
            <v>28292.82</v>
          </cell>
          <cell r="O762">
            <v>6011.23</v>
          </cell>
          <cell r="P762">
            <v>10486.68</v>
          </cell>
          <cell r="Q762">
            <v>2380</v>
          </cell>
        </row>
        <row r="763">
          <cell r="B763">
            <v>105423.26</v>
          </cell>
          <cell r="C763">
            <v>39954.080000000002</v>
          </cell>
          <cell r="D763">
            <v>125907.27</v>
          </cell>
          <cell r="E763">
            <v>140931.79</v>
          </cell>
          <cell r="F763">
            <v>265683.11</v>
          </cell>
          <cell r="G763">
            <v>56453.23</v>
          </cell>
          <cell r="H763">
            <v>7679.91</v>
          </cell>
          <cell r="I763" t="str">
            <v>UNDF</v>
          </cell>
          <cell r="J763">
            <v>17971.169999999998</v>
          </cell>
          <cell r="K763">
            <v>63646.23</v>
          </cell>
          <cell r="L763">
            <v>119875.79</v>
          </cell>
          <cell r="M763">
            <v>67327.320000000007</v>
          </cell>
          <cell r="N763">
            <v>28615.42</v>
          </cell>
          <cell r="O763">
            <v>6219.07</v>
          </cell>
          <cell r="P763">
            <v>10483.370000000001</v>
          </cell>
          <cell r="Q763">
            <v>2461.34</v>
          </cell>
        </row>
        <row r="764">
          <cell r="B764">
            <v>108324.73</v>
          </cell>
          <cell r="C764">
            <v>40371.25</v>
          </cell>
          <cell r="D764">
            <v>126388.24</v>
          </cell>
          <cell r="E764">
            <v>141413.53</v>
          </cell>
          <cell r="F764">
            <v>266091.86</v>
          </cell>
          <cell r="G764">
            <v>57154.03</v>
          </cell>
          <cell r="H764">
            <v>7635.65</v>
          </cell>
          <cell r="I764" t="str">
            <v>UNDF</v>
          </cell>
          <cell r="J764">
            <v>18161.61</v>
          </cell>
          <cell r="K764">
            <v>64012.19</v>
          </cell>
          <cell r="L764">
            <v>120671.5</v>
          </cell>
          <cell r="M764">
            <v>67941.16</v>
          </cell>
          <cell r="N764">
            <v>28691.31</v>
          </cell>
          <cell r="O764">
            <v>6355.72</v>
          </cell>
          <cell r="P764">
            <v>10452.27</v>
          </cell>
          <cell r="Q764">
            <v>2540.67</v>
          </cell>
        </row>
        <row r="765">
          <cell r="B765">
            <v>106954.24000000001</v>
          </cell>
        </row>
      </sheetData>
      <sheetData sheetId="2">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280.93</v>
          </cell>
          <cell r="C136">
            <v>170.19</v>
          </cell>
          <cell r="D136">
            <v>495.14</v>
          </cell>
          <cell r="E136">
            <v>325.44</v>
          </cell>
          <cell r="F136">
            <v>835.38</v>
          </cell>
          <cell r="G136">
            <v>200.39</v>
          </cell>
          <cell r="H136">
            <v>41.63</v>
          </cell>
          <cell r="I136">
            <v>80.94</v>
          </cell>
          <cell r="J136">
            <v>94.7</v>
          </cell>
          <cell r="K136">
            <v>341.44</v>
          </cell>
          <cell r="L136">
            <v>538.4</v>
          </cell>
          <cell r="M136">
            <v>235.88</v>
          </cell>
          <cell r="N136">
            <v>198.17</v>
          </cell>
          <cell r="O136">
            <v>22.85</v>
          </cell>
          <cell r="P136">
            <v>74.709999999999994</v>
          </cell>
          <cell r="Q136">
            <v>11.74</v>
          </cell>
        </row>
        <row r="137">
          <cell r="B137">
            <v>284.33</v>
          </cell>
          <cell r="C137">
            <v>171.85</v>
          </cell>
          <cell r="D137">
            <v>481.05</v>
          </cell>
          <cell r="E137">
            <v>324.72000000000003</v>
          </cell>
          <cell r="F137">
            <v>832.6</v>
          </cell>
          <cell r="G137">
            <v>199.06</v>
          </cell>
          <cell r="H137">
            <v>40.22</v>
          </cell>
          <cell r="I137">
            <v>79.319999999999993</v>
          </cell>
          <cell r="J137">
            <v>92.11</v>
          </cell>
          <cell r="K137">
            <v>325.38</v>
          </cell>
          <cell r="L137">
            <v>515.59</v>
          </cell>
          <cell r="M137">
            <v>224.49</v>
          </cell>
          <cell r="N137">
            <v>197.17</v>
          </cell>
          <cell r="O137">
            <v>23.02</v>
          </cell>
          <cell r="P137">
            <v>71.12</v>
          </cell>
          <cell r="Q137">
            <v>11.73</v>
          </cell>
        </row>
        <row r="138">
          <cell r="B138">
            <v>288.38</v>
          </cell>
          <cell r="C138">
            <v>173.18</v>
          </cell>
          <cell r="D138">
            <v>466.63</v>
          </cell>
          <cell r="E138">
            <v>324.76</v>
          </cell>
          <cell r="F138">
            <v>830.67</v>
          </cell>
          <cell r="G138">
            <v>198.82</v>
          </cell>
          <cell r="H138">
            <v>39.86</v>
          </cell>
          <cell r="I138">
            <v>78.239999999999995</v>
          </cell>
          <cell r="J138">
            <v>89.7</v>
          </cell>
          <cell r="K138">
            <v>314.76</v>
          </cell>
          <cell r="L138">
            <v>501.89</v>
          </cell>
          <cell r="M138">
            <v>217.56</v>
          </cell>
          <cell r="N138">
            <v>196.92</v>
          </cell>
          <cell r="O138">
            <v>23.46</v>
          </cell>
          <cell r="P138">
            <v>68.209999999999994</v>
          </cell>
          <cell r="Q138">
            <v>11.46</v>
          </cell>
        </row>
        <row r="139">
          <cell r="B139">
            <v>289</v>
          </cell>
          <cell r="C139">
            <v>174.35</v>
          </cell>
          <cell r="D139">
            <v>455.9</v>
          </cell>
          <cell r="E139">
            <v>324.60000000000002</v>
          </cell>
          <cell r="F139">
            <v>829.24</v>
          </cell>
          <cell r="G139">
            <v>198.98</v>
          </cell>
          <cell r="H139">
            <v>39.94</v>
          </cell>
          <cell r="I139">
            <v>78</v>
          </cell>
          <cell r="J139">
            <v>87.77</v>
          </cell>
          <cell r="K139">
            <v>307.57</v>
          </cell>
          <cell r="L139">
            <v>492.2</v>
          </cell>
          <cell r="M139">
            <v>211.95</v>
          </cell>
          <cell r="N139">
            <v>196.93</v>
          </cell>
          <cell r="O139">
            <v>24.55</v>
          </cell>
          <cell r="P139">
            <v>65.819999999999993</v>
          </cell>
          <cell r="Q139">
            <v>11.74</v>
          </cell>
        </row>
        <row r="140">
          <cell r="B140">
            <v>295.97000000000003</v>
          </cell>
          <cell r="C140">
            <v>176.71</v>
          </cell>
          <cell r="D140">
            <v>442.54</v>
          </cell>
          <cell r="E140">
            <v>324.95999999999998</v>
          </cell>
          <cell r="F140">
            <v>828.25</v>
          </cell>
          <cell r="G140">
            <v>199.51</v>
          </cell>
          <cell r="H140">
            <v>40.15</v>
          </cell>
          <cell r="I140">
            <v>77.17</v>
          </cell>
          <cell r="J140">
            <v>85.92</v>
          </cell>
          <cell r="K140">
            <v>302.38</v>
          </cell>
          <cell r="L140">
            <v>486</v>
          </cell>
          <cell r="M140">
            <v>208.66</v>
          </cell>
          <cell r="N140">
            <v>197.25</v>
          </cell>
          <cell r="O140">
            <v>25.7</v>
          </cell>
          <cell r="P140">
            <v>63.75</v>
          </cell>
          <cell r="Q140">
            <v>12.15</v>
          </cell>
        </row>
        <row r="141">
          <cell r="B141">
            <v>297.51</v>
          </cell>
          <cell r="C141">
            <v>177.81</v>
          </cell>
          <cell r="D141">
            <v>435.9</v>
          </cell>
          <cell r="E141">
            <v>326.14999999999998</v>
          </cell>
          <cell r="F141">
            <v>828.15</v>
          </cell>
          <cell r="G141">
            <v>201.43</v>
          </cell>
          <cell r="H141">
            <v>40.42</v>
          </cell>
          <cell r="I141">
            <v>77.150000000000006</v>
          </cell>
          <cell r="J141">
            <v>84.15</v>
          </cell>
          <cell r="K141">
            <v>298.52999999999997</v>
          </cell>
          <cell r="L141">
            <v>481.51</v>
          </cell>
          <cell r="M141">
            <v>205.38</v>
          </cell>
          <cell r="N141">
            <v>197.67</v>
          </cell>
          <cell r="O141">
            <v>26.95</v>
          </cell>
          <cell r="P141">
            <v>61.74</v>
          </cell>
          <cell r="Q141">
            <v>12.26</v>
          </cell>
        </row>
        <row r="142">
          <cell r="B142">
            <v>300.63</v>
          </cell>
          <cell r="C142">
            <v>180.33</v>
          </cell>
          <cell r="D142">
            <v>430.43</v>
          </cell>
          <cell r="E142">
            <v>326.64999999999998</v>
          </cell>
          <cell r="F142">
            <v>828.12</v>
          </cell>
          <cell r="G142">
            <v>206.18</v>
          </cell>
          <cell r="H142">
            <v>40.6</v>
          </cell>
          <cell r="I142">
            <v>76.97</v>
          </cell>
          <cell r="J142">
            <v>82.61</v>
          </cell>
          <cell r="K142">
            <v>296.19</v>
          </cell>
          <cell r="L142">
            <v>480.04</v>
          </cell>
          <cell r="M142">
            <v>204.13</v>
          </cell>
          <cell r="N142">
            <v>198.28</v>
          </cell>
          <cell r="O142">
            <v>28.16</v>
          </cell>
          <cell r="P142">
            <v>60.23</v>
          </cell>
          <cell r="Q142">
            <v>12.24</v>
          </cell>
        </row>
        <row r="143">
          <cell r="B143">
            <v>305.64</v>
          </cell>
          <cell r="C143">
            <v>180.44</v>
          </cell>
          <cell r="D143">
            <v>426.98</v>
          </cell>
          <cell r="E143">
            <v>327.3</v>
          </cell>
          <cell r="F143">
            <v>825.8</v>
          </cell>
          <cell r="G143">
            <v>208.94</v>
          </cell>
          <cell r="H143">
            <v>41.02</v>
          </cell>
          <cell r="I143">
            <v>76.22</v>
          </cell>
          <cell r="J143">
            <v>80.92</v>
          </cell>
          <cell r="K143">
            <v>291.49</v>
          </cell>
          <cell r="L143">
            <v>473.18</v>
          </cell>
          <cell r="M143">
            <v>198.93</v>
          </cell>
          <cell r="N143">
            <v>198.04</v>
          </cell>
          <cell r="O143">
            <v>28.33</v>
          </cell>
          <cell r="P143">
            <v>57.88</v>
          </cell>
          <cell r="Q143">
            <v>12.36</v>
          </cell>
        </row>
        <row r="144">
          <cell r="B144">
            <v>306.74</v>
          </cell>
          <cell r="C144">
            <v>184.11</v>
          </cell>
          <cell r="D144">
            <v>429.57</v>
          </cell>
          <cell r="E144">
            <v>328.57</v>
          </cell>
          <cell r="F144">
            <v>830.4</v>
          </cell>
          <cell r="G144">
            <v>216.95</v>
          </cell>
          <cell r="H144">
            <v>41.22</v>
          </cell>
          <cell r="I144">
            <v>77.37</v>
          </cell>
          <cell r="J144">
            <v>80.42</v>
          </cell>
          <cell r="K144">
            <v>294.95</v>
          </cell>
          <cell r="L144">
            <v>477.54</v>
          </cell>
          <cell r="M144">
            <v>200.54</v>
          </cell>
          <cell r="N144">
            <v>198.59</v>
          </cell>
          <cell r="O144">
            <v>29.76</v>
          </cell>
          <cell r="P144">
            <v>57.93</v>
          </cell>
          <cell r="Q144">
            <v>12.68</v>
          </cell>
        </row>
        <row r="145">
          <cell r="B145">
            <v>310.7</v>
          </cell>
          <cell r="C145">
            <v>188.21</v>
          </cell>
          <cell r="D145">
            <v>422.32</v>
          </cell>
          <cell r="E145">
            <v>329.17</v>
          </cell>
          <cell r="F145">
            <v>827.7</v>
          </cell>
          <cell r="G145">
            <v>219.3</v>
          </cell>
          <cell r="H145">
            <v>41.12</v>
          </cell>
          <cell r="I145">
            <v>75.8</v>
          </cell>
          <cell r="J145">
            <v>78.900000000000006</v>
          </cell>
          <cell r="K145">
            <v>289.56</v>
          </cell>
          <cell r="L145">
            <v>474.66</v>
          </cell>
          <cell r="M145">
            <v>197.87</v>
          </cell>
          <cell r="N145">
            <v>198.54</v>
          </cell>
          <cell r="O145">
            <v>31.02</v>
          </cell>
          <cell r="P145">
            <v>57.05</v>
          </cell>
          <cell r="Q145">
            <v>12.76</v>
          </cell>
        </row>
        <row r="146">
          <cell r="B146">
            <v>314.77999999999997</v>
          </cell>
          <cell r="C146">
            <v>189.43</v>
          </cell>
          <cell r="D146">
            <v>429.29</v>
          </cell>
          <cell r="E146">
            <v>330.29</v>
          </cell>
          <cell r="F146">
            <v>826.83</v>
          </cell>
          <cell r="G146">
            <v>219.43</v>
          </cell>
          <cell r="H146">
            <v>42.16</v>
          </cell>
          <cell r="I146">
            <v>77.5</v>
          </cell>
          <cell r="J146">
            <v>77.12</v>
          </cell>
          <cell r="K146">
            <v>286.41000000000003</v>
          </cell>
          <cell r="L146">
            <v>463.19</v>
          </cell>
          <cell r="M146">
            <v>191.88</v>
          </cell>
          <cell r="N146">
            <v>201.23</v>
          </cell>
          <cell r="O146">
            <v>32.47</v>
          </cell>
          <cell r="P146">
            <v>52.75</v>
          </cell>
          <cell r="Q146">
            <v>12.65</v>
          </cell>
        </row>
        <row r="147">
          <cell r="B147">
            <v>317.99</v>
          </cell>
          <cell r="C147">
            <v>193.58</v>
          </cell>
          <cell r="D147">
            <v>417.23</v>
          </cell>
          <cell r="E147">
            <v>330.76</v>
          </cell>
          <cell r="F147">
            <v>827.18</v>
          </cell>
          <cell r="G147">
            <v>218.95</v>
          </cell>
          <cell r="H147">
            <v>41.97</v>
          </cell>
          <cell r="I147">
            <v>75.28</v>
          </cell>
          <cell r="J147">
            <v>73.39</v>
          </cell>
          <cell r="K147">
            <v>285.12</v>
          </cell>
          <cell r="L147">
            <v>473.09</v>
          </cell>
          <cell r="M147">
            <v>190.79</v>
          </cell>
          <cell r="N147">
            <v>199.43</v>
          </cell>
          <cell r="O147">
            <v>33</v>
          </cell>
          <cell r="P147">
            <v>55.7</v>
          </cell>
          <cell r="Q147">
            <v>13.03</v>
          </cell>
        </row>
        <row r="148">
          <cell r="B148">
            <v>326.17</v>
          </cell>
          <cell r="C148">
            <v>196.39</v>
          </cell>
          <cell r="D148">
            <v>400.71</v>
          </cell>
          <cell r="E148">
            <v>332.54</v>
          </cell>
          <cell r="F148">
            <v>826.16</v>
          </cell>
          <cell r="G148">
            <v>216.58</v>
          </cell>
          <cell r="H148">
            <v>41.35</v>
          </cell>
          <cell r="I148">
            <v>75.569999999999993</v>
          </cell>
          <cell r="J148">
            <v>69.540000000000006</v>
          </cell>
          <cell r="K148">
            <v>296.37</v>
          </cell>
          <cell r="L148">
            <v>462.75</v>
          </cell>
          <cell r="M148">
            <v>194.37</v>
          </cell>
          <cell r="N148">
            <v>197.16</v>
          </cell>
          <cell r="O148">
            <v>33</v>
          </cell>
          <cell r="P148">
            <v>49.94</v>
          </cell>
          <cell r="Q148">
            <v>12.94</v>
          </cell>
        </row>
        <row r="751">
          <cell r="B751">
            <v>83444.149999999994</v>
          </cell>
        </row>
        <row r="752">
          <cell r="B752">
            <v>86170.93</v>
          </cell>
        </row>
        <row r="753">
          <cell r="B753">
            <v>88700.15</v>
          </cell>
        </row>
        <row r="754">
          <cell r="B754">
            <v>90170.09</v>
          </cell>
        </row>
        <row r="755">
          <cell r="B755">
            <v>93237.13</v>
          </cell>
        </row>
        <row r="756">
          <cell r="B756">
            <v>95981.85</v>
          </cell>
        </row>
        <row r="757">
          <cell r="B757">
            <v>96928.78</v>
          </cell>
        </row>
        <row r="758">
          <cell r="B758">
            <v>102260.02</v>
          </cell>
        </row>
        <row r="759">
          <cell r="B759">
            <v>103081.43</v>
          </cell>
        </row>
        <row r="760">
          <cell r="B760">
            <v>106469.87</v>
          </cell>
        </row>
        <row r="761">
          <cell r="B761">
            <v>110059.21</v>
          </cell>
        </row>
        <row r="762">
          <cell r="B762">
            <v>111281.08</v>
          </cell>
        </row>
        <row r="763">
          <cell r="B763">
            <v>116098.33</v>
          </cell>
        </row>
        <row r="764">
          <cell r="B764">
            <v>122874.79</v>
          </cell>
        </row>
        <row r="765">
          <cell r="B765">
            <v>123076.17</v>
          </cell>
        </row>
      </sheetData>
      <sheetData sheetId="3">
        <row r="5">
          <cell r="AA5">
            <v>2022</v>
          </cell>
          <cell r="AB5">
            <v>2024</v>
          </cell>
          <cell r="AC5" t="str">
            <v>alt rent</v>
          </cell>
          <cell r="AD5" t="str">
            <v>2024 30 yr</v>
          </cell>
          <cell r="AE5" t="str">
            <v>2024 alt rent 30-yr</v>
          </cell>
        </row>
        <row r="6">
          <cell r="A6">
            <v>2025</v>
          </cell>
          <cell r="AA6">
            <v>780.58697999999549</v>
          </cell>
          <cell r="AB6">
            <v>882.88456000000281</v>
          </cell>
          <cell r="AC6">
            <v>1000.7282599999995</v>
          </cell>
          <cell r="AD6">
            <v>854.80355500000042</v>
          </cell>
          <cell r="AE6">
            <v>964.47599999999989</v>
          </cell>
        </row>
        <row r="7">
          <cell r="A7">
            <v>2035</v>
          </cell>
          <cell r="AA7">
            <v>848.95174000000043</v>
          </cell>
          <cell r="AB7">
            <v>826.72254999999791</v>
          </cell>
          <cell r="AC7">
            <v>928.22374000000036</v>
          </cell>
          <cell r="AD7">
            <v>709.92357666666703</v>
          </cell>
          <cell r="AE7">
            <v>822.80666000000019</v>
          </cell>
        </row>
        <row r="8">
          <cell r="A8">
            <v>2045</v>
          </cell>
          <cell r="AA8">
            <v>770.42842000000337</v>
          </cell>
          <cell r="AB8">
            <v>420.16362000000015</v>
          </cell>
          <cell r="AC8">
            <v>539.46798000000081</v>
          </cell>
          <cell r="AD8">
            <v>719.98182333333364</v>
          </cell>
          <cell r="AE8">
            <v>864.43180000000132</v>
          </cell>
        </row>
        <row r="9">
          <cell r="A9">
            <v>2055</v>
          </cell>
          <cell r="AA9">
            <v>989.35492999999769</v>
          </cell>
          <cell r="AB9">
            <v>913.05930000000319</v>
          </cell>
          <cell r="AC9">
            <v>1125.6036800000029</v>
          </cell>
          <cell r="AD9">
            <v>724.12892333333491</v>
          </cell>
          <cell r="AE9">
            <v>890.79463333333479</v>
          </cell>
        </row>
        <row r="10">
          <cell r="A10">
            <v>2065</v>
          </cell>
          <cell r="AA10">
            <v>811.15440999999851</v>
          </cell>
          <cell r="AB10">
            <v>839.16385000000105</v>
          </cell>
          <cell r="AC10">
            <v>1007.3122400000004</v>
          </cell>
          <cell r="AD10">
            <v>608.34164666666754</v>
          </cell>
          <cell r="AE10">
            <v>826.8130766666668</v>
          </cell>
        </row>
        <row r="11">
          <cell r="A11">
            <v>2075</v>
          </cell>
          <cell r="AA11">
            <v>807.53946000000167</v>
          </cell>
          <cell r="AB11">
            <v>72.801789999998292</v>
          </cell>
          <cell r="AC11">
            <v>347.52330999999742</v>
          </cell>
          <cell r="AD11">
            <v>711.59954333333326</v>
          </cell>
          <cell r="AE11">
            <v>1103.8002099999999</v>
          </cell>
        </row>
        <row r="12">
          <cell r="A12">
            <v>2085</v>
          </cell>
          <cell r="AA12">
            <v>700.61034000000143</v>
          </cell>
          <cell r="AB12">
            <v>1222.8329900000003</v>
          </cell>
          <cell r="AC12">
            <v>1956.5650800000017</v>
          </cell>
          <cell r="AD12">
            <v>535.1190299999987</v>
          </cell>
          <cell r="AE12">
            <v>868.51528666666491</v>
          </cell>
        </row>
        <row r="13">
          <cell r="A13">
            <v>2095</v>
          </cell>
          <cell r="AA13">
            <v>835.83149000000049</v>
          </cell>
          <cell r="AB13">
            <v>309.72230999999744</v>
          </cell>
          <cell r="AC13">
            <v>301.45746999999591</v>
          </cell>
          <cell r="AD13">
            <v>791.94195999999977</v>
          </cell>
          <cell r="AE13">
            <v>1167.1933433333327</v>
          </cell>
        </row>
        <row r="14">
          <cell r="A14">
            <v>2105</v>
          </cell>
          <cell r="AA14">
            <v>583.89700000000005</v>
          </cell>
          <cell r="AB14">
            <v>843.27058000000193</v>
          </cell>
          <cell r="AC14">
            <v>1243.5574800000009</v>
          </cell>
          <cell r="AD14">
            <v>496.88129999999961</v>
          </cell>
          <cell r="AE14">
            <v>954.10091000000023</v>
          </cell>
        </row>
        <row r="15">
          <cell r="A15">
            <v>2115</v>
          </cell>
          <cell r="AA15">
            <v>821.02670999999623</v>
          </cell>
          <cell r="AB15">
            <v>337.65100999999959</v>
          </cell>
          <cell r="AC15">
            <v>1317.287780000004</v>
          </cell>
          <cell r="AD15">
            <v>471.54239666666757</v>
          </cell>
          <cell r="AE15">
            <v>1003.0905166666676</v>
          </cell>
        </row>
        <row r="16">
          <cell r="A16">
            <v>2125</v>
          </cell>
          <cell r="AA16">
            <v>484.76296000000167</v>
          </cell>
          <cell r="AB16">
            <v>233.70560000000106</v>
          </cell>
          <cell r="AC16">
            <v>448.42628999999823</v>
          </cell>
          <cell r="AD16">
            <v>635.32960333333256</v>
          </cell>
          <cell r="AE16">
            <v>1177.8816066666675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TF Tbl 7"/>
      <sheetName val="LULUCF TABLE FOR PIPELINE"/>
      <sheetName val="Table 6-2 WITH PROJ"/>
      <sheetName val="Forest CO2 compiled 82924"/>
      <sheetName val="USDA LULUCFnonforest 82924"/>
      <sheetName val="LULUCF Forest Non-CO2"/>
      <sheetName val="LULUCF nonco2 all"/>
      <sheetName val="Table 6-2"/>
      <sheetName val="Table 6-8"/>
      <sheetName val="nonforestCO2 GHGI 81224"/>
      <sheetName val="USDA LULUCF 82624old"/>
      <sheetName val="USFS Forest CO2 73024_OLD"/>
      <sheetName val="USFS Forest CO2 use"/>
      <sheetName val="GTM 82724"/>
      <sheetName val="USDA AG CH4 N2O 82624"/>
    </sheetNames>
    <sheetDataSet>
      <sheetData sheetId="0" refreshError="1"/>
      <sheetData sheetId="1" refreshError="1"/>
      <sheetData sheetId="2" refreshError="1"/>
      <sheetData sheetId="3">
        <row r="18">
          <cell r="G18">
            <v>-887.3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_05-2022"/>
      <sheetName val="2024_v1 (63)r3 (9)"/>
      <sheetName val="2024_v1_lowUSrents"/>
      <sheetName val="2024_v1_lowUSrents_inv1"/>
      <sheetName val="comparison"/>
    </sheetNames>
    <sheetDataSet>
      <sheetData sheetId="0">
        <row r="3">
          <cell r="B3">
            <v>113.86</v>
          </cell>
          <cell r="C3">
            <v>13394.92</v>
          </cell>
          <cell r="D3">
            <v>58.94</v>
          </cell>
          <cell r="E3">
            <v>6909.48</v>
          </cell>
        </row>
        <row r="4">
          <cell r="B4">
            <v>137.15</v>
          </cell>
          <cell r="C4">
            <v>13836.69</v>
          </cell>
          <cell r="D4">
            <v>65.23</v>
          </cell>
          <cell r="E4">
            <v>7834.05</v>
          </cell>
        </row>
        <row r="5">
          <cell r="B5">
            <v>151.43</v>
          </cell>
          <cell r="C5">
            <v>14512.73</v>
          </cell>
          <cell r="D5">
            <v>71.08</v>
          </cell>
          <cell r="E5">
            <v>8336.99</v>
          </cell>
        </row>
        <row r="6">
          <cell r="B6">
            <v>158.54</v>
          </cell>
          <cell r="C6">
            <v>15141.63</v>
          </cell>
          <cell r="D6">
            <v>74.239999999999995</v>
          </cell>
          <cell r="E6">
            <v>8720.6299999999992</v>
          </cell>
        </row>
        <row r="7">
          <cell r="B7">
            <v>164.69</v>
          </cell>
          <cell r="C7">
            <v>15393.02</v>
          </cell>
          <cell r="D7">
            <v>78.7</v>
          </cell>
          <cell r="E7">
            <v>8670.0499999999993</v>
          </cell>
        </row>
        <row r="8">
          <cell r="B8">
            <v>165.24</v>
          </cell>
          <cell r="C8">
            <v>16031.62</v>
          </cell>
          <cell r="D8">
            <v>73.83</v>
          </cell>
          <cell r="E8">
            <v>9723.52</v>
          </cell>
        </row>
        <row r="9">
          <cell r="B9">
            <v>167.92</v>
          </cell>
          <cell r="C9">
            <v>16374.12</v>
          </cell>
          <cell r="D9">
            <v>75.03</v>
          </cell>
          <cell r="E9">
            <v>9929.5300000000007</v>
          </cell>
        </row>
        <row r="10">
          <cell r="B10">
            <v>169.89</v>
          </cell>
          <cell r="C10">
            <v>16911.22</v>
          </cell>
          <cell r="D10">
            <v>68.569999999999993</v>
          </cell>
          <cell r="E10">
            <v>11468.82</v>
          </cell>
        </row>
        <row r="11">
          <cell r="B11">
            <v>171.58</v>
          </cell>
          <cell r="C11">
            <v>17611.63</v>
          </cell>
          <cell r="D11">
            <v>73.489999999999995</v>
          </cell>
          <cell r="E11">
            <v>11189.15</v>
          </cell>
        </row>
        <row r="12">
          <cell r="B12">
            <v>173.82</v>
          </cell>
          <cell r="C12">
            <v>18378.5</v>
          </cell>
          <cell r="D12">
            <v>68.180000000000007</v>
          </cell>
          <cell r="E12">
            <v>12863.33</v>
          </cell>
        </row>
        <row r="13">
          <cell r="B13">
            <v>174.7</v>
          </cell>
          <cell r="C13">
            <v>19459.61</v>
          </cell>
          <cell r="D13">
            <v>73.760000000000005</v>
          </cell>
          <cell r="E13">
            <v>12559.81</v>
          </cell>
        </row>
        <row r="14">
          <cell r="B14">
            <v>178.59</v>
          </cell>
          <cell r="C14">
            <v>20326.8</v>
          </cell>
          <cell r="D14">
            <v>66.72</v>
          </cell>
          <cell r="E14">
            <v>15010.14</v>
          </cell>
        </row>
        <row r="15">
          <cell r="B15">
            <v>182.18</v>
          </cell>
          <cell r="C15">
            <v>21381.040000000001</v>
          </cell>
          <cell r="D15">
            <v>72.040000000000006</v>
          </cell>
          <cell r="E15">
            <v>14832.58</v>
          </cell>
        </row>
        <row r="16">
          <cell r="B16">
            <v>187.44</v>
          </cell>
          <cell r="C16">
            <v>22368.78</v>
          </cell>
          <cell r="D16">
            <v>67.37</v>
          </cell>
          <cell r="E16">
            <v>17235.060000000001</v>
          </cell>
        </row>
        <row r="25">
          <cell r="B25">
            <v>2551.4299999999998</v>
          </cell>
        </row>
        <row r="26">
          <cell r="B26">
            <v>1700.95</v>
          </cell>
        </row>
        <row r="27">
          <cell r="B27">
            <v>1497.96</v>
          </cell>
        </row>
        <row r="28">
          <cell r="B28">
            <v>1397.96</v>
          </cell>
        </row>
        <row r="29">
          <cell r="B29">
            <v>1444.13</v>
          </cell>
        </row>
        <row r="30">
          <cell r="B30">
            <v>1423.4</v>
          </cell>
        </row>
        <row r="31">
          <cell r="B31">
            <v>2068.8200000000002</v>
          </cell>
        </row>
        <row r="32">
          <cell r="B32">
            <v>2266.5100000000002</v>
          </cell>
        </row>
        <row r="33">
          <cell r="B33">
            <v>2376.77</v>
          </cell>
        </row>
        <row r="34">
          <cell r="B34">
            <v>2254.6999999999998</v>
          </cell>
        </row>
        <row r="35">
          <cell r="B35">
            <v>2217.2199999999998</v>
          </cell>
        </row>
        <row r="36">
          <cell r="B36">
            <v>2111.2800000000002</v>
          </cell>
        </row>
        <row r="37">
          <cell r="B37">
            <v>2675.69</v>
          </cell>
        </row>
        <row r="38">
          <cell r="B38">
            <v>2502.4</v>
          </cell>
        </row>
        <row r="47">
          <cell r="B47">
            <v>1778.45</v>
          </cell>
        </row>
        <row r="48">
          <cell r="B48">
            <v>2240.0300000000002</v>
          </cell>
        </row>
        <row r="49">
          <cell r="B49">
            <v>2862.98</v>
          </cell>
        </row>
        <row r="50">
          <cell r="B50">
            <v>2200.29</v>
          </cell>
        </row>
        <row r="51">
          <cell r="B51">
            <v>3017.47</v>
          </cell>
        </row>
        <row r="52">
          <cell r="B52">
            <v>3267.17</v>
          </cell>
        </row>
        <row r="53">
          <cell r="B53">
            <v>3537.53</v>
          </cell>
        </row>
        <row r="54">
          <cell r="B54">
            <v>3221.66</v>
          </cell>
        </row>
        <row r="55">
          <cell r="B55">
            <v>5111.01</v>
          </cell>
        </row>
        <row r="56">
          <cell r="B56">
            <v>4034.81</v>
          </cell>
        </row>
        <row r="57">
          <cell r="B57">
            <v>6243.64</v>
          </cell>
        </row>
        <row r="58">
          <cell r="B58">
            <v>4506.6400000000003</v>
          </cell>
        </row>
        <row r="59">
          <cell r="B59">
            <v>6454.32</v>
          </cell>
        </row>
        <row r="60">
          <cell r="B60">
            <v>4759.41</v>
          </cell>
        </row>
        <row r="135">
          <cell r="B135">
            <v>276.25</v>
          </cell>
          <cell r="C135">
            <v>164.63</v>
          </cell>
          <cell r="D135">
            <v>498.2</v>
          </cell>
          <cell r="E135">
            <v>327.38</v>
          </cell>
          <cell r="F135">
            <v>838.12</v>
          </cell>
          <cell r="G135">
            <v>205.29</v>
          </cell>
          <cell r="H135">
            <v>22.07</v>
          </cell>
          <cell r="I135">
            <v>47.81</v>
          </cell>
          <cell r="J135">
            <v>94.63</v>
          </cell>
          <cell r="K135">
            <v>348.47</v>
          </cell>
          <cell r="L135">
            <v>564.65</v>
          </cell>
          <cell r="M135">
            <v>243.94</v>
          </cell>
          <cell r="N135">
            <v>199.17</v>
          </cell>
          <cell r="O135">
            <v>23.68</v>
          </cell>
          <cell r="P135">
            <v>33.770000000000003</v>
          </cell>
          <cell r="Q135">
            <v>11.19</v>
          </cell>
        </row>
        <row r="136">
          <cell r="B136">
            <v>277.24</v>
          </cell>
          <cell r="C136">
            <v>168.81</v>
          </cell>
          <cell r="D136">
            <v>485.89</v>
          </cell>
          <cell r="E136">
            <v>328.3</v>
          </cell>
          <cell r="F136">
            <v>839.64</v>
          </cell>
          <cell r="G136">
            <v>207.03</v>
          </cell>
          <cell r="H136">
            <v>22.73</v>
          </cell>
          <cell r="I136">
            <v>49.45</v>
          </cell>
          <cell r="J136">
            <v>92.9</v>
          </cell>
          <cell r="K136">
            <v>337.99</v>
          </cell>
          <cell r="L136">
            <v>526.4</v>
          </cell>
          <cell r="M136">
            <v>233.28</v>
          </cell>
          <cell r="N136">
            <v>200.49</v>
          </cell>
          <cell r="O136">
            <v>24.14</v>
          </cell>
          <cell r="P136">
            <v>33.880000000000003</v>
          </cell>
          <cell r="Q136">
            <v>10.95</v>
          </cell>
        </row>
        <row r="137">
          <cell r="B137">
            <v>280.61</v>
          </cell>
          <cell r="C137">
            <v>170.46</v>
          </cell>
          <cell r="D137">
            <v>472.84</v>
          </cell>
          <cell r="E137">
            <v>328.15</v>
          </cell>
          <cell r="F137">
            <v>837.64</v>
          </cell>
          <cell r="G137">
            <v>205.3</v>
          </cell>
          <cell r="H137">
            <v>23.2</v>
          </cell>
          <cell r="I137">
            <v>50.03</v>
          </cell>
          <cell r="J137">
            <v>90.3</v>
          </cell>
          <cell r="K137">
            <v>326.35000000000002</v>
          </cell>
          <cell r="L137">
            <v>500.55</v>
          </cell>
          <cell r="M137">
            <v>226.55</v>
          </cell>
          <cell r="N137">
            <v>200.16</v>
          </cell>
          <cell r="O137">
            <v>23.59</v>
          </cell>
          <cell r="P137">
            <v>33.270000000000003</v>
          </cell>
          <cell r="Q137">
            <v>10.45</v>
          </cell>
        </row>
        <row r="138">
          <cell r="B138">
            <v>281.87</v>
          </cell>
          <cell r="C138">
            <v>169.82</v>
          </cell>
          <cell r="D138">
            <v>460.65</v>
          </cell>
          <cell r="E138">
            <v>329.19</v>
          </cell>
          <cell r="F138">
            <v>838.58</v>
          </cell>
          <cell r="G138">
            <v>206.75</v>
          </cell>
          <cell r="H138">
            <v>23.25</v>
          </cell>
          <cell r="I138">
            <v>50.93</v>
          </cell>
          <cell r="J138">
            <v>88.18</v>
          </cell>
          <cell r="K138">
            <v>320.68</v>
          </cell>
          <cell r="L138">
            <v>476.36</v>
          </cell>
          <cell r="M138">
            <v>222.46</v>
          </cell>
          <cell r="N138">
            <v>200.29</v>
          </cell>
          <cell r="O138">
            <v>22.62</v>
          </cell>
          <cell r="P138">
            <v>33.270000000000003</v>
          </cell>
          <cell r="Q138">
            <v>10.44</v>
          </cell>
        </row>
        <row r="139">
          <cell r="B139">
            <v>285.77</v>
          </cell>
          <cell r="C139">
            <v>170.47</v>
          </cell>
          <cell r="D139">
            <v>449.14</v>
          </cell>
          <cell r="E139">
            <v>329.27</v>
          </cell>
          <cell r="F139">
            <v>840.54</v>
          </cell>
          <cell r="G139">
            <v>207.33</v>
          </cell>
          <cell r="H139">
            <v>23.55</v>
          </cell>
          <cell r="I139">
            <v>52.4</v>
          </cell>
          <cell r="J139">
            <v>86.34</v>
          </cell>
          <cell r="K139">
            <v>316.85000000000002</v>
          </cell>
          <cell r="L139">
            <v>453.04</v>
          </cell>
          <cell r="M139">
            <v>219.54</v>
          </cell>
          <cell r="N139">
            <v>201.22</v>
          </cell>
          <cell r="O139">
            <v>23.28</v>
          </cell>
          <cell r="P139">
            <v>33.090000000000003</v>
          </cell>
          <cell r="Q139">
            <v>10.36</v>
          </cell>
        </row>
        <row r="140">
          <cell r="B140">
            <v>286.14</v>
          </cell>
          <cell r="C140">
            <v>169.66</v>
          </cell>
          <cell r="D140">
            <v>439.3</v>
          </cell>
          <cell r="E140">
            <v>330.65</v>
          </cell>
          <cell r="F140">
            <v>841.39</v>
          </cell>
          <cell r="G140">
            <v>208.31</v>
          </cell>
          <cell r="H140">
            <v>23.68</v>
          </cell>
          <cell r="I140">
            <v>53.8</v>
          </cell>
          <cell r="J140">
            <v>84.81</v>
          </cell>
          <cell r="K140">
            <v>315.27</v>
          </cell>
          <cell r="L140">
            <v>434.16</v>
          </cell>
          <cell r="M140">
            <v>217.05</v>
          </cell>
          <cell r="N140">
            <v>201.86</v>
          </cell>
          <cell r="O140">
            <v>23.12</v>
          </cell>
          <cell r="P140">
            <v>33.14</v>
          </cell>
          <cell r="Q140">
            <v>10.84</v>
          </cell>
        </row>
        <row r="141">
          <cell r="B141">
            <v>288.35000000000002</v>
          </cell>
          <cell r="C141">
            <v>171.85</v>
          </cell>
          <cell r="D141">
            <v>428.15</v>
          </cell>
          <cell r="E141">
            <v>332.01</v>
          </cell>
          <cell r="F141">
            <v>842.88</v>
          </cell>
          <cell r="G141">
            <v>210.89</v>
          </cell>
          <cell r="H141">
            <v>24</v>
          </cell>
          <cell r="I141">
            <v>55.61</v>
          </cell>
          <cell r="J141">
            <v>83.22</v>
          </cell>
          <cell r="K141">
            <v>311.91000000000003</v>
          </cell>
          <cell r="L141">
            <v>430.7</v>
          </cell>
          <cell r="M141">
            <v>215.6</v>
          </cell>
          <cell r="N141">
            <v>202.7</v>
          </cell>
          <cell r="O141">
            <v>23.63</v>
          </cell>
          <cell r="P141">
            <v>33.07</v>
          </cell>
          <cell r="Q141">
            <v>11.06</v>
          </cell>
        </row>
        <row r="142">
          <cell r="B142">
            <v>287.33999999999997</v>
          </cell>
          <cell r="C142">
            <v>172.36</v>
          </cell>
          <cell r="D142">
            <v>419.79</v>
          </cell>
          <cell r="E142">
            <v>333.83</v>
          </cell>
          <cell r="F142">
            <v>845.6</v>
          </cell>
          <cell r="G142">
            <v>216.54</v>
          </cell>
          <cell r="H142">
            <v>24.2</v>
          </cell>
          <cell r="I142">
            <v>55.9</v>
          </cell>
          <cell r="J142">
            <v>81.99</v>
          </cell>
          <cell r="K142">
            <v>310.66000000000003</v>
          </cell>
          <cell r="L142">
            <v>429.84</v>
          </cell>
          <cell r="M142">
            <v>212.91</v>
          </cell>
          <cell r="N142">
            <v>202.85</v>
          </cell>
          <cell r="O142">
            <v>23.52</v>
          </cell>
          <cell r="P142">
            <v>33.18</v>
          </cell>
          <cell r="Q142">
            <v>11.16</v>
          </cell>
        </row>
        <row r="143">
          <cell r="B143">
            <v>289.92</v>
          </cell>
          <cell r="C143">
            <v>174.44</v>
          </cell>
          <cell r="D143">
            <v>416.12</v>
          </cell>
          <cell r="E143">
            <v>334.23</v>
          </cell>
          <cell r="F143">
            <v>845</v>
          </cell>
          <cell r="G143">
            <v>222.06</v>
          </cell>
          <cell r="H143">
            <v>24.95</v>
          </cell>
          <cell r="I143">
            <v>56.61</v>
          </cell>
          <cell r="J143">
            <v>81.31</v>
          </cell>
          <cell r="K143">
            <v>309.23</v>
          </cell>
          <cell r="L143">
            <v>424.58</v>
          </cell>
          <cell r="M143">
            <v>211.13</v>
          </cell>
          <cell r="N143">
            <v>203.46</v>
          </cell>
          <cell r="O143">
            <v>23.91</v>
          </cell>
          <cell r="P143">
            <v>33.42</v>
          </cell>
          <cell r="Q143">
            <v>11.13</v>
          </cell>
        </row>
        <row r="144">
          <cell r="B144">
            <v>288.60000000000002</v>
          </cell>
          <cell r="C144">
            <v>172.62</v>
          </cell>
          <cell r="D144">
            <v>407.58</v>
          </cell>
          <cell r="E144">
            <v>335.7</v>
          </cell>
          <cell r="F144">
            <v>854.04</v>
          </cell>
          <cell r="G144">
            <v>229.31</v>
          </cell>
          <cell r="H144">
            <v>25.44</v>
          </cell>
          <cell r="I144">
            <v>57.5</v>
          </cell>
          <cell r="J144">
            <v>80.069999999999993</v>
          </cell>
          <cell r="K144">
            <v>308.48</v>
          </cell>
          <cell r="L144">
            <v>420.6</v>
          </cell>
          <cell r="M144">
            <v>210.27</v>
          </cell>
          <cell r="N144">
            <v>203.96</v>
          </cell>
          <cell r="O144">
            <v>23.29</v>
          </cell>
          <cell r="P144">
            <v>34.99</v>
          </cell>
          <cell r="Q144">
            <v>11.09</v>
          </cell>
        </row>
        <row r="145">
          <cell r="B145">
            <v>292.35000000000002</v>
          </cell>
          <cell r="C145">
            <v>175.1</v>
          </cell>
          <cell r="D145">
            <v>418.22</v>
          </cell>
          <cell r="E145">
            <v>338.61</v>
          </cell>
          <cell r="F145">
            <v>850.1</v>
          </cell>
          <cell r="G145">
            <v>234.71</v>
          </cell>
          <cell r="H145">
            <v>24.75</v>
          </cell>
          <cell r="I145">
            <v>59.08</v>
          </cell>
          <cell r="J145">
            <v>77.66</v>
          </cell>
          <cell r="K145">
            <v>309.73</v>
          </cell>
          <cell r="L145">
            <v>415.62</v>
          </cell>
          <cell r="M145">
            <v>210.16</v>
          </cell>
          <cell r="N145">
            <v>208.22</v>
          </cell>
          <cell r="O145">
            <v>23.84</v>
          </cell>
          <cell r="P145">
            <v>33.53</v>
          </cell>
          <cell r="Q145">
            <v>11.49</v>
          </cell>
        </row>
        <row r="146">
          <cell r="B146">
            <v>288.70999999999998</v>
          </cell>
          <cell r="C146">
            <v>172.44</v>
          </cell>
          <cell r="D146">
            <v>412.39</v>
          </cell>
          <cell r="E146">
            <v>334.53</v>
          </cell>
          <cell r="F146">
            <v>852.87</v>
          </cell>
          <cell r="G146">
            <v>232.02</v>
          </cell>
          <cell r="H146">
            <v>24.74</v>
          </cell>
          <cell r="I146">
            <v>69.209999999999994</v>
          </cell>
          <cell r="J146">
            <v>75.8</v>
          </cell>
          <cell r="K146">
            <v>310.37</v>
          </cell>
          <cell r="L146">
            <v>407.25</v>
          </cell>
          <cell r="M146">
            <v>197.3</v>
          </cell>
          <cell r="N146">
            <v>205.27</v>
          </cell>
          <cell r="O146">
            <v>23.81</v>
          </cell>
          <cell r="P146">
            <v>31.86</v>
          </cell>
          <cell r="Q146">
            <v>11.12</v>
          </cell>
        </row>
        <row r="147">
          <cell r="B147">
            <v>292.33999999999997</v>
          </cell>
          <cell r="C147">
            <v>174.3</v>
          </cell>
          <cell r="D147">
            <v>405.35</v>
          </cell>
          <cell r="E147">
            <v>334.24</v>
          </cell>
          <cell r="F147">
            <v>853.79</v>
          </cell>
          <cell r="G147">
            <v>236.83</v>
          </cell>
          <cell r="H147">
            <v>24.1</v>
          </cell>
          <cell r="I147">
            <v>60.87</v>
          </cell>
          <cell r="J147">
            <v>71.8</v>
          </cell>
          <cell r="K147">
            <v>318.94</v>
          </cell>
          <cell r="L147">
            <v>439.08</v>
          </cell>
          <cell r="M147">
            <v>210.25</v>
          </cell>
          <cell r="N147">
            <v>202.41</v>
          </cell>
          <cell r="O147">
            <v>24.08</v>
          </cell>
          <cell r="P147">
            <v>31.01</v>
          </cell>
          <cell r="Q147">
            <v>11.29</v>
          </cell>
        </row>
        <row r="148">
          <cell r="B148">
            <v>290.19</v>
          </cell>
          <cell r="C148">
            <v>173.43</v>
          </cell>
          <cell r="D148">
            <v>385.67</v>
          </cell>
          <cell r="E148">
            <v>331.87</v>
          </cell>
          <cell r="F148">
            <v>854.4</v>
          </cell>
          <cell r="G148">
            <v>234.73</v>
          </cell>
          <cell r="H148">
            <v>23.14</v>
          </cell>
          <cell r="I148">
            <v>51.92</v>
          </cell>
          <cell r="J148">
            <v>68.040000000000006</v>
          </cell>
          <cell r="K148">
            <v>292.01</v>
          </cell>
          <cell r="L148">
            <v>413.72</v>
          </cell>
          <cell r="M148">
            <v>198.64</v>
          </cell>
          <cell r="N148">
            <v>196.22</v>
          </cell>
          <cell r="O148">
            <v>23.95</v>
          </cell>
          <cell r="P148">
            <v>27.29</v>
          </cell>
          <cell r="Q148">
            <v>11.41</v>
          </cell>
        </row>
        <row r="663">
          <cell r="B663">
            <v>23231.45</v>
          </cell>
        </row>
        <row r="664">
          <cell r="B664">
            <v>25067.360000000001</v>
          </cell>
        </row>
        <row r="665">
          <cell r="B665">
            <v>27181.14</v>
          </cell>
        </row>
        <row r="666">
          <cell r="B666">
            <v>28954.720000000001</v>
          </cell>
        </row>
        <row r="667">
          <cell r="B667">
            <v>31536.66</v>
          </cell>
        </row>
        <row r="668">
          <cell r="B668">
            <v>33374.51</v>
          </cell>
        </row>
        <row r="669">
          <cell r="B669">
            <v>35144.54</v>
          </cell>
        </row>
        <row r="670">
          <cell r="B670">
            <v>36418.21</v>
          </cell>
        </row>
        <row r="671">
          <cell r="B671">
            <v>38202.199999999997</v>
          </cell>
        </row>
        <row r="672">
          <cell r="B672">
            <v>38808.22</v>
          </cell>
        </row>
        <row r="673">
          <cell r="B673">
            <v>40506.67</v>
          </cell>
        </row>
        <row r="674">
          <cell r="B674">
            <v>40725.760000000002</v>
          </cell>
        </row>
        <row r="675">
          <cell r="B675">
            <v>42453.57</v>
          </cell>
        </row>
        <row r="676">
          <cell r="B676">
            <v>42516.89</v>
          </cell>
        </row>
        <row r="729">
          <cell r="B729">
            <v>677.06</v>
          </cell>
        </row>
        <row r="730">
          <cell r="B730">
            <v>670.89</v>
          </cell>
        </row>
        <row r="731">
          <cell r="B731">
            <v>624.26</v>
          </cell>
        </row>
        <row r="732">
          <cell r="B732">
            <v>612.14</v>
          </cell>
        </row>
        <row r="733">
          <cell r="B733">
            <v>554.91</v>
          </cell>
        </row>
        <row r="734">
          <cell r="B734">
            <v>572.86</v>
          </cell>
        </row>
        <row r="735">
          <cell r="B735">
            <v>611.66999999999996</v>
          </cell>
        </row>
        <row r="736">
          <cell r="B736">
            <v>699.84</v>
          </cell>
        </row>
        <row r="737">
          <cell r="B737">
            <v>719.82</v>
          </cell>
        </row>
        <row r="738">
          <cell r="B738">
            <v>861.28</v>
          </cell>
        </row>
        <row r="739">
          <cell r="B739">
            <v>850.73</v>
          </cell>
        </row>
        <row r="740">
          <cell r="B740">
            <v>990.9</v>
          </cell>
        </row>
        <row r="741">
          <cell r="B741">
            <v>932.94</v>
          </cell>
        </row>
        <row r="742">
          <cell r="B742">
            <v>1097.0899999999999</v>
          </cell>
        </row>
        <row r="751">
          <cell r="B751">
            <v>82133.240000000005</v>
          </cell>
          <cell r="C751">
            <v>28352.959999999999</v>
          </cell>
          <cell r="D751">
            <v>112866.33</v>
          </cell>
          <cell r="E751">
            <v>135952.60999999999</v>
          </cell>
          <cell r="F751">
            <v>257600.96</v>
          </cell>
          <cell r="G751">
            <v>45070.559999999998</v>
          </cell>
          <cell r="H751">
            <v>4376.57</v>
          </cell>
          <cell r="I751">
            <v>10087.73</v>
          </cell>
          <cell r="J751">
            <v>17228.580000000002</v>
          </cell>
          <cell r="K751">
            <v>66444.84</v>
          </cell>
          <cell r="L751">
            <v>124692.08</v>
          </cell>
          <cell r="M751">
            <v>53551.38</v>
          </cell>
          <cell r="N751">
            <v>24562.5</v>
          </cell>
          <cell r="O751">
            <v>4310.41</v>
          </cell>
          <cell r="P751">
            <v>4869.17</v>
          </cell>
          <cell r="Q751">
            <v>2156.12</v>
          </cell>
        </row>
        <row r="752">
          <cell r="B752">
            <v>84260.18</v>
          </cell>
          <cell r="C752">
            <v>29099.35</v>
          </cell>
          <cell r="D752">
            <v>112949.72</v>
          </cell>
          <cell r="E752">
            <v>135948.96</v>
          </cell>
          <cell r="F752">
            <v>257827.57</v>
          </cell>
          <cell r="G752">
            <v>46191.3</v>
          </cell>
          <cell r="H752">
            <v>4394.74</v>
          </cell>
          <cell r="I752">
            <v>10195.09</v>
          </cell>
          <cell r="J752">
            <v>17263.84</v>
          </cell>
          <cell r="K752">
            <v>65146.86</v>
          </cell>
          <cell r="L752">
            <v>122524.88</v>
          </cell>
          <cell r="M752">
            <v>53391.16</v>
          </cell>
          <cell r="N752">
            <v>24999.68</v>
          </cell>
          <cell r="O752">
            <v>4545.79</v>
          </cell>
          <cell r="P752">
            <v>4879.63</v>
          </cell>
          <cell r="Q752">
            <v>2158.98</v>
          </cell>
        </row>
        <row r="753">
          <cell r="B753">
            <v>86573.4</v>
          </cell>
          <cell r="C753">
            <v>30156.42</v>
          </cell>
          <cell r="D753">
            <v>112195.05</v>
          </cell>
          <cell r="E753">
            <v>136147.91</v>
          </cell>
          <cell r="F753">
            <v>258718.78</v>
          </cell>
          <cell r="G753">
            <v>47207.61</v>
          </cell>
          <cell r="H753">
            <v>4416.58</v>
          </cell>
          <cell r="I753">
            <v>10226.17</v>
          </cell>
          <cell r="J753">
            <v>17243.849999999999</v>
          </cell>
          <cell r="K753">
            <v>64214.71</v>
          </cell>
          <cell r="L753">
            <v>120222.11</v>
          </cell>
          <cell r="M753">
            <v>54400.49</v>
          </cell>
          <cell r="N753">
            <v>25463.24</v>
          </cell>
          <cell r="O753">
            <v>4563.07</v>
          </cell>
          <cell r="P753">
            <v>4890.6899999999996</v>
          </cell>
          <cell r="Q753">
            <v>2117.79</v>
          </cell>
        </row>
        <row r="754">
          <cell r="B754">
            <v>88672.66</v>
          </cell>
          <cell r="C754">
            <v>31056.43</v>
          </cell>
          <cell r="D754">
            <v>111940.76</v>
          </cell>
          <cell r="E754">
            <v>136454.07999999999</v>
          </cell>
          <cell r="F754">
            <v>260141.44</v>
          </cell>
          <cell r="G754">
            <v>47749.95</v>
          </cell>
          <cell r="H754">
            <v>4419.2700000000004</v>
          </cell>
          <cell r="I754">
            <v>10391.709999999999</v>
          </cell>
          <cell r="J754">
            <v>17234.330000000002</v>
          </cell>
          <cell r="K754">
            <v>63493.7</v>
          </cell>
          <cell r="L754">
            <v>117897.68</v>
          </cell>
          <cell r="M754">
            <v>55907.51</v>
          </cell>
          <cell r="N754">
            <v>25940.55</v>
          </cell>
          <cell r="O754">
            <v>4534.2</v>
          </cell>
          <cell r="P754">
            <v>4899.95</v>
          </cell>
          <cell r="Q754">
            <v>2042.07</v>
          </cell>
        </row>
        <row r="755">
          <cell r="B755">
            <v>91368.45</v>
          </cell>
          <cell r="C755">
            <v>31441.47</v>
          </cell>
          <cell r="D755">
            <v>111614.58</v>
          </cell>
          <cell r="E755">
            <v>136771.78</v>
          </cell>
          <cell r="F755">
            <v>261870.89</v>
          </cell>
          <cell r="G755">
            <v>48206.2</v>
          </cell>
          <cell r="H755">
            <v>4453.0200000000004</v>
          </cell>
          <cell r="I755">
            <v>10663.36</v>
          </cell>
          <cell r="J755">
            <v>17216.02</v>
          </cell>
          <cell r="K755">
            <v>63143.46</v>
          </cell>
          <cell r="L755">
            <v>115842.9</v>
          </cell>
          <cell r="M755">
            <v>57634.94</v>
          </cell>
          <cell r="N755">
            <v>26330.46</v>
          </cell>
          <cell r="O755">
            <v>4635.67</v>
          </cell>
          <cell r="P755">
            <v>4914.12</v>
          </cell>
          <cell r="Q755">
            <v>2044.74</v>
          </cell>
        </row>
        <row r="756">
          <cell r="B756">
            <v>93578.68</v>
          </cell>
          <cell r="C756">
            <v>31949.13</v>
          </cell>
          <cell r="D756">
            <v>112507.39</v>
          </cell>
          <cell r="E756">
            <v>137200.29</v>
          </cell>
          <cell r="F756">
            <v>263073.11</v>
          </cell>
          <cell r="G756">
            <v>48579.45</v>
          </cell>
          <cell r="H756">
            <v>4506.46</v>
          </cell>
          <cell r="I756">
            <v>11032.76</v>
          </cell>
          <cell r="J756">
            <v>17235.04</v>
          </cell>
          <cell r="K756">
            <v>62935.93</v>
          </cell>
          <cell r="L756">
            <v>114070.03</v>
          </cell>
          <cell r="M756">
            <v>59353.29</v>
          </cell>
          <cell r="N756">
            <v>26713.11</v>
          </cell>
          <cell r="O756">
            <v>4733.1499999999996</v>
          </cell>
          <cell r="P756">
            <v>4924.9799999999996</v>
          </cell>
          <cell r="Q756">
            <v>2131</v>
          </cell>
        </row>
        <row r="757">
          <cell r="B757">
            <v>95779.06</v>
          </cell>
          <cell r="C757">
            <v>32852.53</v>
          </cell>
          <cell r="D757">
            <v>112206.28</v>
          </cell>
          <cell r="E757">
            <v>137682.35</v>
          </cell>
          <cell r="F757">
            <v>263957.28999999998</v>
          </cell>
          <cell r="G757">
            <v>49363.49</v>
          </cell>
          <cell r="H757">
            <v>4582.3100000000004</v>
          </cell>
          <cell r="I757">
            <v>11346.86</v>
          </cell>
          <cell r="J757">
            <v>17258.169999999998</v>
          </cell>
          <cell r="K757">
            <v>63083.65</v>
          </cell>
          <cell r="L757">
            <v>112927.86</v>
          </cell>
          <cell r="M757">
            <v>61310.9</v>
          </cell>
          <cell r="N757">
            <v>27113.58</v>
          </cell>
          <cell r="O757">
            <v>4842.95</v>
          </cell>
          <cell r="P757">
            <v>4944.32</v>
          </cell>
          <cell r="Q757">
            <v>2196.7800000000002</v>
          </cell>
        </row>
        <row r="758">
          <cell r="B758">
            <v>97688.08</v>
          </cell>
          <cell r="C758">
            <v>33308.44</v>
          </cell>
          <cell r="D758">
            <v>114038.37</v>
          </cell>
          <cell r="E758">
            <v>138155.79</v>
          </cell>
          <cell r="F758">
            <v>264159.58</v>
          </cell>
          <cell r="G758">
            <v>50277.1</v>
          </cell>
          <cell r="H758">
            <v>4668.0600000000004</v>
          </cell>
          <cell r="I758">
            <v>11698.14</v>
          </cell>
          <cell r="J758">
            <v>17339.509999999998</v>
          </cell>
          <cell r="K758">
            <v>63001.99</v>
          </cell>
          <cell r="L758">
            <v>112518.63</v>
          </cell>
          <cell r="M758">
            <v>62855.040000000001</v>
          </cell>
          <cell r="N758">
            <v>27385.55</v>
          </cell>
          <cell r="O758">
            <v>4919.13</v>
          </cell>
          <cell r="P758">
            <v>4954.34</v>
          </cell>
          <cell r="Q758">
            <v>2250.86</v>
          </cell>
        </row>
        <row r="759">
          <cell r="B759">
            <v>99965.55</v>
          </cell>
          <cell r="C759">
            <v>34396.68</v>
          </cell>
          <cell r="D759">
            <v>113971.84</v>
          </cell>
          <cell r="E759">
            <v>138638.6</v>
          </cell>
          <cell r="F759">
            <v>264956.87</v>
          </cell>
          <cell r="G759">
            <v>51707.19</v>
          </cell>
          <cell r="H759">
            <v>4795.29</v>
          </cell>
          <cell r="I759">
            <v>11895.29</v>
          </cell>
          <cell r="J759">
            <v>17467.009999999998</v>
          </cell>
          <cell r="K759">
            <v>63665.64</v>
          </cell>
          <cell r="L759">
            <v>112504.64</v>
          </cell>
          <cell r="M759">
            <v>64595.68</v>
          </cell>
          <cell r="N759">
            <v>27718.2</v>
          </cell>
          <cell r="O759">
            <v>4975.2</v>
          </cell>
          <cell r="P759">
            <v>4988.74</v>
          </cell>
          <cell r="Q759">
            <v>2293.9899999999998</v>
          </cell>
        </row>
        <row r="760">
          <cell r="B760">
            <v>101556.55</v>
          </cell>
          <cell r="C760">
            <v>34668.57</v>
          </cell>
          <cell r="D760">
            <v>116687.32</v>
          </cell>
          <cell r="E760">
            <v>139096.28</v>
          </cell>
          <cell r="F760">
            <v>265334.03999999998</v>
          </cell>
          <cell r="G760">
            <v>53209.17</v>
          </cell>
          <cell r="H760">
            <v>4900.1000000000004</v>
          </cell>
          <cell r="I760">
            <v>12181.1</v>
          </cell>
          <cell r="J760">
            <v>17621.62</v>
          </cell>
          <cell r="K760">
            <v>64125.06</v>
          </cell>
          <cell r="L760">
            <v>112809.06</v>
          </cell>
          <cell r="M760">
            <v>66152.14</v>
          </cell>
          <cell r="N760">
            <v>27992.639999999999</v>
          </cell>
          <cell r="O760">
            <v>5009.66</v>
          </cell>
          <cell r="P760">
            <v>5011.12</v>
          </cell>
          <cell r="Q760">
            <v>2230.1</v>
          </cell>
        </row>
        <row r="761">
          <cell r="B761">
            <v>103793.68</v>
          </cell>
          <cell r="C761">
            <v>35980.47</v>
          </cell>
          <cell r="D761">
            <v>117397.36</v>
          </cell>
          <cell r="E761">
            <v>139751.57999999999</v>
          </cell>
          <cell r="F761">
            <v>265497.34000000003</v>
          </cell>
          <cell r="G761">
            <v>54611.55</v>
          </cell>
          <cell r="H761">
            <v>4929.17</v>
          </cell>
          <cell r="I761">
            <v>12357.85</v>
          </cell>
          <cell r="J761">
            <v>17746.150000000001</v>
          </cell>
          <cell r="K761">
            <v>64795.64</v>
          </cell>
          <cell r="L761">
            <v>113053.81</v>
          </cell>
          <cell r="M761">
            <v>67612.47</v>
          </cell>
          <cell r="N761">
            <v>28179.919999999998</v>
          </cell>
          <cell r="O761">
            <v>5127.84</v>
          </cell>
          <cell r="P761">
            <v>5052.3999999999996</v>
          </cell>
          <cell r="Q761">
            <v>2245.5100000000002</v>
          </cell>
        </row>
        <row r="762">
          <cell r="B762">
            <v>105114.56</v>
          </cell>
          <cell r="C762">
            <v>36014.14</v>
          </cell>
          <cell r="D762">
            <v>121162.1</v>
          </cell>
          <cell r="E762">
            <v>140359.31</v>
          </cell>
          <cell r="F762">
            <v>266021.11</v>
          </cell>
          <cell r="G762">
            <v>55571.44</v>
          </cell>
          <cell r="H762">
            <v>4946.7299999999996</v>
          </cell>
          <cell r="I762">
            <v>12700.35</v>
          </cell>
          <cell r="J762">
            <v>17849.63</v>
          </cell>
          <cell r="K762">
            <v>65125.17</v>
          </cell>
          <cell r="L762">
            <v>113274.9</v>
          </cell>
          <cell r="M762">
            <v>68716.84</v>
          </cell>
          <cell r="N762">
            <v>28387.13</v>
          </cell>
          <cell r="O762">
            <v>5215.37</v>
          </cell>
          <cell r="P762">
            <v>5061.33</v>
          </cell>
          <cell r="Q762">
            <v>2260</v>
          </cell>
        </row>
        <row r="763">
          <cell r="B763">
            <v>107338.29</v>
          </cell>
          <cell r="C763">
            <v>36325.660000000003</v>
          </cell>
          <cell r="D763">
            <v>121317.25</v>
          </cell>
          <cell r="E763">
            <v>140876.49</v>
          </cell>
          <cell r="F763">
            <v>266621.44</v>
          </cell>
          <cell r="G763">
            <v>56618.94</v>
          </cell>
          <cell r="H763">
            <v>4952.43</v>
          </cell>
          <cell r="I763">
            <v>13087.57</v>
          </cell>
          <cell r="J763">
            <v>17903.18</v>
          </cell>
          <cell r="K763">
            <v>66063.47</v>
          </cell>
          <cell r="L763">
            <v>113840.02</v>
          </cell>
          <cell r="M763">
            <v>69811.13</v>
          </cell>
          <cell r="N763">
            <v>28632.07</v>
          </cell>
          <cell r="O763">
            <v>5335.51</v>
          </cell>
          <cell r="P763">
            <v>5075.59</v>
          </cell>
          <cell r="Q763">
            <v>2322.8000000000002</v>
          </cell>
        </row>
        <row r="764">
          <cell r="B764">
            <v>108588.05</v>
          </cell>
          <cell r="C764">
            <v>37373.919999999998</v>
          </cell>
          <cell r="D764">
            <v>123702.62</v>
          </cell>
          <cell r="E764">
            <v>141254.65</v>
          </cell>
          <cell r="F764">
            <v>267338.78999999998</v>
          </cell>
          <cell r="G764">
            <v>57504.86</v>
          </cell>
          <cell r="H764">
            <v>4917.26</v>
          </cell>
          <cell r="I764">
            <v>13415.36</v>
          </cell>
          <cell r="J764">
            <v>17941.490000000002</v>
          </cell>
          <cell r="K764">
            <v>65797.25</v>
          </cell>
          <cell r="L764">
            <v>114985.47</v>
          </cell>
          <cell r="M764">
            <v>70752.87</v>
          </cell>
          <cell r="N764">
            <v>28758.93</v>
          </cell>
          <cell r="O764">
            <v>5387.71</v>
          </cell>
          <cell r="P764">
            <v>5046.43</v>
          </cell>
          <cell r="Q764">
            <v>2386.8200000000002</v>
          </cell>
        </row>
        <row r="765">
          <cell r="B765">
            <v>110790.17</v>
          </cell>
        </row>
      </sheetData>
      <sheetData sheetId="1">
        <row r="3">
          <cell r="B3">
            <v>120.79</v>
          </cell>
          <cell r="C3">
            <v>13649.96</v>
          </cell>
          <cell r="D3">
            <v>64.31</v>
          </cell>
          <cell r="E3">
            <v>6826.75</v>
          </cell>
        </row>
        <row r="4">
          <cell r="B4">
            <v>144.31</v>
          </cell>
          <cell r="C4">
            <v>14252.7</v>
          </cell>
          <cell r="D4">
            <v>67.17</v>
          </cell>
          <cell r="E4">
            <v>8263.15</v>
          </cell>
        </row>
        <row r="5">
          <cell r="B5">
            <v>157.52000000000001</v>
          </cell>
          <cell r="C5">
            <v>15153.55</v>
          </cell>
          <cell r="D5">
            <v>71.069999999999993</v>
          </cell>
          <cell r="E5">
            <v>9092.44</v>
          </cell>
        </row>
        <row r="6">
          <cell r="B6">
            <v>164.71</v>
          </cell>
          <cell r="C6">
            <v>15853.93</v>
          </cell>
          <cell r="D6">
            <v>73.680000000000007</v>
          </cell>
          <cell r="E6">
            <v>9602.24</v>
          </cell>
        </row>
        <row r="7">
          <cell r="B7">
            <v>171.79</v>
          </cell>
          <cell r="C7">
            <v>16020.51</v>
          </cell>
          <cell r="D7">
            <v>73.33</v>
          </cell>
          <cell r="E7">
            <v>10216.09</v>
          </cell>
        </row>
        <row r="8">
          <cell r="B8">
            <v>172.97</v>
          </cell>
          <cell r="C8">
            <v>16578.490000000002</v>
          </cell>
          <cell r="D8">
            <v>69.930000000000007</v>
          </cell>
          <cell r="E8">
            <v>11224.07</v>
          </cell>
        </row>
        <row r="9">
          <cell r="B9">
            <v>176.67</v>
          </cell>
          <cell r="C9">
            <v>16838.11</v>
          </cell>
          <cell r="D9">
            <v>67.63</v>
          </cell>
          <cell r="E9">
            <v>12104.15</v>
          </cell>
        </row>
        <row r="10">
          <cell r="B10">
            <v>180.22</v>
          </cell>
          <cell r="C10">
            <v>17233.98</v>
          </cell>
          <cell r="D10">
            <v>68.63</v>
          </cell>
          <cell r="E10">
            <v>12460.52</v>
          </cell>
        </row>
        <row r="11">
          <cell r="B11">
            <v>187.51</v>
          </cell>
          <cell r="C11">
            <v>17369.89</v>
          </cell>
          <cell r="D11">
            <v>67.760000000000005</v>
          </cell>
          <cell r="E11">
            <v>13304.35</v>
          </cell>
        </row>
        <row r="12">
          <cell r="B12">
            <v>188.33</v>
          </cell>
          <cell r="C12">
            <v>18320.7</v>
          </cell>
          <cell r="D12">
            <v>68.05</v>
          </cell>
          <cell r="E12">
            <v>14034.75</v>
          </cell>
        </row>
        <row r="13">
          <cell r="B13">
            <v>189.73</v>
          </cell>
          <cell r="C13">
            <v>19373.32</v>
          </cell>
          <cell r="D13">
            <v>66.69</v>
          </cell>
          <cell r="E13">
            <v>15297.59</v>
          </cell>
        </row>
        <row r="14">
          <cell r="B14">
            <v>190.59</v>
          </cell>
          <cell r="C14">
            <v>20656.939999999999</v>
          </cell>
          <cell r="D14">
            <v>61.8</v>
          </cell>
          <cell r="E14">
            <v>17825.349999999999</v>
          </cell>
        </row>
        <row r="15">
          <cell r="B15">
            <v>195.57</v>
          </cell>
          <cell r="C15">
            <v>21614.76</v>
          </cell>
          <cell r="D15">
            <v>64.81</v>
          </cell>
          <cell r="E15">
            <v>18210.900000000001</v>
          </cell>
        </row>
        <row r="16">
          <cell r="B16">
            <v>200.42</v>
          </cell>
          <cell r="C16">
            <v>22740.92</v>
          </cell>
          <cell r="D16">
            <v>65.400000000000006</v>
          </cell>
          <cell r="E16">
            <v>19488.099999999999</v>
          </cell>
        </row>
        <row r="25">
          <cell r="B25">
            <v>2472.5100000000002</v>
          </cell>
        </row>
        <row r="26">
          <cell r="B26">
            <v>2068.46</v>
          </cell>
        </row>
        <row r="27">
          <cell r="B27">
            <v>2060.0300000000002</v>
          </cell>
        </row>
        <row r="28">
          <cell r="B28">
            <v>2213.19</v>
          </cell>
        </row>
        <row r="29">
          <cell r="B29">
            <v>2323.75</v>
          </cell>
        </row>
        <row r="30">
          <cell r="B30">
            <v>2481.8000000000002</v>
          </cell>
        </row>
        <row r="31">
          <cell r="B31">
            <v>2910.86</v>
          </cell>
        </row>
        <row r="32">
          <cell r="B32">
            <v>2979.04</v>
          </cell>
        </row>
        <row r="33">
          <cell r="B33">
            <v>3391.82</v>
          </cell>
        </row>
        <row r="34">
          <cell r="B34">
            <v>3267.67</v>
          </cell>
        </row>
        <row r="35">
          <cell r="B35">
            <v>3359</v>
          </cell>
        </row>
        <row r="36">
          <cell r="B36">
            <v>3521.89</v>
          </cell>
        </row>
        <row r="37">
          <cell r="B37">
            <v>3824.45</v>
          </cell>
        </row>
        <row r="38">
          <cell r="B38">
            <v>3821.78</v>
          </cell>
        </row>
        <row r="47">
          <cell r="B47">
            <v>1431.11</v>
          </cell>
        </row>
        <row r="48">
          <cell r="B48">
            <v>1399.88</v>
          </cell>
        </row>
        <row r="49">
          <cell r="B49">
            <v>2421.85</v>
          </cell>
        </row>
        <row r="50">
          <cell r="B50">
            <v>643.1</v>
          </cell>
        </row>
        <row r="51">
          <cell r="B51">
            <v>2080.4899999999998</v>
          </cell>
        </row>
        <row r="52">
          <cell r="B52">
            <v>2907.26</v>
          </cell>
        </row>
        <row r="53">
          <cell r="B53">
            <v>581.71</v>
          </cell>
        </row>
        <row r="54">
          <cell r="B54">
            <v>3878.89</v>
          </cell>
        </row>
        <row r="55">
          <cell r="B55">
            <v>3774.7</v>
          </cell>
        </row>
        <row r="56">
          <cell r="B56">
            <v>2278.83</v>
          </cell>
        </row>
        <row r="57">
          <cell r="B57">
            <v>5285.39</v>
          </cell>
        </row>
        <row r="58">
          <cell r="B58">
            <v>2330.4299999999998</v>
          </cell>
        </row>
        <row r="59">
          <cell r="B59">
            <v>3514.13</v>
          </cell>
        </row>
        <row r="60">
          <cell r="B60">
            <v>6567.89</v>
          </cell>
        </row>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279.36</v>
          </cell>
          <cell r="C136">
            <v>170.44</v>
          </cell>
          <cell r="D136">
            <v>489.81</v>
          </cell>
          <cell r="E136">
            <v>326.25</v>
          </cell>
          <cell r="F136">
            <v>835.48</v>
          </cell>
          <cell r="G136">
            <v>200.73</v>
          </cell>
          <cell r="H136">
            <v>41.66</v>
          </cell>
          <cell r="I136">
            <v>80.87</v>
          </cell>
          <cell r="J136">
            <v>94.7</v>
          </cell>
          <cell r="K136">
            <v>341.28</v>
          </cell>
          <cell r="L136">
            <v>538.45000000000005</v>
          </cell>
          <cell r="M136">
            <v>235.9</v>
          </cell>
          <cell r="N136">
            <v>198.26</v>
          </cell>
          <cell r="O136">
            <v>23.07</v>
          </cell>
          <cell r="P136">
            <v>74.7</v>
          </cell>
          <cell r="Q136">
            <v>11.75</v>
          </cell>
        </row>
        <row r="137">
          <cell r="B137">
            <v>281.22000000000003</v>
          </cell>
          <cell r="C137">
            <v>171.73</v>
          </cell>
          <cell r="D137">
            <v>475.82</v>
          </cell>
          <cell r="E137">
            <v>325.5</v>
          </cell>
          <cell r="F137">
            <v>832.57</v>
          </cell>
          <cell r="G137">
            <v>199.34</v>
          </cell>
          <cell r="H137">
            <v>40.229999999999997</v>
          </cell>
          <cell r="I137">
            <v>79.290000000000006</v>
          </cell>
          <cell r="J137">
            <v>91.96</v>
          </cell>
          <cell r="K137">
            <v>324.83999999999997</v>
          </cell>
          <cell r="L137">
            <v>515.04</v>
          </cell>
          <cell r="M137">
            <v>224.36</v>
          </cell>
          <cell r="N137">
            <v>197.25</v>
          </cell>
          <cell r="O137">
            <v>23.1</v>
          </cell>
          <cell r="P137">
            <v>71.040000000000006</v>
          </cell>
          <cell r="Q137">
            <v>11.64</v>
          </cell>
        </row>
        <row r="138">
          <cell r="B138">
            <v>282.07</v>
          </cell>
          <cell r="C138">
            <v>172.59</v>
          </cell>
          <cell r="D138">
            <v>463.46</v>
          </cell>
          <cell r="E138">
            <v>325.48</v>
          </cell>
          <cell r="F138">
            <v>830.24</v>
          </cell>
          <cell r="G138">
            <v>198.5</v>
          </cell>
          <cell r="H138">
            <v>39.82</v>
          </cell>
          <cell r="I138">
            <v>78.13</v>
          </cell>
          <cell r="J138">
            <v>89.6</v>
          </cell>
          <cell r="K138">
            <v>313.49</v>
          </cell>
          <cell r="L138">
            <v>500.07</v>
          </cell>
          <cell r="M138">
            <v>216.5</v>
          </cell>
          <cell r="N138">
            <v>196.83</v>
          </cell>
          <cell r="O138">
            <v>23.27</v>
          </cell>
          <cell r="P138">
            <v>67.959999999999994</v>
          </cell>
          <cell r="Q138">
            <v>11.51</v>
          </cell>
        </row>
        <row r="139">
          <cell r="B139">
            <v>282.45999999999998</v>
          </cell>
          <cell r="C139">
            <v>173.97</v>
          </cell>
          <cell r="D139">
            <v>451.67</v>
          </cell>
          <cell r="E139">
            <v>325.2</v>
          </cell>
          <cell r="F139">
            <v>829.04</v>
          </cell>
          <cell r="G139">
            <v>198.71</v>
          </cell>
          <cell r="H139">
            <v>39.83</v>
          </cell>
          <cell r="I139">
            <v>77.89</v>
          </cell>
          <cell r="J139">
            <v>87.62</v>
          </cell>
          <cell r="K139">
            <v>306.52999999999997</v>
          </cell>
          <cell r="L139">
            <v>490.91</v>
          </cell>
          <cell r="M139">
            <v>211.47</v>
          </cell>
          <cell r="N139">
            <v>196.93</v>
          </cell>
          <cell r="O139">
            <v>24.62</v>
          </cell>
          <cell r="P139">
            <v>65.61</v>
          </cell>
          <cell r="Q139">
            <v>11.73</v>
          </cell>
        </row>
        <row r="140">
          <cell r="B140">
            <v>284.68</v>
          </cell>
          <cell r="C140">
            <v>176.65</v>
          </cell>
          <cell r="D140">
            <v>440.47</v>
          </cell>
          <cell r="E140">
            <v>325.89999999999998</v>
          </cell>
          <cell r="F140">
            <v>827.58</v>
          </cell>
          <cell r="G140">
            <v>199.5</v>
          </cell>
          <cell r="H140">
            <v>39.96</v>
          </cell>
          <cell r="I140">
            <v>76.89</v>
          </cell>
          <cell r="J140">
            <v>85.77</v>
          </cell>
          <cell r="K140">
            <v>300.77</v>
          </cell>
          <cell r="L140">
            <v>483.87</v>
          </cell>
          <cell r="M140">
            <v>206.85</v>
          </cell>
          <cell r="N140">
            <v>197.08</v>
          </cell>
          <cell r="O140">
            <v>25.69</v>
          </cell>
          <cell r="P140">
            <v>63.4</v>
          </cell>
          <cell r="Q140">
            <v>12.15</v>
          </cell>
        </row>
        <row r="141">
          <cell r="B141">
            <v>284.99</v>
          </cell>
          <cell r="C141">
            <v>178.64</v>
          </cell>
          <cell r="D141">
            <v>430.11</v>
          </cell>
          <cell r="E141">
            <v>327.08999999999997</v>
          </cell>
          <cell r="F141">
            <v>826.8</v>
          </cell>
          <cell r="G141">
            <v>201.8</v>
          </cell>
          <cell r="H141">
            <v>40.200000000000003</v>
          </cell>
          <cell r="I141">
            <v>77.05</v>
          </cell>
          <cell r="J141">
            <v>83.99</v>
          </cell>
          <cell r="K141">
            <v>297.33999999999997</v>
          </cell>
          <cell r="L141">
            <v>480.17</v>
          </cell>
          <cell r="M141">
            <v>204.74</v>
          </cell>
          <cell r="N141">
            <v>197.72</v>
          </cell>
          <cell r="O141">
            <v>27.32</v>
          </cell>
          <cell r="P141">
            <v>61.39</v>
          </cell>
          <cell r="Q141">
            <v>12.3</v>
          </cell>
        </row>
        <row r="142">
          <cell r="B142">
            <v>286.52</v>
          </cell>
          <cell r="C142">
            <v>180.77</v>
          </cell>
          <cell r="D142">
            <v>423.99</v>
          </cell>
          <cell r="E142">
            <v>327.5</v>
          </cell>
          <cell r="F142">
            <v>826.59</v>
          </cell>
          <cell r="G142">
            <v>205.57</v>
          </cell>
          <cell r="H142">
            <v>40.32</v>
          </cell>
          <cell r="I142">
            <v>76.66</v>
          </cell>
          <cell r="J142">
            <v>82.36</v>
          </cell>
          <cell r="K142">
            <v>293.54000000000002</v>
          </cell>
          <cell r="L142">
            <v>477.3</v>
          </cell>
          <cell r="M142">
            <v>201.1</v>
          </cell>
          <cell r="N142">
            <v>198.05</v>
          </cell>
          <cell r="O142">
            <v>28.47</v>
          </cell>
          <cell r="P142">
            <v>59.84</v>
          </cell>
          <cell r="Q142">
            <v>12.31</v>
          </cell>
        </row>
        <row r="143">
          <cell r="B143">
            <v>288.76</v>
          </cell>
          <cell r="C143">
            <v>183.14</v>
          </cell>
          <cell r="D143">
            <v>419.96</v>
          </cell>
          <cell r="E143">
            <v>328.21</v>
          </cell>
          <cell r="F143">
            <v>826.76</v>
          </cell>
          <cell r="G143">
            <v>209.18</v>
          </cell>
          <cell r="H143">
            <v>40.78</v>
          </cell>
          <cell r="I143">
            <v>76.45</v>
          </cell>
          <cell r="J143">
            <v>80.7</v>
          </cell>
          <cell r="K143">
            <v>290.92</v>
          </cell>
          <cell r="L143">
            <v>472.68</v>
          </cell>
          <cell r="M143">
            <v>198.4</v>
          </cell>
          <cell r="N143">
            <v>198.54</v>
          </cell>
          <cell r="O143">
            <v>29.03</v>
          </cell>
          <cell r="P143">
            <v>57.85</v>
          </cell>
          <cell r="Q143">
            <v>12.64</v>
          </cell>
        </row>
        <row r="144">
          <cell r="B144">
            <v>288.5</v>
          </cell>
          <cell r="C144">
            <v>185.01</v>
          </cell>
          <cell r="D144">
            <v>418.53</v>
          </cell>
          <cell r="E144">
            <v>328.71</v>
          </cell>
          <cell r="F144">
            <v>825.57</v>
          </cell>
          <cell r="G144">
            <v>215.06</v>
          </cell>
          <cell r="H144">
            <v>41.28</v>
          </cell>
          <cell r="I144">
            <v>76.13</v>
          </cell>
          <cell r="J144">
            <v>79.599999999999994</v>
          </cell>
          <cell r="K144">
            <v>287.48</v>
          </cell>
          <cell r="L144">
            <v>470.66</v>
          </cell>
          <cell r="M144">
            <v>197.61</v>
          </cell>
          <cell r="N144">
            <v>198.11</v>
          </cell>
          <cell r="O144">
            <v>29.71</v>
          </cell>
          <cell r="P144">
            <v>56.66</v>
          </cell>
          <cell r="Q144">
            <v>12.4</v>
          </cell>
        </row>
        <row r="145">
          <cell r="B145">
            <v>288.60000000000002</v>
          </cell>
          <cell r="C145">
            <v>187.87</v>
          </cell>
          <cell r="D145">
            <v>417.89</v>
          </cell>
          <cell r="E145">
            <v>329.31</v>
          </cell>
          <cell r="F145">
            <v>826.42</v>
          </cell>
          <cell r="G145">
            <v>218.69</v>
          </cell>
          <cell r="H145">
            <v>41.44</v>
          </cell>
          <cell r="I145">
            <v>75.53</v>
          </cell>
          <cell r="J145">
            <v>78.41</v>
          </cell>
          <cell r="K145">
            <v>284.41000000000003</v>
          </cell>
          <cell r="L145">
            <v>471.15</v>
          </cell>
          <cell r="M145">
            <v>194.85</v>
          </cell>
          <cell r="N145">
            <v>197.35</v>
          </cell>
          <cell r="O145">
            <v>30.74</v>
          </cell>
          <cell r="P145">
            <v>54.65</v>
          </cell>
          <cell r="Q145">
            <v>12.7</v>
          </cell>
        </row>
        <row r="146">
          <cell r="B146">
            <v>289.79000000000002</v>
          </cell>
          <cell r="C146">
            <v>190.53</v>
          </cell>
          <cell r="D146">
            <v>408.7</v>
          </cell>
          <cell r="E146">
            <v>331.39</v>
          </cell>
          <cell r="F146">
            <v>831.38</v>
          </cell>
          <cell r="G146">
            <v>215.14</v>
          </cell>
          <cell r="H146">
            <v>41.77</v>
          </cell>
          <cell r="I146">
            <v>76.88</v>
          </cell>
          <cell r="J146">
            <v>77.569999999999993</v>
          </cell>
          <cell r="K146">
            <v>292.83999999999997</v>
          </cell>
          <cell r="L146">
            <v>462.81</v>
          </cell>
          <cell r="M146">
            <v>189.77</v>
          </cell>
          <cell r="N146">
            <v>200.62</v>
          </cell>
          <cell r="O146">
            <v>31.93</v>
          </cell>
          <cell r="P146">
            <v>54.24</v>
          </cell>
          <cell r="Q146">
            <v>12.61</v>
          </cell>
        </row>
        <row r="147">
          <cell r="B147">
            <v>291.79000000000002</v>
          </cell>
          <cell r="C147">
            <v>197.05</v>
          </cell>
          <cell r="D147">
            <v>419.69</v>
          </cell>
          <cell r="E147">
            <v>331.11</v>
          </cell>
          <cell r="F147">
            <v>824.03</v>
          </cell>
          <cell r="G147">
            <v>217</v>
          </cell>
          <cell r="H147">
            <v>42.06</v>
          </cell>
          <cell r="I147">
            <v>74.66</v>
          </cell>
          <cell r="J147">
            <v>73.83</v>
          </cell>
          <cell r="K147">
            <v>274.33</v>
          </cell>
          <cell r="L147">
            <v>465.78</v>
          </cell>
          <cell r="M147">
            <v>192.89</v>
          </cell>
          <cell r="N147">
            <v>199.13</v>
          </cell>
          <cell r="O147">
            <v>33</v>
          </cell>
          <cell r="P147">
            <v>54.57</v>
          </cell>
          <cell r="Q147">
            <v>12.81</v>
          </cell>
        </row>
        <row r="148">
          <cell r="B148">
            <v>293.45</v>
          </cell>
          <cell r="C148">
            <v>199.79</v>
          </cell>
          <cell r="D148">
            <v>409.66</v>
          </cell>
          <cell r="E148">
            <v>326.82</v>
          </cell>
          <cell r="F148">
            <v>819.8</v>
          </cell>
          <cell r="G148">
            <v>214.83</v>
          </cell>
          <cell r="H148">
            <v>41.58</v>
          </cell>
          <cell r="I148">
            <v>73.42</v>
          </cell>
          <cell r="J148">
            <v>70.02</v>
          </cell>
          <cell r="K148">
            <v>294.58999999999997</v>
          </cell>
          <cell r="L148">
            <v>469.4</v>
          </cell>
          <cell r="M148">
            <v>179.19</v>
          </cell>
          <cell r="N148">
            <v>197.2</v>
          </cell>
          <cell r="O148">
            <v>33</v>
          </cell>
          <cell r="P148">
            <v>49.36</v>
          </cell>
          <cell r="Q148">
            <v>12.76</v>
          </cell>
        </row>
        <row r="663">
          <cell r="B663">
            <v>23906.15</v>
          </cell>
        </row>
        <row r="664">
          <cell r="B664">
            <v>25836.74</v>
          </cell>
        </row>
        <row r="665">
          <cell r="B665">
            <v>27890.25</v>
          </cell>
        </row>
        <row r="666">
          <cell r="B666">
            <v>29000.44</v>
          </cell>
        </row>
        <row r="667">
          <cell r="B667">
            <v>31886.86</v>
          </cell>
        </row>
        <row r="668">
          <cell r="B668">
            <v>33149.11</v>
          </cell>
        </row>
        <row r="669">
          <cell r="B669">
            <v>33823.17</v>
          </cell>
        </row>
        <row r="670">
          <cell r="B670">
            <v>36762.050000000003</v>
          </cell>
        </row>
        <row r="671">
          <cell r="B671">
            <v>36909.54</v>
          </cell>
        </row>
        <row r="672">
          <cell r="B672">
            <v>37342.32</v>
          </cell>
        </row>
        <row r="673">
          <cell r="B673">
            <v>39496.870000000003</v>
          </cell>
        </row>
        <row r="674">
          <cell r="B674">
            <v>38699.230000000003</v>
          </cell>
        </row>
        <row r="675">
          <cell r="B675">
            <v>41460.080000000002</v>
          </cell>
        </row>
        <row r="676">
          <cell r="B676">
            <v>42904.84</v>
          </cell>
        </row>
        <row r="729">
          <cell r="B729">
            <v>677.06</v>
          </cell>
        </row>
        <row r="730">
          <cell r="B730">
            <v>630.58000000000004</v>
          </cell>
        </row>
        <row r="731">
          <cell r="B731">
            <v>561.57000000000005</v>
          </cell>
        </row>
        <row r="732">
          <cell r="B732">
            <v>573.96</v>
          </cell>
        </row>
        <row r="733">
          <cell r="B733">
            <v>480.41</v>
          </cell>
        </row>
        <row r="734">
          <cell r="B734">
            <v>520.23</v>
          </cell>
        </row>
        <row r="735">
          <cell r="B735">
            <v>608.75</v>
          </cell>
        </row>
        <row r="736">
          <cell r="B736">
            <v>548.19000000000005</v>
          </cell>
        </row>
        <row r="737">
          <cell r="B737">
            <v>707.3</v>
          </cell>
        </row>
        <row r="738">
          <cell r="B738">
            <v>813.04</v>
          </cell>
        </row>
        <row r="739">
          <cell r="B739">
            <v>760.98</v>
          </cell>
        </row>
        <row r="740">
          <cell r="B740">
            <v>938.92</v>
          </cell>
        </row>
        <row r="741">
          <cell r="B741">
            <v>819.29</v>
          </cell>
        </row>
        <row r="742">
          <cell r="B742">
            <v>887.14</v>
          </cell>
        </row>
        <row r="751">
          <cell r="B751">
            <v>82952.240000000005</v>
          </cell>
          <cell r="C751">
            <v>28368.31</v>
          </cell>
          <cell r="D751">
            <v>113375.01</v>
          </cell>
          <cell r="E751">
            <v>137332.39000000001</v>
          </cell>
          <cell r="F751">
            <v>257607.73</v>
          </cell>
          <cell r="G751">
            <v>45085.65</v>
          </cell>
          <cell r="H751">
            <v>6874.93</v>
          </cell>
          <cell r="I751" t="str">
            <v>UNDF</v>
          </cell>
          <cell r="J751">
            <v>17225.27</v>
          </cell>
          <cell r="K751">
            <v>66442.3</v>
          </cell>
          <cell r="L751">
            <v>124692.08</v>
          </cell>
          <cell r="M751">
            <v>53551.38</v>
          </cell>
          <cell r="N751">
            <v>24562.5</v>
          </cell>
          <cell r="O751">
            <v>4353.57</v>
          </cell>
          <cell r="P751">
            <v>10688.76</v>
          </cell>
          <cell r="Q751">
            <v>2156.12</v>
          </cell>
        </row>
        <row r="752">
          <cell r="B752">
            <v>85061.74</v>
          </cell>
          <cell r="C752">
            <v>29146.65</v>
          </cell>
          <cell r="D752">
            <v>114114.94</v>
          </cell>
          <cell r="E752">
            <v>137307.14000000001</v>
          </cell>
          <cell r="F752">
            <v>257728.92</v>
          </cell>
          <cell r="G752">
            <v>46107.66</v>
          </cell>
          <cell r="H752">
            <v>6993.1</v>
          </cell>
          <cell r="I752" t="str">
            <v>UNDF</v>
          </cell>
          <cell r="J752">
            <v>17265.63</v>
          </cell>
          <cell r="K752">
            <v>64996.39</v>
          </cell>
          <cell r="L752">
            <v>122821.56</v>
          </cell>
          <cell r="M752">
            <v>53157.35</v>
          </cell>
          <cell r="N752">
            <v>24986.54</v>
          </cell>
          <cell r="O752">
            <v>4577.7700000000004</v>
          </cell>
          <cell r="P752">
            <v>10669.53</v>
          </cell>
          <cell r="Q752">
            <v>2162.65</v>
          </cell>
        </row>
        <row r="753">
          <cell r="B753">
            <v>87203.75</v>
          </cell>
          <cell r="C753">
            <v>30507.61</v>
          </cell>
          <cell r="D753">
            <v>113565.52</v>
          </cell>
          <cell r="E753">
            <v>137425.88</v>
          </cell>
          <cell r="F753">
            <v>258553.81</v>
          </cell>
          <cell r="G753">
            <v>47033.37</v>
          </cell>
          <cell r="H753">
            <v>7047.66</v>
          </cell>
          <cell r="I753" t="str">
            <v>UNDF</v>
          </cell>
          <cell r="J753">
            <v>17232.62</v>
          </cell>
          <cell r="K753">
            <v>63960.01</v>
          </cell>
          <cell r="L753">
            <v>120849.53</v>
          </cell>
          <cell r="M753">
            <v>53988.26</v>
          </cell>
          <cell r="N753">
            <v>25454.83</v>
          </cell>
          <cell r="O753">
            <v>4639.4399999999996</v>
          </cell>
          <cell r="P753">
            <v>10651.44</v>
          </cell>
          <cell r="Q753">
            <v>2137.5300000000002</v>
          </cell>
        </row>
        <row r="754">
          <cell r="B754">
            <v>88696.21</v>
          </cell>
          <cell r="C754">
            <v>31228.26</v>
          </cell>
          <cell r="D754">
            <v>113779.63</v>
          </cell>
          <cell r="E754">
            <v>137610.13</v>
          </cell>
          <cell r="F754">
            <v>259952.06</v>
          </cell>
          <cell r="G754">
            <v>47485.61</v>
          </cell>
          <cell r="H754">
            <v>6980.72</v>
          </cell>
          <cell r="I754" t="str">
            <v>UNDF</v>
          </cell>
          <cell r="J754">
            <v>17239.189999999999</v>
          </cell>
          <cell r="K754">
            <v>63120.52</v>
          </cell>
          <cell r="L754">
            <v>118942.07</v>
          </cell>
          <cell r="M754">
            <v>55202.93</v>
          </cell>
          <cell r="N754">
            <v>25922.52</v>
          </cell>
          <cell r="O754">
            <v>4653.16</v>
          </cell>
          <cell r="P754">
            <v>10619.23</v>
          </cell>
          <cell r="Q754">
            <v>2082.4</v>
          </cell>
        </row>
        <row r="755">
          <cell r="B755">
            <v>91521.62</v>
          </cell>
          <cell r="C755">
            <v>31568.42</v>
          </cell>
          <cell r="D755">
            <v>114087.42</v>
          </cell>
          <cell r="E755">
            <v>137832.29999999999</v>
          </cell>
          <cell r="F755">
            <v>261419.55</v>
          </cell>
          <cell r="G755">
            <v>47817.62</v>
          </cell>
          <cell r="H755">
            <v>6909.6</v>
          </cell>
          <cell r="I755" t="str">
            <v>UNDF</v>
          </cell>
          <cell r="J755">
            <v>17254.53</v>
          </cell>
          <cell r="K755">
            <v>62452.33</v>
          </cell>
          <cell r="L755">
            <v>117386.85</v>
          </cell>
          <cell r="M755">
            <v>56658.67</v>
          </cell>
          <cell r="N755">
            <v>26269.47</v>
          </cell>
          <cell r="O755">
            <v>4790.79</v>
          </cell>
          <cell r="P755">
            <v>10588.12</v>
          </cell>
          <cell r="Q755">
            <v>2106.09</v>
          </cell>
        </row>
        <row r="756">
          <cell r="B756">
            <v>93179.49</v>
          </cell>
          <cell r="C756">
            <v>32787.03</v>
          </cell>
          <cell r="D756">
            <v>114329.53</v>
          </cell>
          <cell r="E756">
            <v>138148.98000000001</v>
          </cell>
          <cell r="F756">
            <v>262569.68</v>
          </cell>
          <cell r="G756">
            <v>48204.05</v>
          </cell>
          <cell r="H756">
            <v>6867.72</v>
          </cell>
          <cell r="I756" t="str">
            <v>UNDF</v>
          </cell>
          <cell r="J756">
            <v>17293.25</v>
          </cell>
          <cell r="K756">
            <v>62047.85</v>
          </cell>
          <cell r="L756">
            <v>116365.37</v>
          </cell>
          <cell r="M756">
            <v>58250.81</v>
          </cell>
          <cell r="N756">
            <v>26655.89</v>
          </cell>
          <cell r="O756">
            <v>4946.8599999999997</v>
          </cell>
          <cell r="P756">
            <v>10552.59</v>
          </cell>
          <cell r="Q756">
            <v>2209.38</v>
          </cell>
        </row>
        <row r="757">
          <cell r="B757">
            <v>94498.08</v>
          </cell>
          <cell r="C757">
            <v>33584.85</v>
          </cell>
          <cell r="D757">
            <v>114991.12</v>
          </cell>
          <cell r="E757">
            <v>138553.54999999999</v>
          </cell>
          <cell r="F757">
            <v>263352.3</v>
          </cell>
          <cell r="G757">
            <v>48870.27</v>
          </cell>
          <cell r="H757">
            <v>6860.34</v>
          </cell>
          <cell r="I757" t="str">
            <v>UNDF</v>
          </cell>
          <cell r="J757">
            <v>17321.03</v>
          </cell>
          <cell r="K757">
            <v>61811.81</v>
          </cell>
          <cell r="L757">
            <v>116054.6</v>
          </cell>
          <cell r="M757">
            <v>59742.71</v>
          </cell>
          <cell r="N757">
            <v>27055.8</v>
          </cell>
          <cell r="O757">
            <v>5169.34</v>
          </cell>
          <cell r="P757">
            <v>10525.96</v>
          </cell>
          <cell r="Q757">
            <v>2269.83</v>
          </cell>
        </row>
        <row r="758">
          <cell r="B758">
            <v>97511.31</v>
          </cell>
          <cell r="C758">
            <v>34092.32</v>
          </cell>
          <cell r="D758">
            <v>115410.83</v>
          </cell>
          <cell r="E758">
            <v>138854.64000000001</v>
          </cell>
          <cell r="F758">
            <v>263674.61</v>
          </cell>
          <cell r="G758">
            <v>49944.89</v>
          </cell>
          <cell r="H758">
            <v>6895.38</v>
          </cell>
          <cell r="I758" t="str">
            <v>UNDF</v>
          </cell>
          <cell r="J758">
            <v>17391.14</v>
          </cell>
          <cell r="K758">
            <v>61758.26</v>
          </cell>
          <cell r="L758">
            <v>116387.9</v>
          </cell>
          <cell r="M758">
            <v>61017.919999999998</v>
          </cell>
          <cell r="N758">
            <v>27360.67</v>
          </cell>
          <cell r="O758">
            <v>5363.37</v>
          </cell>
          <cell r="P758">
            <v>10496.2</v>
          </cell>
          <cell r="Q758">
            <v>2318.0300000000002</v>
          </cell>
        </row>
        <row r="759">
          <cell r="B759">
            <v>98620</v>
          </cell>
          <cell r="C759">
            <v>35245.53</v>
          </cell>
          <cell r="D759">
            <v>116722.69</v>
          </cell>
          <cell r="E759">
            <v>139119.62</v>
          </cell>
          <cell r="F759">
            <v>263983.15999999997</v>
          </cell>
          <cell r="G759">
            <v>51470.31</v>
          </cell>
          <cell r="H759">
            <v>7012.29</v>
          </cell>
          <cell r="I759" t="str">
            <v>UNDF</v>
          </cell>
          <cell r="J759">
            <v>17477.97</v>
          </cell>
          <cell r="K759">
            <v>62116.02</v>
          </cell>
          <cell r="L759">
            <v>116946.34</v>
          </cell>
          <cell r="M759">
            <v>62375.16</v>
          </cell>
          <cell r="N759">
            <v>27660.73</v>
          </cell>
          <cell r="O759">
            <v>5481.82</v>
          </cell>
          <cell r="P759">
            <v>10494.43</v>
          </cell>
          <cell r="Q759">
            <v>2345.77</v>
          </cell>
        </row>
        <row r="760">
          <cell r="B760">
            <v>99977.34</v>
          </cell>
          <cell r="C760">
            <v>36220.86</v>
          </cell>
          <cell r="D760">
            <v>118897.03</v>
          </cell>
          <cell r="E760">
            <v>139464.64000000001</v>
          </cell>
          <cell r="F760">
            <v>264396.37</v>
          </cell>
          <cell r="G760">
            <v>53115.97</v>
          </cell>
          <cell r="H760">
            <v>7221.43</v>
          </cell>
          <cell r="I760" t="str">
            <v>UNDF</v>
          </cell>
          <cell r="J760">
            <v>17631.080000000002</v>
          </cell>
          <cell r="K760">
            <v>62576.15</v>
          </cell>
          <cell r="L760">
            <v>117635.68</v>
          </cell>
          <cell r="M760">
            <v>63784.22</v>
          </cell>
          <cell r="N760">
            <v>27976.12</v>
          </cell>
          <cell r="O760">
            <v>5606.77</v>
          </cell>
          <cell r="P760">
            <v>10491.13</v>
          </cell>
          <cell r="Q760">
            <v>2311.75</v>
          </cell>
        </row>
        <row r="761">
          <cell r="B761">
            <v>102517.98</v>
          </cell>
          <cell r="C761">
            <v>36561.620000000003</v>
          </cell>
          <cell r="D761">
            <v>121478.13</v>
          </cell>
          <cell r="E761">
            <v>139915.10999999999</v>
          </cell>
          <cell r="F761">
            <v>264766.77</v>
          </cell>
          <cell r="G761">
            <v>54453.34</v>
          </cell>
          <cell r="H761">
            <v>7470.2</v>
          </cell>
          <cell r="I761" t="str">
            <v>UNDF</v>
          </cell>
          <cell r="J761">
            <v>17790.490000000002</v>
          </cell>
          <cell r="K761">
            <v>62809.53</v>
          </cell>
          <cell r="L761">
            <v>118279.2</v>
          </cell>
          <cell r="M761">
            <v>64868.03</v>
          </cell>
          <cell r="N761">
            <v>28100.27</v>
          </cell>
          <cell r="O761">
            <v>5763.75</v>
          </cell>
          <cell r="P761">
            <v>10479.1</v>
          </cell>
          <cell r="Q761">
            <v>2328.2199999999998</v>
          </cell>
        </row>
        <row r="762">
          <cell r="B762">
            <v>102954.28</v>
          </cell>
          <cell r="C762">
            <v>37774.92</v>
          </cell>
          <cell r="D762">
            <v>123374.43</v>
          </cell>
          <cell r="E762">
            <v>140400.99</v>
          </cell>
          <cell r="F762">
            <v>265143.18</v>
          </cell>
          <cell r="G762">
            <v>55413.39</v>
          </cell>
          <cell r="H762">
            <v>7570.86</v>
          </cell>
          <cell r="I762" t="str">
            <v>UNDF</v>
          </cell>
          <cell r="J762">
            <v>17915.93</v>
          </cell>
          <cell r="K762">
            <v>63164.05</v>
          </cell>
          <cell r="L762">
            <v>118886.56</v>
          </cell>
          <cell r="M762">
            <v>65629.460000000006</v>
          </cell>
          <cell r="N762">
            <v>28270.11</v>
          </cell>
          <cell r="O762">
            <v>5944.82</v>
          </cell>
          <cell r="P762">
            <v>10463.91</v>
          </cell>
          <cell r="Q762">
            <v>2365.54</v>
          </cell>
        </row>
        <row r="763">
          <cell r="B763">
            <v>106070.87</v>
          </cell>
          <cell r="C763">
            <v>39004.57</v>
          </cell>
          <cell r="D763">
            <v>125166.83</v>
          </cell>
          <cell r="E763">
            <v>140925.97</v>
          </cell>
          <cell r="F763">
            <v>265443.45</v>
          </cell>
          <cell r="G763">
            <v>56268.35</v>
          </cell>
          <cell r="H763">
            <v>7634.65</v>
          </cell>
          <cell r="I763" t="str">
            <v>UNDF</v>
          </cell>
          <cell r="J763">
            <v>18015.3</v>
          </cell>
          <cell r="K763">
            <v>63368.84</v>
          </cell>
          <cell r="L763">
            <v>119500.84</v>
          </cell>
          <cell r="M763">
            <v>66359.850000000006</v>
          </cell>
          <cell r="N763">
            <v>28562.94</v>
          </cell>
          <cell r="O763">
            <v>6150.21</v>
          </cell>
          <cell r="P763">
            <v>10469.49</v>
          </cell>
          <cell r="Q763">
            <v>2442.27</v>
          </cell>
        </row>
        <row r="764">
          <cell r="B764">
            <v>108313.7</v>
          </cell>
          <cell r="C764">
            <v>39385.33</v>
          </cell>
          <cell r="D764">
            <v>127524.59</v>
          </cell>
          <cell r="E764">
            <v>141296.9</v>
          </cell>
          <cell r="F764">
            <v>265884.3</v>
          </cell>
          <cell r="G764">
            <v>56915.64</v>
          </cell>
          <cell r="H764">
            <v>7616.12</v>
          </cell>
          <cell r="I764" t="str">
            <v>UNDF</v>
          </cell>
          <cell r="J764">
            <v>18069.8</v>
          </cell>
          <cell r="K764">
            <v>63656.61</v>
          </cell>
          <cell r="L764">
            <v>120313.09</v>
          </cell>
          <cell r="M764">
            <v>66835.58</v>
          </cell>
          <cell r="N764">
            <v>28668.880000000001</v>
          </cell>
          <cell r="O764">
            <v>6303.36</v>
          </cell>
          <cell r="P764">
            <v>10423.67</v>
          </cell>
          <cell r="Q764">
            <v>2507.3200000000002</v>
          </cell>
        </row>
        <row r="765">
          <cell r="B765">
            <v>108902.62</v>
          </cell>
        </row>
      </sheetData>
      <sheetData sheetId="2">
        <row r="135">
          <cell r="B135">
            <v>278.36</v>
          </cell>
        </row>
        <row r="136">
          <cell r="B136">
            <v>281.25</v>
          </cell>
        </row>
        <row r="137">
          <cell r="B137">
            <v>284.10000000000002</v>
          </cell>
        </row>
        <row r="138">
          <cell r="B138">
            <v>287.37</v>
          </cell>
        </row>
        <row r="139">
          <cell r="B139">
            <v>288.35000000000002</v>
          </cell>
        </row>
        <row r="140">
          <cell r="B140">
            <v>292.25</v>
          </cell>
        </row>
        <row r="141">
          <cell r="B141">
            <v>294.64999999999998</v>
          </cell>
        </row>
        <row r="142">
          <cell r="B142">
            <v>296.01</v>
          </cell>
        </row>
        <row r="143">
          <cell r="B143">
            <v>298.45</v>
          </cell>
        </row>
        <row r="144">
          <cell r="B144">
            <v>296.61</v>
          </cell>
        </row>
        <row r="145">
          <cell r="B145">
            <v>300.83</v>
          </cell>
        </row>
        <row r="146">
          <cell r="B146">
            <v>290.68</v>
          </cell>
        </row>
        <row r="147">
          <cell r="B147">
            <v>288.37</v>
          </cell>
        </row>
        <row r="148">
          <cell r="B148">
            <v>281.89</v>
          </cell>
        </row>
        <row r="751">
          <cell r="B751">
            <v>83418.070000000007</v>
          </cell>
        </row>
        <row r="752">
          <cell r="B752">
            <v>86007.88</v>
          </cell>
        </row>
        <row r="753">
          <cell r="B753">
            <v>88162.880000000005</v>
          </cell>
        </row>
        <row r="754">
          <cell r="B754">
            <v>89777.61</v>
          </cell>
        </row>
        <row r="755">
          <cell r="B755">
            <v>93339.56</v>
          </cell>
        </row>
        <row r="756">
          <cell r="B756">
            <v>95301.84</v>
          </cell>
        </row>
        <row r="757">
          <cell r="B757">
            <v>96885.67</v>
          </cell>
        </row>
        <row r="758">
          <cell r="B758">
            <v>101173.47</v>
          </cell>
        </row>
        <row r="759">
          <cell r="B759">
            <v>102769.74</v>
          </cell>
        </row>
        <row r="760">
          <cell r="B760">
            <v>104269.51</v>
          </cell>
        </row>
        <row r="761">
          <cell r="B761">
            <v>108095.12</v>
          </cell>
        </row>
        <row r="762">
          <cell r="B762">
            <v>109435.37</v>
          </cell>
        </row>
        <row r="763">
          <cell r="B763">
            <v>112269.23</v>
          </cell>
        </row>
        <row r="764">
          <cell r="B764">
            <v>111577.8</v>
          </cell>
        </row>
        <row r="765">
          <cell r="B765">
            <v>109996.03</v>
          </cell>
        </row>
      </sheetData>
      <sheetData sheetId="3">
        <row r="751">
          <cell r="B751">
            <v>84022.06</v>
          </cell>
        </row>
        <row r="752">
          <cell r="B752">
            <v>86181.05</v>
          </cell>
        </row>
        <row r="753">
          <cell r="B753">
            <v>88386.42</v>
          </cell>
        </row>
        <row r="754">
          <cell r="B754">
            <v>89984.92</v>
          </cell>
        </row>
        <row r="755">
          <cell r="B755">
            <v>92859.41</v>
          </cell>
        </row>
        <row r="756">
          <cell r="B756">
            <v>94624.5</v>
          </cell>
        </row>
        <row r="757">
          <cell r="B757">
            <v>96076.62</v>
          </cell>
        </row>
        <row r="758">
          <cell r="B758">
            <v>99142.85</v>
          </cell>
        </row>
        <row r="759">
          <cell r="B759">
            <v>100407.82</v>
          </cell>
        </row>
        <row r="760">
          <cell r="B760">
            <v>101916.98</v>
          </cell>
        </row>
        <row r="761">
          <cell r="B761">
            <v>104545.17</v>
          </cell>
        </row>
        <row r="762">
          <cell r="B762">
            <v>105170.88</v>
          </cell>
        </row>
        <row r="763">
          <cell r="B763">
            <v>108412.64</v>
          </cell>
        </row>
        <row r="764">
          <cell r="B764">
            <v>110782.44</v>
          </cell>
        </row>
        <row r="765">
          <cell r="B765">
            <v>111602.61</v>
          </cell>
        </row>
      </sheetData>
      <sheetData sheetId="4">
        <row r="4">
          <cell r="X4">
            <v>2022</v>
          </cell>
          <cell r="Y4">
            <v>2024</v>
          </cell>
        </row>
        <row r="6">
          <cell r="A6">
            <v>2025</v>
          </cell>
          <cell r="X6">
            <v>780.58697999999549</v>
          </cell>
          <cell r="Y6">
            <v>774.18650000000002</v>
          </cell>
        </row>
        <row r="7">
          <cell r="A7">
            <v>2035</v>
          </cell>
          <cell r="X7">
            <v>848.95174000000043</v>
          </cell>
          <cell r="Y7">
            <v>786.11766999999804</v>
          </cell>
        </row>
        <row r="8">
          <cell r="A8">
            <v>2045</v>
          </cell>
          <cell r="X8">
            <v>770.42842000000337</v>
          </cell>
          <cell r="Y8">
            <v>547.73282000000233</v>
          </cell>
        </row>
        <row r="9">
          <cell r="A9">
            <v>2055</v>
          </cell>
          <cell r="X9">
            <v>989.35492999999769</v>
          </cell>
          <cell r="Y9">
            <v>1036.925469999996</v>
          </cell>
        </row>
        <row r="10">
          <cell r="A10">
            <v>2065</v>
          </cell>
          <cell r="X10">
            <v>811.15440999999851</v>
          </cell>
          <cell r="Y10">
            <v>608.43829000000358</v>
          </cell>
        </row>
        <row r="11">
          <cell r="A11">
            <v>2075</v>
          </cell>
          <cell r="X11">
            <v>807.53946000000167</v>
          </cell>
          <cell r="Y11">
            <v>483.92252999999874</v>
          </cell>
        </row>
        <row r="12">
          <cell r="A12">
            <v>2085</v>
          </cell>
          <cell r="X12">
            <v>700.61034000000143</v>
          </cell>
          <cell r="Y12">
            <v>1105.8554099999985</v>
          </cell>
        </row>
        <row r="13">
          <cell r="A13">
            <v>2095</v>
          </cell>
          <cell r="X13">
            <v>835.83149000000049</v>
          </cell>
          <cell r="Y13">
            <v>406.88923000000085</v>
          </cell>
        </row>
        <row r="14">
          <cell r="A14">
            <v>2105</v>
          </cell>
          <cell r="X14">
            <v>583.89700000000005</v>
          </cell>
          <cell r="Y14">
            <v>498.14377999999869</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_05-2022"/>
      <sheetName val="2024_v1 (63)r3 (9)"/>
      <sheetName val="s10"/>
      <sheetName val="s12"/>
      <sheetName val="s16"/>
      <sheetName val="2024_v1_lowUSrents"/>
      <sheetName val="comparison"/>
      <sheetName val="Sheet4"/>
    </sheetNames>
    <sheetDataSet>
      <sheetData sheetId="0">
        <row r="3">
          <cell r="B3">
            <v>113.86</v>
          </cell>
          <cell r="C3">
            <v>13394.92</v>
          </cell>
          <cell r="D3">
            <v>58.94</v>
          </cell>
          <cell r="E3">
            <v>6909.48</v>
          </cell>
        </row>
        <row r="4">
          <cell r="B4">
            <v>137.15</v>
          </cell>
          <cell r="C4">
            <v>13836.69</v>
          </cell>
          <cell r="D4">
            <v>65.23</v>
          </cell>
          <cell r="E4">
            <v>7834.05</v>
          </cell>
        </row>
        <row r="5">
          <cell r="B5">
            <v>151.43</v>
          </cell>
          <cell r="C5">
            <v>14512.73</v>
          </cell>
          <cell r="D5">
            <v>71.08</v>
          </cell>
          <cell r="E5">
            <v>8336.99</v>
          </cell>
        </row>
        <row r="6">
          <cell r="B6">
            <v>158.54</v>
          </cell>
          <cell r="C6">
            <v>15141.63</v>
          </cell>
          <cell r="D6">
            <v>74.239999999999995</v>
          </cell>
          <cell r="E6">
            <v>8720.6299999999992</v>
          </cell>
        </row>
        <row r="7">
          <cell r="B7">
            <v>164.69</v>
          </cell>
          <cell r="C7">
            <v>15393.02</v>
          </cell>
          <cell r="D7">
            <v>78.7</v>
          </cell>
          <cell r="E7">
            <v>8670.0499999999993</v>
          </cell>
        </row>
        <row r="8">
          <cell r="B8">
            <v>165.24</v>
          </cell>
          <cell r="C8">
            <v>16031.62</v>
          </cell>
          <cell r="D8">
            <v>73.83</v>
          </cell>
          <cell r="E8">
            <v>9723.52</v>
          </cell>
        </row>
        <row r="9">
          <cell r="B9">
            <v>167.92</v>
          </cell>
          <cell r="C9">
            <v>16374.12</v>
          </cell>
          <cell r="D9">
            <v>75.03</v>
          </cell>
          <cell r="E9">
            <v>9929.5300000000007</v>
          </cell>
        </row>
        <row r="10">
          <cell r="B10">
            <v>169.89</v>
          </cell>
          <cell r="C10">
            <v>16911.22</v>
          </cell>
          <cell r="D10">
            <v>68.569999999999993</v>
          </cell>
          <cell r="E10">
            <v>11468.82</v>
          </cell>
        </row>
        <row r="11">
          <cell r="B11">
            <v>171.58</v>
          </cell>
          <cell r="C11">
            <v>17611.63</v>
          </cell>
          <cell r="D11">
            <v>73.489999999999995</v>
          </cell>
          <cell r="E11">
            <v>11189.15</v>
          </cell>
        </row>
        <row r="12">
          <cell r="B12">
            <v>173.82</v>
          </cell>
          <cell r="C12">
            <v>18378.5</v>
          </cell>
          <cell r="D12">
            <v>68.180000000000007</v>
          </cell>
          <cell r="E12">
            <v>12863.33</v>
          </cell>
        </row>
        <row r="13">
          <cell r="B13">
            <v>174.7</v>
          </cell>
          <cell r="C13">
            <v>19459.61</v>
          </cell>
          <cell r="D13">
            <v>73.760000000000005</v>
          </cell>
          <cell r="E13">
            <v>12559.81</v>
          </cell>
        </row>
        <row r="14">
          <cell r="B14">
            <v>178.59</v>
          </cell>
          <cell r="C14">
            <v>20326.8</v>
          </cell>
          <cell r="D14">
            <v>66.72</v>
          </cell>
          <cell r="E14">
            <v>15010.14</v>
          </cell>
        </row>
        <row r="15">
          <cell r="B15">
            <v>182.18</v>
          </cell>
          <cell r="C15">
            <v>21381.040000000001</v>
          </cell>
          <cell r="D15">
            <v>72.040000000000006</v>
          </cell>
          <cell r="E15">
            <v>14832.58</v>
          </cell>
        </row>
        <row r="16">
          <cell r="B16">
            <v>187.44</v>
          </cell>
          <cell r="C16">
            <v>22368.78</v>
          </cell>
          <cell r="D16">
            <v>67.37</v>
          </cell>
          <cell r="E16">
            <v>17235.060000000001</v>
          </cell>
        </row>
        <row r="25">
          <cell r="B25">
            <v>2551.4299999999998</v>
          </cell>
        </row>
        <row r="26">
          <cell r="B26">
            <v>1700.95</v>
          </cell>
        </row>
        <row r="27">
          <cell r="B27">
            <v>1497.96</v>
          </cell>
        </row>
        <row r="28">
          <cell r="B28">
            <v>1397.96</v>
          </cell>
        </row>
        <row r="29">
          <cell r="B29">
            <v>1444.13</v>
          </cell>
        </row>
        <row r="30">
          <cell r="B30">
            <v>1423.4</v>
          </cell>
        </row>
        <row r="31">
          <cell r="B31">
            <v>2068.8200000000002</v>
          </cell>
        </row>
        <row r="32">
          <cell r="B32">
            <v>2266.5100000000002</v>
          </cell>
        </row>
        <row r="33">
          <cell r="B33">
            <v>2376.77</v>
          </cell>
        </row>
        <row r="34">
          <cell r="B34">
            <v>2254.6999999999998</v>
          </cell>
        </row>
        <row r="35">
          <cell r="B35">
            <v>2217.2199999999998</v>
          </cell>
        </row>
        <row r="36">
          <cell r="B36">
            <v>2111.2800000000002</v>
          </cell>
        </row>
        <row r="37">
          <cell r="B37">
            <v>2675.69</v>
          </cell>
        </row>
        <row r="38">
          <cell r="B38">
            <v>2502.4</v>
          </cell>
        </row>
        <row r="47">
          <cell r="B47">
            <v>1778.45</v>
          </cell>
        </row>
        <row r="48">
          <cell r="B48">
            <v>2240.0300000000002</v>
          </cell>
        </row>
        <row r="49">
          <cell r="B49">
            <v>2862.98</v>
          </cell>
        </row>
        <row r="50">
          <cell r="B50">
            <v>2200.29</v>
          </cell>
        </row>
        <row r="51">
          <cell r="B51">
            <v>3017.47</v>
          </cell>
        </row>
        <row r="52">
          <cell r="B52">
            <v>3267.17</v>
          </cell>
        </row>
        <row r="53">
          <cell r="B53">
            <v>3537.53</v>
          </cell>
        </row>
        <row r="54">
          <cell r="B54">
            <v>3221.66</v>
          </cell>
        </row>
        <row r="55">
          <cell r="B55">
            <v>5111.01</v>
          </cell>
        </row>
        <row r="56">
          <cell r="B56">
            <v>4034.81</v>
          </cell>
        </row>
        <row r="57">
          <cell r="B57">
            <v>6243.64</v>
          </cell>
        </row>
        <row r="58">
          <cell r="B58">
            <v>4506.6400000000003</v>
          </cell>
        </row>
        <row r="59">
          <cell r="B59">
            <v>6454.32</v>
          </cell>
        </row>
        <row r="60">
          <cell r="B60">
            <v>4759.41</v>
          </cell>
        </row>
        <row r="135">
          <cell r="B135">
            <v>276.25</v>
          </cell>
          <cell r="C135">
            <v>164.63</v>
          </cell>
          <cell r="D135">
            <v>498.2</v>
          </cell>
          <cell r="E135">
            <v>327.38</v>
          </cell>
          <cell r="F135">
            <v>838.12</v>
          </cell>
          <cell r="G135">
            <v>205.29</v>
          </cell>
          <cell r="H135">
            <v>22.07</v>
          </cell>
          <cell r="I135">
            <v>47.81</v>
          </cell>
          <cell r="J135">
            <v>94.63</v>
          </cell>
          <cell r="K135">
            <v>348.47</v>
          </cell>
          <cell r="L135">
            <v>564.65</v>
          </cell>
          <cell r="M135">
            <v>243.94</v>
          </cell>
          <cell r="N135">
            <v>199.17</v>
          </cell>
          <cell r="O135">
            <v>23.68</v>
          </cell>
          <cell r="P135">
            <v>33.770000000000003</v>
          </cell>
          <cell r="Q135">
            <v>11.19</v>
          </cell>
        </row>
        <row r="136">
          <cell r="B136">
            <v>277.24</v>
          </cell>
          <cell r="C136">
            <v>168.81</v>
          </cell>
          <cell r="D136">
            <v>485.89</v>
          </cell>
          <cell r="E136">
            <v>328.3</v>
          </cell>
          <cell r="F136">
            <v>839.64</v>
          </cell>
          <cell r="G136">
            <v>207.03</v>
          </cell>
          <cell r="H136">
            <v>22.73</v>
          </cell>
          <cell r="I136">
            <v>49.45</v>
          </cell>
          <cell r="J136">
            <v>92.9</v>
          </cell>
          <cell r="K136">
            <v>337.99</v>
          </cell>
          <cell r="L136">
            <v>526.4</v>
          </cell>
          <cell r="M136">
            <v>233.28</v>
          </cell>
          <cell r="N136">
            <v>200.49</v>
          </cell>
          <cell r="O136">
            <v>24.14</v>
          </cell>
          <cell r="P136">
            <v>33.880000000000003</v>
          </cell>
          <cell r="Q136">
            <v>10.95</v>
          </cell>
        </row>
        <row r="137">
          <cell r="B137">
            <v>280.61</v>
          </cell>
          <cell r="C137">
            <v>170.46</v>
          </cell>
          <cell r="D137">
            <v>472.84</v>
          </cell>
          <cell r="E137">
            <v>328.15</v>
          </cell>
          <cell r="F137">
            <v>837.64</v>
          </cell>
          <cell r="G137">
            <v>205.3</v>
          </cell>
          <cell r="H137">
            <v>23.2</v>
          </cell>
          <cell r="I137">
            <v>50.03</v>
          </cell>
          <cell r="J137">
            <v>90.3</v>
          </cell>
          <cell r="K137">
            <v>326.35000000000002</v>
          </cell>
          <cell r="L137">
            <v>500.55</v>
          </cell>
          <cell r="M137">
            <v>226.55</v>
          </cell>
          <cell r="N137">
            <v>200.16</v>
          </cell>
          <cell r="O137">
            <v>23.59</v>
          </cell>
          <cell r="P137">
            <v>33.270000000000003</v>
          </cell>
          <cell r="Q137">
            <v>10.45</v>
          </cell>
        </row>
        <row r="138">
          <cell r="B138">
            <v>281.87</v>
          </cell>
          <cell r="C138">
            <v>169.82</v>
          </cell>
          <cell r="D138">
            <v>460.65</v>
          </cell>
          <cell r="E138">
            <v>329.19</v>
          </cell>
          <cell r="F138">
            <v>838.58</v>
          </cell>
          <cell r="G138">
            <v>206.75</v>
          </cell>
          <cell r="H138">
            <v>23.25</v>
          </cell>
          <cell r="I138">
            <v>50.93</v>
          </cell>
          <cell r="J138">
            <v>88.18</v>
          </cell>
          <cell r="K138">
            <v>320.68</v>
          </cell>
          <cell r="L138">
            <v>476.36</v>
          </cell>
          <cell r="M138">
            <v>222.46</v>
          </cell>
          <cell r="N138">
            <v>200.29</v>
          </cell>
          <cell r="O138">
            <v>22.62</v>
          </cell>
          <cell r="P138">
            <v>33.270000000000003</v>
          </cell>
          <cell r="Q138">
            <v>10.44</v>
          </cell>
        </row>
        <row r="139">
          <cell r="B139">
            <v>285.77</v>
          </cell>
          <cell r="C139">
            <v>170.47</v>
          </cell>
          <cell r="D139">
            <v>449.14</v>
          </cell>
          <cell r="E139">
            <v>329.27</v>
          </cell>
          <cell r="F139">
            <v>840.54</v>
          </cell>
          <cell r="G139">
            <v>207.33</v>
          </cell>
          <cell r="H139">
            <v>23.55</v>
          </cell>
          <cell r="I139">
            <v>52.4</v>
          </cell>
          <cell r="J139">
            <v>86.34</v>
          </cell>
          <cell r="K139">
            <v>316.85000000000002</v>
          </cell>
          <cell r="L139">
            <v>453.04</v>
          </cell>
          <cell r="M139">
            <v>219.54</v>
          </cell>
          <cell r="N139">
            <v>201.22</v>
          </cell>
          <cell r="O139">
            <v>23.28</v>
          </cell>
          <cell r="P139">
            <v>33.090000000000003</v>
          </cell>
          <cell r="Q139">
            <v>10.36</v>
          </cell>
        </row>
        <row r="140">
          <cell r="B140">
            <v>286.14</v>
          </cell>
          <cell r="C140">
            <v>169.66</v>
          </cell>
          <cell r="D140">
            <v>439.3</v>
          </cell>
          <cell r="E140">
            <v>330.65</v>
          </cell>
          <cell r="F140">
            <v>841.39</v>
          </cell>
          <cell r="G140">
            <v>208.31</v>
          </cell>
          <cell r="H140">
            <v>23.68</v>
          </cell>
          <cell r="I140">
            <v>53.8</v>
          </cell>
          <cell r="J140">
            <v>84.81</v>
          </cell>
          <cell r="K140">
            <v>315.27</v>
          </cell>
          <cell r="L140">
            <v>434.16</v>
          </cell>
          <cell r="M140">
            <v>217.05</v>
          </cell>
          <cell r="N140">
            <v>201.86</v>
          </cell>
          <cell r="O140">
            <v>23.12</v>
          </cell>
          <cell r="P140">
            <v>33.14</v>
          </cell>
          <cell r="Q140">
            <v>10.84</v>
          </cell>
        </row>
        <row r="141">
          <cell r="B141">
            <v>288.35000000000002</v>
          </cell>
          <cell r="C141">
            <v>171.85</v>
          </cell>
          <cell r="D141">
            <v>428.15</v>
          </cell>
          <cell r="E141">
            <v>332.01</v>
          </cell>
          <cell r="F141">
            <v>842.88</v>
          </cell>
          <cell r="G141">
            <v>210.89</v>
          </cell>
          <cell r="H141">
            <v>24</v>
          </cell>
          <cell r="I141">
            <v>55.61</v>
          </cell>
          <cell r="J141">
            <v>83.22</v>
          </cell>
          <cell r="K141">
            <v>311.91000000000003</v>
          </cell>
          <cell r="L141">
            <v>430.7</v>
          </cell>
          <cell r="M141">
            <v>215.6</v>
          </cell>
          <cell r="N141">
            <v>202.7</v>
          </cell>
          <cell r="O141">
            <v>23.63</v>
          </cell>
          <cell r="P141">
            <v>33.07</v>
          </cell>
          <cell r="Q141">
            <v>11.06</v>
          </cell>
        </row>
        <row r="142">
          <cell r="B142">
            <v>287.33999999999997</v>
          </cell>
          <cell r="C142">
            <v>172.36</v>
          </cell>
          <cell r="D142">
            <v>419.79</v>
          </cell>
          <cell r="E142">
            <v>333.83</v>
          </cell>
          <cell r="F142">
            <v>845.6</v>
          </cell>
          <cell r="G142">
            <v>216.54</v>
          </cell>
          <cell r="H142">
            <v>24.2</v>
          </cell>
          <cell r="I142">
            <v>55.9</v>
          </cell>
          <cell r="J142">
            <v>81.99</v>
          </cell>
          <cell r="K142">
            <v>310.66000000000003</v>
          </cell>
          <cell r="L142">
            <v>429.84</v>
          </cell>
          <cell r="M142">
            <v>212.91</v>
          </cell>
          <cell r="N142">
            <v>202.85</v>
          </cell>
          <cell r="O142">
            <v>23.52</v>
          </cell>
          <cell r="P142">
            <v>33.18</v>
          </cell>
          <cell r="Q142">
            <v>11.16</v>
          </cell>
        </row>
        <row r="143">
          <cell r="B143">
            <v>289.92</v>
          </cell>
          <cell r="C143">
            <v>174.44</v>
          </cell>
          <cell r="D143">
            <v>416.12</v>
          </cell>
          <cell r="E143">
            <v>334.23</v>
          </cell>
          <cell r="F143">
            <v>845</v>
          </cell>
          <cell r="G143">
            <v>222.06</v>
          </cell>
          <cell r="H143">
            <v>24.95</v>
          </cell>
          <cell r="I143">
            <v>56.61</v>
          </cell>
          <cell r="J143">
            <v>81.31</v>
          </cell>
          <cell r="K143">
            <v>309.23</v>
          </cell>
          <cell r="L143">
            <v>424.58</v>
          </cell>
          <cell r="M143">
            <v>211.13</v>
          </cell>
          <cell r="N143">
            <v>203.46</v>
          </cell>
          <cell r="O143">
            <v>23.91</v>
          </cell>
          <cell r="P143">
            <v>33.42</v>
          </cell>
          <cell r="Q143">
            <v>11.13</v>
          </cell>
        </row>
        <row r="144">
          <cell r="B144">
            <v>288.60000000000002</v>
          </cell>
          <cell r="C144">
            <v>172.62</v>
          </cell>
          <cell r="D144">
            <v>407.58</v>
          </cell>
          <cell r="E144">
            <v>335.7</v>
          </cell>
          <cell r="F144">
            <v>854.04</v>
          </cell>
          <cell r="G144">
            <v>229.31</v>
          </cell>
          <cell r="H144">
            <v>25.44</v>
          </cell>
          <cell r="I144">
            <v>57.5</v>
          </cell>
          <cell r="J144">
            <v>80.069999999999993</v>
          </cell>
          <cell r="K144">
            <v>308.48</v>
          </cell>
          <cell r="L144">
            <v>420.6</v>
          </cell>
          <cell r="M144">
            <v>210.27</v>
          </cell>
          <cell r="N144">
            <v>203.96</v>
          </cell>
          <cell r="O144">
            <v>23.29</v>
          </cell>
          <cell r="P144">
            <v>34.99</v>
          </cell>
          <cell r="Q144">
            <v>11.09</v>
          </cell>
        </row>
        <row r="145">
          <cell r="B145">
            <v>292.35000000000002</v>
          </cell>
          <cell r="C145">
            <v>175.1</v>
          </cell>
          <cell r="D145">
            <v>418.22</v>
          </cell>
          <cell r="E145">
            <v>338.61</v>
          </cell>
          <cell r="F145">
            <v>850.1</v>
          </cell>
          <cell r="G145">
            <v>234.71</v>
          </cell>
          <cell r="H145">
            <v>24.75</v>
          </cell>
          <cell r="I145">
            <v>59.08</v>
          </cell>
          <cell r="J145">
            <v>77.66</v>
          </cell>
          <cell r="K145">
            <v>309.73</v>
          </cell>
          <cell r="L145">
            <v>415.62</v>
          </cell>
          <cell r="M145">
            <v>210.16</v>
          </cell>
          <cell r="N145">
            <v>208.22</v>
          </cell>
          <cell r="O145">
            <v>23.84</v>
          </cell>
          <cell r="P145">
            <v>33.53</v>
          </cell>
          <cell r="Q145">
            <v>11.49</v>
          </cell>
        </row>
        <row r="146">
          <cell r="B146">
            <v>288.70999999999998</v>
          </cell>
          <cell r="C146">
            <v>172.44</v>
          </cell>
          <cell r="D146">
            <v>412.39</v>
          </cell>
          <cell r="E146">
            <v>334.53</v>
          </cell>
          <cell r="F146">
            <v>852.87</v>
          </cell>
          <cell r="G146">
            <v>232.02</v>
          </cell>
          <cell r="H146">
            <v>24.74</v>
          </cell>
          <cell r="I146">
            <v>69.209999999999994</v>
          </cell>
          <cell r="J146">
            <v>75.8</v>
          </cell>
          <cell r="K146">
            <v>310.37</v>
          </cell>
          <cell r="L146">
            <v>407.25</v>
          </cell>
          <cell r="M146">
            <v>197.3</v>
          </cell>
          <cell r="N146">
            <v>205.27</v>
          </cell>
          <cell r="O146">
            <v>23.81</v>
          </cell>
          <cell r="P146">
            <v>31.86</v>
          </cell>
          <cell r="Q146">
            <v>11.12</v>
          </cell>
        </row>
        <row r="147">
          <cell r="B147">
            <v>292.33999999999997</v>
          </cell>
          <cell r="C147">
            <v>174.3</v>
          </cell>
          <cell r="D147">
            <v>405.35</v>
          </cell>
          <cell r="E147">
            <v>334.24</v>
          </cell>
          <cell r="F147">
            <v>853.79</v>
          </cell>
          <cell r="G147">
            <v>236.83</v>
          </cell>
          <cell r="H147">
            <v>24.1</v>
          </cell>
          <cell r="I147">
            <v>60.87</v>
          </cell>
          <cell r="J147">
            <v>71.8</v>
          </cell>
          <cell r="K147">
            <v>318.94</v>
          </cell>
          <cell r="L147">
            <v>439.08</v>
          </cell>
          <cell r="M147">
            <v>210.25</v>
          </cell>
          <cell r="N147">
            <v>202.41</v>
          </cell>
          <cell r="O147">
            <v>24.08</v>
          </cell>
          <cell r="P147">
            <v>31.01</v>
          </cell>
          <cell r="Q147">
            <v>11.29</v>
          </cell>
        </row>
        <row r="148">
          <cell r="B148">
            <v>290.19</v>
          </cell>
          <cell r="C148">
            <v>173.43</v>
          </cell>
          <cell r="D148">
            <v>385.67</v>
          </cell>
          <cell r="E148">
            <v>331.87</v>
          </cell>
          <cell r="F148">
            <v>854.4</v>
          </cell>
          <cell r="G148">
            <v>234.73</v>
          </cell>
          <cell r="H148">
            <v>23.14</v>
          </cell>
          <cell r="I148">
            <v>51.92</v>
          </cell>
          <cell r="J148">
            <v>68.040000000000006</v>
          </cell>
          <cell r="K148">
            <v>292.01</v>
          </cell>
          <cell r="L148">
            <v>413.72</v>
          </cell>
          <cell r="M148">
            <v>198.64</v>
          </cell>
          <cell r="N148">
            <v>196.22</v>
          </cell>
          <cell r="O148">
            <v>23.95</v>
          </cell>
          <cell r="P148">
            <v>27.29</v>
          </cell>
          <cell r="Q148">
            <v>11.41</v>
          </cell>
        </row>
        <row r="751">
          <cell r="B751">
            <v>82133.240000000005</v>
          </cell>
          <cell r="C751">
            <v>28352.959999999999</v>
          </cell>
          <cell r="D751">
            <v>112866.33</v>
          </cell>
          <cell r="E751">
            <v>135952.60999999999</v>
          </cell>
          <cell r="F751">
            <v>257600.96</v>
          </cell>
          <cell r="G751">
            <v>45070.559999999998</v>
          </cell>
          <cell r="H751">
            <v>4376.57</v>
          </cell>
          <cell r="I751">
            <v>10087.73</v>
          </cell>
          <cell r="J751">
            <v>17228.580000000002</v>
          </cell>
          <cell r="K751">
            <v>66444.84</v>
          </cell>
          <cell r="L751">
            <v>124692.08</v>
          </cell>
          <cell r="M751">
            <v>53551.38</v>
          </cell>
          <cell r="N751">
            <v>24562.5</v>
          </cell>
          <cell r="O751">
            <v>4310.41</v>
          </cell>
          <cell r="P751">
            <v>4869.17</v>
          </cell>
          <cell r="Q751">
            <v>2156.12</v>
          </cell>
        </row>
        <row r="752">
          <cell r="B752">
            <v>84260.18</v>
          </cell>
          <cell r="C752">
            <v>29099.35</v>
          </cell>
          <cell r="D752">
            <v>112949.72</v>
          </cell>
          <cell r="E752">
            <v>135948.96</v>
          </cell>
          <cell r="F752">
            <v>257827.57</v>
          </cell>
          <cell r="G752">
            <v>46191.3</v>
          </cell>
          <cell r="H752">
            <v>4394.74</v>
          </cell>
          <cell r="I752">
            <v>10195.09</v>
          </cell>
          <cell r="J752">
            <v>17263.84</v>
          </cell>
          <cell r="K752">
            <v>65146.86</v>
          </cell>
          <cell r="L752">
            <v>122524.88</v>
          </cell>
          <cell r="M752">
            <v>53391.16</v>
          </cell>
          <cell r="N752">
            <v>24999.68</v>
          </cell>
          <cell r="O752">
            <v>4545.79</v>
          </cell>
          <cell r="P752">
            <v>4879.63</v>
          </cell>
          <cell r="Q752">
            <v>2158.98</v>
          </cell>
        </row>
        <row r="753">
          <cell r="B753">
            <v>86573.4</v>
          </cell>
          <cell r="C753">
            <v>30156.42</v>
          </cell>
          <cell r="D753">
            <v>112195.05</v>
          </cell>
          <cell r="E753">
            <v>136147.91</v>
          </cell>
          <cell r="F753">
            <v>258718.78</v>
          </cell>
          <cell r="G753">
            <v>47207.61</v>
          </cell>
          <cell r="H753">
            <v>4416.58</v>
          </cell>
          <cell r="I753">
            <v>10226.17</v>
          </cell>
          <cell r="J753">
            <v>17243.849999999999</v>
          </cell>
          <cell r="K753">
            <v>64214.71</v>
          </cell>
          <cell r="L753">
            <v>120222.11</v>
          </cell>
          <cell r="M753">
            <v>54400.49</v>
          </cell>
          <cell r="N753">
            <v>25463.24</v>
          </cell>
          <cell r="O753">
            <v>4563.07</v>
          </cell>
          <cell r="P753">
            <v>4890.6899999999996</v>
          </cell>
          <cell r="Q753">
            <v>2117.79</v>
          </cell>
        </row>
        <row r="754">
          <cell r="B754">
            <v>88672.66</v>
          </cell>
          <cell r="C754">
            <v>31056.43</v>
          </cell>
          <cell r="D754">
            <v>111940.76</v>
          </cell>
          <cell r="E754">
            <v>136454.07999999999</v>
          </cell>
          <cell r="F754">
            <v>260141.44</v>
          </cell>
          <cell r="G754">
            <v>47749.95</v>
          </cell>
          <cell r="H754">
            <v>4419.2700000000004</v>
          </cell>
          <cell r="I754">
            <v>10391.709999999999</v>
          </cell>
          <cell r="J754">
            <v>17234.330000000002</v>
          </cell>
          <cell r="K754">
            <v>63493.7</v>
          </cell>
          <cell r="L754">
            <v>117897.68</v>
          </cell>
          <cell r="M754">
            <v>55907.51</v>
          </cell>
          <cell r="N754">
            <v>25940.55</v>
          </cell>
          <cell r="O754">
            <v>4534.2</v>
          </cell>
          <cell r="P754">
            <v>4899.95</v>
          </cell>
          <cell r="Q754">
            <v>2042.07</v>
          </cell>
        </row>
        <row r="755">
          <cell r="B755">
            <v>91368.45</v>
          </cell>
          <cell r="C755">
            <v>31441.47</v>
          </cell>
          <cell r="D755">
            <v>111614.58</v>
          </cell>
          <cell r="E755">
            <v>136771.78</v>
          </cell>
          <cell r="F755">
            <v>261870.89</v>
          </cell>
          <cell r="G755">
            <v>48206.2</v>
          </cell>
          <cell r="H755">
            <v>4453.0200000000004</v>
          </cell>
          <cell r="I755">
            <v>10663.36</v>
          </cell>
          <cell r="J755">
            <v>17216.02</v>
          </cell>
          <cell r="K755">
            <v>63143.46</v>
          </cell>
          <cell r="L755">
            <v>115842.9</v>
          </cell>
          <cell r="M755">
            <v>57634.94</v>
          </cell>
          <cell r="N755">
            <v>26330.46</v>
          </cell>
          <cell r="O755">
            <v>4635.67</v>
          </cell>
          <cell r="P755">
            <v>4914.12</v>
          </cell>
          <cell r="Q755">
            <v>2044.74</v>
          </cell>
        </row>
        <row r="756">
          <cell r="B756">
            <v>93578.68</v>
          </cell>
          <cell r="C756">
            <v>31949.13</v>
          </cell>
          <cell r="D756">
            <v>112507.39</v>
          </cell>
          <cell r="E756">
            <v>137200.29</v>
          </cell>
          <cell r="F756">
            <v>263073.11</v>
          </cell>
          <cell r="G756">
            <v>48579.45</v>
          </cell>
          <cell r="H756">
            <v>4506.46</v>
          </cell>
          <cell r="I756">
            <v>11032.76</v>
          </cell>
          <cell r="J756">
            <v>17235.04</v>
          </cell>
          <cell r="K756">
            <v>62935.93</v>
          </cell>
          <cell r="L756">
            <v>114070.03</v>
          </cell>
          <cell r="M756">
            <v>59353.29</v>
          </cell>
          <cell r="N756">
            <v>26713.11</v>
          </cell>
          <cell r="O756">
            <v>4733.1499999999996</v>
          </cell>
          <cell r="P756">
            <v>4924.9799999999996</v>
          </cell>
          <cell r="Q756">
            <v>2131</v>
          </cell>
        </row>
        <row r="757">
          <cell r="B757">
            <v>95779.06</v>
          </cell>
          <cell r="C757">
            <v>32852.53</v>
          </cell>
          <cell r="D757">
            <v>112206.28</v>
          </cell>
          <cell r="E757">
            <v>137682.35</v>
          </cell>
          <cell r="F757">
            <v>263957.28999999998</v>
          </cell>
          <cell r="G757">
            <v>49363.49</v>
          </cell>
          <cell r="H757">
            <v>4582.3100000000004</v>
          </cell>
          <cell r="I757">
            <v>11346.86</v>
          </cell>
          <cell r="J757">
            <v>17258.169999999998</v>
          </cell>
          <cell r="K757">
            <v>63083.65</v>
          </cell>
          <cell r="L757">
            <v>112927.86</v>
          </cell>
          <cell r="M757">
            <v>61310.9</v>
          </cell>
          <cell r="N757">
            <v>27113.58</v>
          </cell>
          <cell r="O757">
            <v>4842.95</v>
          </cell>
          <cell r="P757">
            <v>4944.32</v>
          </cell>
          <cell r="Q757">
            <v>2196.7800000000002</v>
          </cell>
        </row>
        <row r="758">
          <cell r="B758">
            <v>97688.08</v>
          </cell>
          <cell r="C758">
            <v>33308.44</v>
          </cell>
          <cell r="D758">
            <v>114038.37</v>
          </cell>
          <cell r="E758">
            <v>138155.79</v>
          </cell>
          <cell r="F758">
            <v>264159.58</v>
          </cell>
          <cell r="G758">
            <v>50277.1</v>
          </cell>
          <cell r="H758">
            <v>4668.0600000000004</v>
          </cell>
          <cell r="I758">
            <v>11698.14</v>
          </cell>
          <cell r="J758">
            <v>17339.509999999998</v>
          </cell>
          <cell r="K758">
            <v>63001.99</v>
          </cell>
          <cell r="L758">
            <v>112518.63</v>
          </cell>
          <cell r="M758">
            <v>62855.040000000001</v>
          </cell>
          <cell r="N758">
            <v>27385.55</v>
          </cell>
          <cell r="O758">
            <v>4919.13</v>
          </cell>
          <cell r="P758">
            <v>4954.34</v>
          </cell>
          <cell r="Q758">
            <v>2250.86</v>
          </cell>
        </row>
        <row r="759">
          <cell r="B759">
            <v>99965.55</v>
          </cell>
          <cell r="C759">
            <v>34396.68</v>
          </cell>
          <cell r="D759">
            <v>113971.84</v>
          </cell>
          <cell r="E759">
            <v>138638.6</v>
          </cell>
          <cell r="F759">
            <v>264956.87</v>
          </cell>
          <cell r="G759">
            <v>51707.19</v>
          </cell>
          <cell r="H759">
            <v>4795.29</v>
          </cell>
          <cell r="I759">
            <v>11895.29</v>
          </cell>
          <cell r="J759">
            <v>17467.009999999998</v>
          </cell>
          <cell r="K759">
            <v>63665.64</v>
          </cell>
          <cell r="L759">
            <v>112504.64</v>
          </cell>
          <cell r="M759">
            <v>64595.68</v>
          </cell>
          <cell r="N759">
            <v>27718.2</v>
          </cell>
          <cell r="O759">
            <v>4975.2</v>
          </cell>
          <cell r="P759">
            <v>4988.74</v>
          </cell>
          <cell r="Q759">
            <v>2293.9899999999998</v>
          </cell>
        </row>
        <row r="760">
          <cell r="B760">
            <v>101556.55</v>
          </cell>
          <cell r="C760">
            <v>34668.57</v>
          </cell>
          <cell r="D760">
            <v>116687.32</v>
          </cell>
          <cell r="E760">
            <v>139096.28</v>
          </cell>
          <cell r="F760">
            <v>265334.03999999998</v>
          </cell>
          <cell r="G760">
            <v>53209.17</v>
          </cell>
          <cell r="H760">
            <v>4900.1000000000004</v>
          </cell>
          <cell r="I760">
            <v>12181.1</v>
          </cell>
          <cell r="J760">
            <v>17621.62</v>
          </cell>
          <cell r="K760">
            <v>64125.06</v>
          </cell>
          <cell r="L760">
            <v>112809.06</v>
          </cell>
          <cell r="M760">
            <v>66152.14</v>
          </cell>
          <cell r="N760">
            <v>27992.639999999999</v>
          </cell>
          <cell r="O760">
            <v>5009.66</v>
          </cell>
          <cell r="P760">
            <v>5011.12</v>
          </cell>
          <cell r="Q760">
            <v>2230.1</v>
          </cell>
        </row>
        <row r="761">
          <cell r="B761">
            <v>103793.68</v>
          </cell>
          <cell r="C761">
            <v>35980.47</v>
          </cell>
          <cell r="D761">
            <v>117397.36</v>
          </cell>
          <cell r="E761">
            <v>139751.57999999999</v>
          </cell>
          <cell r="F761">
            <v>265497.34000000003</v>
          </cell>
          <cell r="G761">
            <v>54611.55</v>
          </cell>
          <cell r="H761">
            <v>4929.17</v>
          </cell>
          <cell r="I761">
            <v>12357.85</v>
          </cell>
          <cell r="J761">
            <v>17746.150000000001</v>
          </cell>
          <cell r="K761">
            <v>64795.64</v>
          </cell>
          <cell r="L761">
            <v>113053.81</v>
          </cell>
          <cell r="M761">
            <v>67612.47</v>
          </cell>
          <cell r="N761">
            <v>28179.919999999998</v>
          </cell>
          <cell r="O761">
            <v>5127.84</v>
          </cell>
          <cell r="P761">
            <v>5052.3999999999996</v>
          </cell>
          <cell r="Q761">
            <v>2245.5100000000002</v>
          </cell>
        </row>
        <row r="762">
          <cell r="B762">
            <v>105114.56</v>
          </cell>
          <cell r="C762">
            <v>36014.14</v>
          </cell>
          <cell r="D762">
            <v>121162.1</v>
          </cell>
          <cell r="E762">
            <v>140359.31</v>
          </cell>
          <cell r="F762">
            <v>266021.11</v>
          </cell>
          <cell r="G762">
            <v>55571.44</v>
          </cell>
          <cell r="H762">
            <v>4946.7299999999996</v>
          </cell>
          <cell r="I762">
            <v>12700.35</v>
          </cell>
          <cell r="J762">
            <v>17849.63</v>
          </cell>
          <cell r="K762">
            <v>65125.17</v>
          </cell>
          <cell r="L762">
            <v>113274.9</v>
          </cell>
          <cell r="M762">
            <v>68716.84</v>
          </cell>
          <cell r="N762">
            <v>28387.13</v>
          </cell>
          <cell r="O762">
            <v>5215.37</v>
          </cell>
          <cell r="P762">
            <v>5061.33</v>
          </cell>
          <cell r="Q762">
            <v>2260</v>
          </cell>
        </row>
        <row r="763">
          <cell r="B763">
            <v>107338.29</v>
          </cell>
          <cell r="C763">
            <v>36325.660000000003</v>
          </cell>
          <cell r="D763">
            <v>121317.25</v>
          </cell>
          <cell r="E763">
            <v>140876.49</v>
          </cell>
          <cell r="F763">
            <v>266621.44</v>
          </cell>
          <cell r="G763">
            <v>56618.94</v>
          </cell>
          <cell r="H763">
            <v>4952.43</v>
          </cell>
          <cell r="I763">
            <v>13087.57</v>
          </cell>
          <cell r="J763">
            <v>17903.18</v>
          </cell>
          <cell r="K763">
            <v>66063.47</v>
          </cell>
          <cell r="L763">
            <v>113840.02</v>
          </cell>
          <cell r="M763">
            <v>69811.13</v>
          </cell>
          <cell r="N763">
            <v>28632.07</v>
          </cell>
          <cell r="O763">
            <v>5335.51</v>
          </cell>
          <cell r="P763">
            <v>5075.59</v>
          </cell>
          <cell r="Q763">
            <v>2322.8000000000002</v>
          </cell>
        </row>
        <row r="764">
          <cell r="B764">
            <v>108588.05</v>
          </cell>
          <cell r="C764">
            <v>37373.919999999998</v>
          </cell>
          <cell r="D764">
            <v>123702.62</v>
          </cell>
          <cell r="E764">
            <v>141254.65</v>
          </cell>
          <cell r="F764">
            <v>267338.78999999998</v>
          </cell>
          <cell r="G764">
            <v>57504.86</v>
          </cell>
          <cell r="H764">
            <v>4917.26</v>
          </cell>
          <cell r="I764">
            <v>13415.36</v>
          </cell>
          <cell r="J764">
            <v>17941.490000000002</v>
          </cell>
          <cell r="K764">
            <v>65797.25</v>
          </cell>
          <cell r="L764">
            <v>114985.47</v>
          </cell>
          <cell r="M764">
            <v>70752.87</v>
          </cell>
          <cell r="N764">
            <v>28758.93</v>
          </cell>
          <cell r="O764">
            <v>5387.71</v>
          </cell>
          <cell r="P764">
            <v>5046.43</v>
          </cell>
          <cell r="Q764">
            <v>2386.8200000000002</v>
          </cell>
        </row>
        <row r="765">
          <cell r="B765">
            <v>110790.17</v>
          </cell>
        </row>
      </sheetData>
      <sheetData sheetId="1">
        <row r="3">
          <cell r="B3">
            <v>120.87</v>
          </cell>
          <cell r="C3">
            <v>13640.39</v>
          </cell>
          <cell r="D3">
            <v>65.91</v>
          </cell>
          <cell r="E3">
            <v>6643.92</v>
          </cell>
        </row>
        <row r="4">
          <cell r="B4">
            <v>144.22999999999999</v>
          </cell>
          <cell r="C4">
            <v>14261.78</v>
          </cell>
          <cell r="D4">
            <v>66.819999999999993</v>
          </cell>
          <cell r="E4">
            <v>8311.16</v>
          </cell>
        </row>
        <row r="5">
          <cell r="B5">
            <v>158.16</v>
          </cell>
          <cell r="C5">
            <v>15086.23</v>
          </cell>
          <cell r="D5">
            <v>72</v>
          </cell>
          <cell r="E5">
            <v>8963.98</v>
          </cell>
        </row>
        <row r="6">
          <cell r="B6">
            <v>164.67</v>
          </cell>
          <cell r="C6">
            <v>15858.8</v>
          </cell>
          <cell r="D6">
            <v>76.19</v>
          </cell>
          <cell r="E6">
            <v>9255.68</v>
          </cell>
        </row>
        <row r="7">
          <cell r="B7">
            <v>171.67</v>
          </cell>
          <cell r="C7">
            <v>16032.76</v>
          </cell>
          <cell r="D7">
            <v>74.63</v>
          </cell>
          <cell r="E7">
            <v>10021.86</v>
          </cell>
        </row>
        <row r="8">
          <cell r="B8">
            <v>173.05</v>
          </cell>
          <cell r="C8">
            <v>16570.080000000002</v>
          </cell>
          <cell r="D8">
            <v>77.209999999999994</v>
          </cell>
          <cell r="E8">
            <v>10064.73</v>
          </cell>
        </row>
        <row r="9">
          <cell r="B9">
            <v>177.38</v>
          </cell>
          <cell r="C9">
            <v>16763.400000000001</v>
          </cell>
          <cell r="D9">
            <v>68.75</v>
          </cell>
          <cell r="E9">
            <v>11888.38</v>
          </cell>
        </row>
        <row r="10">
          <cell r="B10">
            <v>180.13</v>
          </cell>
          <cell r="C10">
            <v>17243.04</v>
          </cell>
          <cell r="D10">
            <v>73.48</v>
          </cell>
          <cell r="E10">
            <v>11558.31</v>
          </cell>
        </row>
        <row r="11">
          <cell r="B11">
            <v>188.41</v>
          </cell>
          <cell r="C11">
            <v>17278.490000000002</v>
          </cell>
          <cell r="D11">
            <v>66.2</v>
          </cell>
          <cell r="E11">
            <v>13650.37</v>
          </cell>
        </row>
        <row r="12">
          <cell r="B12">
            <v>188.67</v>
          </cell>
          <cell r="C12">
            <v>18284.509999999998</v>
          </cell>
          <cell r="D12">
            <v>72.64</v>
          </cell>
          <cell r="E12">
            <v>13061.59</v>
          </cell>
        </row>
        <row r="13">
          <cell r="B13">
            <v>190.89</v>
          </cell>
          <cell r="C13">
            <v>19243.150000000001</v>
          </cell>
          <cell r="D13">
            <v>68.53</v>
          </cell>
          <cell r="E13">
            <v>14845.38</v>
          </cell>
        </row>
        <row r="14">
          <cell r="B14">
            <v>189.91</v>
          </cell>
          <cell r="C14">
            <v>20738.3</v>
          </cell>
          <cell r="D14">
            <v>63.61</v>
          </cell>
          <cell r="E14">
            <v>17267.54</v>
          </cell>
        </row>
        <row r="15">
          <cell r="B15">
            <v>194.55</v>
          </cell>
          <cell r="C15">
            <v>21739.41</v>
          </cell>
          <cell r="D15">
            <v>67.56</v>
          </cell>
          <cell r="E15">
            <v>17397.490000000002</v>
          </cell>
        </row>
        <row r="16">
          <cell r="B16">
            <v>200.08</v>
          </cell>
          <cell r="C16">
            <v>22783.27</v>
          </cell>
          <cell r="D16">
            <v>69.78</v>
          </cell>
          <cell r="E16">
            <v>18146.560000000001</v>
          </cell>
        </row>
        <row r="25">
          <cell r="B25">
            <v>2612.88</v>
          </cell>
        </row>
        <row r="26">
          <cell r="B26">
            <v>2115.08</v>
          </cell>
        </row>
        <row r="27">
          <cell r="B27">
            <v>2068.4499999999998</v>
          </cell>
        </row>
        <row r="28">
          <cell r="B28">
            <v>2052.9499999999998</v>
          </cell>
        </row>
        <row r="29">
          <cell r="B29">
            <v>2339.81</v>
          </cell>
        </row>
        <row r="30">
          <cell r="B30">
            <v>2288.9499999999998</v>
          </cell>
        </row>
        <row r="31">
          <cell r="B31">
            <v>2794.42</v>
          </cell>
        </row>
        <row r="32">
          <cell r="B32">
            <v>2877.2</v>
          </cell>
        </row>
        <row r="33">
          <cell r="B33">
            <v>3391.66</v>
          </cell>
        </row>
        <row r="34">
          <cell r="B34">
            <v>3222.81</v>
          </cell>
        </row>
        <row r="35">
          <cell r="B35">
            <v>3330.38</v>
          </cell>
        </row>
        <row r="36">
          <cell r="B36">
            <v>3665.51</v>
          </cell>
        </row>
        <row r="37">
          <cell r="B37">
            <v>3823.02</v>
          </cell>
        </row>
        <row r="38">
          <cell r="B38">
            <v>3608.25</v>
          </cell>
        </row>
        <row r="47">
          <cell r="B47">
            <v>994.21</v>
          </cell>
        </row>
        <row r="48">
          <cell r="B48">
            <v>1454.23</v>
          </cell>
        </row>
        <row r="49">
          <cell r="B49">
            <v>2934.17</v>
          </cell>
        </row>
        <row r="50">
          <cell r="B50">
            <v>1427.62</v>
          </cell>
        </row>
        <row r="51">
          <cell r="B51">
            <v>1211.53</v>
          </cell>
        </row>
        <row r="52">
          <cell r="B52">
            <v>4437.0200000000004</v>
          </cell>
        </row>
        <row r="53">
          <cell r="B53">
            <v>0.09</v>
          </cell>
        </row>
        <row r="54">
          <cell r="B54">
            <v>3607.49</v>
          </cell>
        </row>
        <row r="55">
          <cell r="B55">
            <v>2192.13</v>
          </cell>
        </row>
        <row r="56">
          <cell r="B56">
            <v>4093.73</v>
          </cell>
        </row>
        <row r="57">
          <cell r="B57">
            <v>4625.24</v>
          </cell>
        </row>
        <row r="58">
          <cell r="B58">
            <v>1024.72</v>
          </cell>
        </row>
        <row r="59">
          <cell r="B59">
            <v>1625.16</v>
          </cell>
        </row>
        <row r="60">
          <cell r="B60">
            <v>9405.57</v>
          </cell>
        </row>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279.48</v>
          </cell>
          <cell r="C136">
            <v>170.64</v>
          </cell>
          <cell r="D136">
            <v>489.66</v>
          </cell>
          <cell r="E136">
            <v>326.22000000000003</v>
          </cell>
          <cell r="F136">
            <v>835.34</v>
          </cell>
          <cell r="G136">
            <v>200.71</v>
          </cell>
          <cell r="H136">
            <v>41.58</v>
          </cell>
          <cell r="I136">
            <v>80.92</v>
          </cell>
          <cell r="J136">
            <v>94.7</v>
          </cell>
          <cell r="K136">
            <v>341.08</v>
          </cell>
          <cell r="L136">
            <v>538.16</v>
          </cell>
          <cell r="M136">
            <v>235.69</v>
          </cell>
          <cell r="N136">
            <v>198.27</v>
          </cell>
          <cell r="O136">
            <v>23.18</v>
          </cell>
          <cell r="P136">
            <v>74.66</v>
          </cell>
          <cell r="Q136">
            <v>11.76</v>
          </cell>
        </row>
        <row r="137">
          <cell r="B137">
            <v>280.17</v>
          </cell>
          <cell r="C137">
            <v>172.29</v>
          </cell>
          <cell r="D137">
            <v>476.32</v>
          </cell>
          <cell r="E137">
            <v>325.52</v>
          </cell>
          <cell r="F137">
            <v>832.57</v>
          </cell>
          <cell r="G137">
            <v>199.31</v>
          </cell>
          <cell r="H137">
            <v>40.14</v>
          </cell>
          <cell r="I137">
            <v>79.319999999999993</v>
          </cell>
          <cell r="J137">
            <v>92.08</v>
          </cell>
          <cell r="K137">
            <v>325.02999999999997</v>
          </cell>
          <cell r="L137">
            <v>515.19000000000005</v>
          </cell>
          <cell r="M137">
            <v>224.28</v>
          </cell>
          <cell r="N137">
            <v>197.2</v>
          </cell>
          <cell r="O137">
            <v>23.15</v>
          </cell>
          <cell r="P137">
            <v>71.08</v>
          </cell>
          <cell r="Q137">
            <v>11.76</v>
          </cell>
        </row>
        <row r="138">
          <cell r="B138">
            <v>281.12</v>
          </cell>
          <cell r="C138">
            <v>174.26</v>
          </cell>
          <cell r="D138">
            <v>461.25</v>
          </cell>
          <cell r="E138">
            <v>325.68</v>
          </cell>
          <cell r="F138">
            <v>830.68</v>
          </cell>
          <cell r="G138">
            <v>199.32</v>
          </cell>
          <cell r="H138">
            <v>39.71</v>
          </cell>
          <cell r="I138">
            <v>78.290000000000006</v>
          </cell>
          <cell r="J138">
            <v>89.68</v>
          </cell>
          <cell r="K138">
            <v>314.27999999999997</v>
          </cell>
          <cell r="L138">
            <v>501.44</v>
          </cell>
          <cell r="M138">
            <v>217.33</v>
          </cell>
          <cell r="N138">
            <v>197.18</v>
          </cell>
          <cell r="O138">
            <v>23.71</v>
          </cell>
          <cell r="P138">
            <v>68.13</v>
          </cell>
          <cell r="Q138">
            <v>11.48</v>
          </cell>
        </row>
        <row r="139">
          <cell r="B139">
            <v>280.72000000000003</v>
          </cell>
          <cell r="C139">
            <v>174.27</v>
          </cell>
          <cell r="D139">
            <v>451.81</v>
          </cell>
          <cell r="E139">
            <v>325.5</v>
          </cell>
          <cell r="F139">
            <v>829.17</v>
          </cell>
          <cell r="G139">
            <v>199.15</v>
          </cell>
          <cell r="H139">
            <v>39.79</v>
          </cell>
          <cell r="I139">
            <v>78</v>
          </cell>
          <cell r="J139">
            <v>87.75</v>
          </cell>
          <cell r="K139">
            <v>307.04000000000002</v>
          </cell>
          <cell r="L139">
            <v>491.56</v>
          </cell>
          <cell r="M139">
            <v>211.52</v>
          </cell>
          <cell r="N139">
            <v>196.97</v>
          </cell>
          <cell r="O139">
            <v>24.72</v>
          </cell>
          <cell r="P139">
            <v>65.75</v>
          </cell>
          <cell r="Q139">
            <v>11.84</v>
          </cell>
        </row>
        <row r="140">
          <cell r="B140">
            <v>283.85000000000002</v>
          </cell>
          <cell r="C140">
            <v>177.72</v>
          </cell>
          <cell r="D140">
            <v>438.38</v>
          </cell>
          <cell r="E140">
            <v>325.88</v>
          </cell>
          <cell r="F140">
            <v>828.26</v>
          </cell>
          <cell r="G140">
            <v>200.39</v>
          </cell>
          <cell r="H140">
            <v>40.03</v>
          </cell>
          <cell r="I140">
            <v>77.180000000000007</v>
          </cell>
          <cell r="J140">
            <v>85.9</v>
          </cell>
          <cell r="K140">
            <v>301.83999999999997</v>
          </cell>
          <cell r="L140">
            <v>485.47</v>
          </cell>
          <cell r="M140">
            <v>208.15</v>
          </cell>
          <cell r="N140">
            <v>197.5</v>
          </cell>
          <cell r="O140">
            <v>26.21</v>
          </cell>
          <cell r="P140">
            <v>63.67</v>
          </cell>
          <cell r="Q140">
            <v>12.28</v>
          </cell>
        </row>
        <row r="141">
          <cell r="B141">
            <v>281.27999999999997</v>
          </cell>
          <cell r="C141">
            <v>179.63</v>
          </cell>
          <cell r="D141">
            <v>429.62</v>
          </cell>
          <cell r="E141">
            <v>327.06</v>
          </cell>
          <cell r="F141">
            <v>827.5</v>
          </cell>
          <cell r="G141">
            <v>202.04</v>
          </cell>
          <cell r="H141">
            <v>40.299999999999997</v>
          </cell>
          <cell r="I141">
            <v>77.17</v>
          </cell>
          <cell r="J141">
            <v>84.12</v>
          </cell>
          <cell r="K141">
            <v>297.87</v>
          </cell>
          <cell r="L141">
            <v>480.86</v>
          </cell>
          <cell r="M141">
            <v>205</v>
          </cell>
          <cell r="N141">
            <v>197.78</v>
          </cell>
          <cell r="O141">
            <v>27.33</v>
          </cell>
          <cell r="P141">
            <v>61.63</v>
          </cell>
          <cell r="Q141">
            <v>12.39</v>
          </cell>
        </row>
        <row r="142">
          <cell r="B142">
            <v>283.10000000000002</v>
          </cell>
          <cell r="C142">
            <v>182.79</v>
          </cell>
          <cell r="D142">
            <v>425.2</v>
          </cell>
          <cell r="E142">
            <v>327.64</v>
          </cell>
          <cell r="F142">
            <v>828.15</v>
          </cell>
          <cell r="G142">
            <v>206.7</v>
          </cell>
          <cell r="H142">
            <v>40.479999999999997</v>
          </cell>
          <cell r="I142">
            <v>77</v>
          </cell>
          <cell r="J142">
            <v>82.58</v>
          </cell>
          <cell r="K142">
            <v>295.61</v>
          </cell>
          <cell r="L142">
            <v>479.69</v>
          </cell>
          <cell r="M142">
            <v>203.73</v>
          </cell>
          <cell r="N142">
            <v>198.45</v>
          </cell>
          <cell r="O142">
            <v>28.87</v>
          </cell>
          <cell r="P142">
            <v>60.18</v>
          </cell>
          <cell r="Q142">
            <v>12.4</v>
          </cell>
        </row>
        <row r="143">
          <cell r="B143">
            <v>285.72000000000003</v>
          </cell>
          <cell r="C143">
            <v>183.14</v>
          </cell>
          <cell r="D143">
            <v>421.23</v>
          </cell>
          <cell r="E143">
            <v>328.02</v>
          </cell>
          <cell r="F143">
            <v>825.91</v>
          </cell>
          <cell r="G143">
            <v>209.49</v>
          </cell>
          <cell r="H143">
            <v>40.9</v>
          </cell>
          <cell r="I143">
            <v>76.239999999999995</v>
          </cell>
          <cell r="J143">
            <v>80.88</v>
          </cell>
          <cell r="K143">
            <v>290.97000000000003</v>
          </cell>
          <cell r="L143">
            <v>472.75</v>
          </cell>
          <cell r="M143">
            <v>198.32</v>
          </cell>
          <cell r="N143">
            <v>198.25</v>
          </cell>
          <cell r="O143">
            <v>29.16</v>
          </cell>
          <cell r="P143">
            <v>57.83</v>
          </cell>
          <cell r="Q143">
            <v>12.53</v>
          </cell>
        </row>
        <row r="144">
          <cell r="B144">
            <v>282.58999999999997</v>
          </cell>
          <cell r="C144">
            <v>187.34</v>
          </cell>
          <cell r="D144">
            <v>424.55</v>
          </cell>
          <cell r="E144">
            <v>329.43</v>
          </cell>
          <cell r="F144">
            <v>830.51</v>
          </cell>
          <cell r="G144">
            <v>217.94</v>
          </cell>
          <cell r="H144">
            <v>41.1</v>
          </cell>
          <cell r="I144">
            <v>77.48</v>
          </cell>
          <cell r="J144">
            <v>80.430000000000007</v>
          </cell>
          <cell r="K144">
            <v>294.61</v>
          </cell>
          <cell r="L144">
            <v>477.33</v>
          </cell>
          <cell r="M144">
            <v>199.88</v>
          </cell>
          <cell r="N144">
            <v>198.74</v>
          </cell>
          <cell r="O144">
            <v>30.57</v>
          </cell>
          <cell r="P144">
            <v>57.97</v>
          </cell>
          <cell r="Q144">
            <v>12.88</v>
          </cell>
        </row>
        <row r="145">
          <cell r="B145">
            <v>284.39999999999998</v>
          </cell>
          <cell r="C145">
            <v>190.47</v>
          </cell>
          <cell r="D145">
            <v>416.12</v>
          </cell>
          <cell r="E145">
            <v>330.13</v>
          </cell>
          <cell r="F145">
            <v>827.66</v>
          </cell>
          <cell r="G145">
            <v>220.01</v>
          </cell>
          <cell r="H145">
            <v>41.15</v>
          </cell>
          <cell r="I145">
            <v>75.89</v>
          </cell>
          <cell r="J145">
            <v>78.92</v>
          </cell>
          <cell r="K145">
            <v>289.47000000000003</v>
          </cell>
          <cell r="L145">
            <v>474.47</v>
          </cell>
          <cell r="M145">
            <v>197</v>
          </cell>
          <cell r="N145">
            <v>198.62</v>
          </cell>
          <cell r="O145">
            <v>31.5</v>
          </cell>
          <cell r="P145">
            <v>57.07</v>
          </cell>
          <cell r="Q145">
            <v>12.88</v>
          </cell>
        </row>
        <row r="146">
          <cell r="B146">
            <v>285.54000000000002</v>
          </cell>
          <cell r="C146">
            <v>193.08</v>
          </cell>
          <cell r="D146">
            <v>423</v>
          </cell>
          <cell r="E146">
            <v>331.19</v>
          </cell>
          <cell r="F146">
            <v>827.47</v>
          </cell>
          <cell r="G146">
            <v>219.87</v>
          </cell>
          <cell r="H146">
            <v>41.95</v>
          </cell>
          <cell r="I146">
            <v>77.540000000000006</v>
          </cell>
          <cell r="J146">
            <v>77.14</v>
          </cell>
          <cell r="K146">
            <v>286.27999999999997</v>
          </cell>
          <cell r="L146">
            <v>462.94</v>
          </cell>
          <cell r="M146">
            <v>190.89</v>
          </cell>
          <cell r="N146">
            <v>201.49</v>
          </cell>
          <cell r="O146">
            <v>32.47</v>
          </cell>
          <cell r="P146">
            <v>52.72</v>
          </cell>
          <cell r="Q146">
            <v>12.71</v>
          </cell>
        </row>
        <row r="147">
          <cell r="B147">
            <v>286.20999999999998</v>
          </cell>
          <cell r="C147">
            <v>197.39</v>
          </cell>
          <cell r="D147">
            <v>411.11</v>
          </cell>
          <cell r="E147">
            <v>330.53</v>
          </cell>
          <cell r="F147">
            <v>827.36</v>
          </cell>
          <cell r="G147">
            <v>219.98</v>
          </cell>
          <cell r="H147">
            <v>41.76</v>
          </cell>
          <cell r="I147">
            <v>75.2</v>
          </cell>
          <cell r="J147">
            <v>73.42</v>
          </cell>
          <cell r="K147">
            <v>285.20999999999998</v>
          </cell>
          <cell r="L147">
            <v>472.83</v>
          </cell>
          <cell r="M147">
            <v>189.81</v>
          </cell>
          <cell r="N147">
            <v>199.65</v>
          </cell>
          <cell r="O147">
            <v>33</v>
          </cell>
          <cell r="P147">
            <v>55.67</v>
          </cell>
          <cell r="Q147">
            <v>13.17</v>
          </cell>
        </row>
        <row r="148">
          <cell r="B148">
            <v>288.37</v>
          </cell>
          <cell r="C148">
            <v>200.58</v>
          </cell>
          <cell r="D148">
            <v>399.05</v>
          </cell>
          <cell r="E148">
            <v>330.67</v>
          </cell>
          <cell r="F148">
            <v>826.28</v>
          </cell>
          <cell r="G148">
            <v>218.52</v>
          </cell>
          <cell r="H148">
            <v>41.15</v>
          </cell>
          <cell r="I148">
            <v>75.489999999999995</v>
          </cell>
          <cell r="J148">
            <v>69.58</v>
          </cell>
          <cell r="K148">
            <v>296.54000000000002</v>
          </cell>
          <cell r="L148">
            <v>462.5</v>
          </cell>
          <cell r="M148">
            <v>193.5</v>
          </cell>
          <cell r="N148">
            <v>197.5</v>
          </cell>
          <cell r="O148">
            <v>33</v>
          </cell>
          <cell r="P148">
            <v>49.94</v>
          </cell>
          <cell r="Q148">
            <v>13.26</v>
          </cell>
        </row>
        <row r="751">
          <cell r="B751">
            <v>82980.179999999993</v>
          </cell>
          <cell r="C751">
            <v>28369.759999999998</v>
          </cell>
          <cell r="D751">
            <v>113387.27</v>
          </cell>
          <cell r="E751">
            <v>137332.59</v>
          </cell>
          <cell r="F751">
            <v>257607.73</v>
          </cell>
          <cell r="G751">
            <v>45085.65</v>
          </cell>
          <cell r="H751">
            <v>6874.93</v>
          </cell>
          <cell r="I751" t="str">
            <v>UNDF</v>
          </cell>
          <cell r="J751">
            <v>17225.62</v>
          </cell>
          <cell r="K751">
            <v>66443.11</v>
          </cell>
          <cell r="L751">
            <v>124692.08</v>
          </cell>
          <cell r="M751">
            <v>53551.38</v>
          </cell>
          <cell r="N751">
            <v>24562.5</v>
          </cell>
          <cell r="O751">
            <v>4353.57</v>
          </cell>
          <cell r="P751">
            <v>10688.76</v>
          </cell>
          <cell r="Q751">
            <v>2156.12</v>
          </cell>
        </row>
        <row r="752">
          <cell r="B752">
            <v>85385.86</v>
          </cell>
          <cell r="C752">
            <v>29149.22</v>
          </cell>
          <cell r="D752">
            <v>114147.07</v>
          </cell>
          <cell r="E752">
            <v>137305.79</v>
          </cell>
          <cell r="F752">
            <v>257719.76</v>
          </cell>
          <cell r="G752">
            <v>46084.69</v>
          </cell>
          <cell r="H752">
            <v>6991.42</v>
          </cell>
          <cell r="I752" t="str">
            <v>UNDF</v>
          </cell>
          <cell r="J752">
            <v>17263.810000000001</v>
          </cell>
          <cell r="K752">
            <v>64992.28</v>
          </cell>
          <cell r="L752">
            <v>122809.03</v>
          </cell>
          <cell r="M752">
            <v>53371.47</v>
          </cell>
          <cell r="N752">
            <v>24987.119999999999</v>
          </cell>
          <cell r="O752">
            <v>4575.26</v>
          </cell>
          <cell r="P752">
            <v>10669.34</v>
          </cell>
          <cell r="Q752">
            <v>2162.91</v>
          </cell>
        </row>
        <row r="753">
          <cell r="B753">
            <v>87638.51</v>
          </cell>
          <cell r="C753">
            <v>30524.63</v>
          </cell>
          <cell r="D753">
            <v>113588.28</v>
          </cell>
          <cell r="E753">
            <v>137425.46</v>
          </cell>
          <cell r="F753">
            <v>258555.04</v>
          </cell>
          <cell r="G753">
            <v>47022.29</v>
          </cell>
          <cell r="H753">
            <v>7045.38</v>
          </cell>
          <cell r="I753" t="str">
            <v>UNDF</v>
          </cell>
          <cell r="J753">
            <v>17211.61</v>
          </cell>
          <cell r="K753">
            <v>63965.29</v>
          </cell>
          <cell r="L753">
            <v>120850.33</v>
          </cell>
          <cell r="M753">
            <v>54027.16</v>
          </cell>
          <cell r="N753">
            <v>25458.13</v>
          </cell>
          <cell r="O753">
            <v>4647.53</v>
          </cell>
          <cell r="P753">
            <v>10651.45</v>
          </cell>
          <cell r="Q753">
            <v>2138.9</v>
          </cell>
        </row>
        <row r="754">
          <cell r="B754">
            <v>88783.37</v>
          </cell>
          <cell r="C754">
            <v>31586.2</v>
          </cell>
          <cell r="D754">
            <v>113445.95</v>
          </cell>
          <cell r="E754">
            <v>137605.93</v>
          </cell>
          <cell r="F754">
            <v>259950.74</v>
          </cell>
          <cell r="G754">
            <v>47480.27</v>
          </cell>
          <cell r="H754">
            <v>6976.39</v>
          </cell>
          <cell r="I754" t="str">
            <v>UNDF</v>
          </cell>
          <cell r="J754">
            <v>17259.52</v>
          </cell>
          <cell r="K754">
            <v>63146.16</v>
          </cell>
          <cell r="L754">
            <v>118963.08</v>
          </cell>
          <cell r="M754">
            <v>55241.84</v>
          </cell>
          <cell r="N754">
            <v>25926.37</v>
          </cell>
          <cell r="O754">
            <v>4666.8500000000004</v>
          </cell>
          <cell r="P754">
            <v>10621.52</v>
          </cell>
          <cell r="Q754">
            <v>2085.2800000000002</v>
          </cell>
        </row>
        <row r="755">
          <cell r="B755">
            <v>91271.27</v>
          </cell>
          <cell r="C755">
            <v>31658.63</v>
          </cell>
          <cell r="D755">
            <v>114727.62</v>
          </cell>
          <cell r="E755">
            <v>137834.07</v>
          </cell>
          <cell r="F755">
            <v>261424.15</v>
          </cell>
          <cell r="G755">
            <v>47806.25</v>
          </cell>
          <cell r="H755">
            <v>6903.75</v>
          </cell>
          <cell r="I755" t="str">
            <v>UNDF</v>
          </cell>
          <cell r="J755">
            <v>17226.29</v>
          </cell>
          <cell r="K755">
            <v>62484.24</v>
          </cell>
          <cell r="L755">
            <v>117432.66</v>
          </cell>
          <cell r="M755">
            <v>56793.82</v>
          </cell>
          <cell r="N755">
            <v>26278.720000000001</v>
          </cell>
          <cell r="O755">
            <v>4813.8100000000004</v>
          </cell>
          <cell r="P755">
            <v>10589.14</v>
          </cell>
          <cell r="Q755">
            <v>2108.91</v>
          </cell>
        </row>
        <row r="756">
          <cell r="B756">
            <v>93557.82</v>
          </cell>
          <cell r="C756">
            <v>32904.589999999997</v>
          </cell>
          <cell r="D756">
            <v>113961.29</v>
          </cell>
          <cell r="E756">
            <v>138175.39000000001</v>
          </cell>
          <cell r="F756">
            <v>262580.59999999998</v>
          </cell>
          <cell r="G756">
            <v>48317.38</v>
          </cell>
          <cell r="H756">
            <v>6861.91</v>
          </cell>
          <cell r="I756" t="str">
            <v>UNDF</v>
          </cell>
          <cell r="J756">
            <v>17328.62</v>
          </cell>
          <cell r="K756">
            <v>62136.28</v>
          </cell>
          <cell r="L756">
            <v>116450.39</v>
          </cell>
          <cell r="M756">
            <v>58516.55</v>
          </cell>
          <cell r="N756">
            <v>26697.43</v>
          </cell>
          <cell r="O756">
            <v>4981.84</v>
          </cell>
          <cell r="P756">
            <v>10559.71</v>
          </cell>
          <cell r="Q756">
            <v>2218.65</v>
          </cell>
        </row>
        <row r="757">
          <cell r="B757">
            <v>93756.19</v>
          </cell>
          <cell r="C757">
            <v>33896.120000000003</v>
          </cell>
          <cell r="D757">
            <v>115807.17</v>
          </cell>
          <cell r="E757">
            <v>138552.82</v>
          </cell>
          <cell r="F757">
            <v>263321.65999999997</v>
          </cell>
          <cell r="G757">
            <v>48842.84</v>
          </cell>
          <cell r="H757">
            <v>6857.09</v>
          </cell>
          <cell r="I757" t="str">
            <v>UNDF</v>
          </cell>
          <cell r="J757">
            <v>17288.05</v>
          </cell>
          <cell r="K757">
            <v>61877.29</v>
          </cell>
          <cell r="L757">
            <v>116133.66</v>
          </cell>
          <cell r="M757">
            <v>60130.52</v>
          </cell>
          <cell r="N757">
            <v>27060.98</v>
          </cell>
          <cell r="O757">
            <v>5187.43</v>
          </cell>
          <cell r="P757">
            <v>10529.21</v>
          </cell>
          <cell r="Q757">
            <v>2276.37</v>
          </cell>
        </row>
        <row r="758">
          <cell r="B758">
            <v>97088.16</v>
          </cell>
          <cell r="C758">
            <v>34998.58</v>
          </cell>
          <cell r="D758">
            <v>115377.75</v>
          </cell>
          <cell r="E758">
            <v>138856.14000000001</v>
          </cell>
          <cell r="F758">
            <v>263667.78000000003</v>
          </cell>
          <cell r="G758">
            <v>49985.37</v>
          </cell>
          <cell r="H758">
            <v>6894.31</v>
          </cell>
          <cell r="I758" t="str">
            <v>UNDF</v>
          </cell>
          <cell r="J758">
            <v>17439.080000000002</v>
          </cell>
          <cell r="K758">
            <v>61881.64</v>
          </cell>
          <cell r="L758">
            <v>116496.37</v>
          </cell>
          <cell r="M758">
            <v>61756.93</v>
          </cell>
          <cell r="N758">
            <v>27388.99</v>
          </cell>
          <cell r="O758">
            <v>5397.65</v>
          </cell>
          <cell r="P758">
            <v>10506.83</v>
          </cell>
          <cell r="Q758">
            <v>2331.14</v>
          </cell>
        </row>
        <row r="759">
          <cell r="B759">
            <v>97932.09</v>
          </cell>
          <cell r="C759">
            <v>35393.5</v>
          </cell>
          <cell r="D759">
            <v>118870.94</v>
          </cell>
          <cell r="E759">
            <v>139140.15</v>
          </cell>
          <cell r="F759">
            <v>263970.78000000003</v>
          </cell>
          <cell r="G759">
            <v>51505.2</v>
          </cell>
          <cell r="H759">
            <v>7016.34</v>
          </cell>
          <cell r="I759" t="str">
            <v>UNDF</v>
          </cell>
          <cell r="J759">
            <v>17437.39</v>
          </cell>
          <cell r="K759">
            <v>62195.12</v>
          </cell>
          <cell r="L759">
            <v>117059.06</v>
          </cell>
          <cell r="M759">
            <v>62965.11</v>
          </cell>
          <cell r="N759">
            <v>27660.17</v>
          </cell>
          <cell r="O759">
            <v>5500.15</v>
          </cell>
          <cell r="P759">
            <v>10497.29</v>
          </cell>
          <cell r="Q759">
            <v>2348.37</v>
          </cell>
        </row>
        <row r="760">
          <cell r="B760">
            <v>100229.83</v>
          </cell>
          <cell r="C760">
            <v>37327.21</v>
          </cell>
          <cell r="D760">
            <v>117366.32</v>
          </cell>
          <cell r="E760">
            <v>139441.23000000001</v>
          </cell>
          <cell r="F760">
            <v>264412.28000000003</v>
          </cell>
          <cell r="G760">
            <v>53162.48</v>
          </cell>
          <cell r="H760">
            <v>7265.02</v>
          </cell>
          <cell r="I760" t="str">
            <v>UNDF</v>
          </cell>
          <cell r="J760">
            <v>17692.95</v>
          </cell>
          <cell r="K760">
            <v>62784.61</v>
          </cell>
          <cell r="L760">
            <v>117820.85</v>
          </cell>
          <cell r="M760">
            <v>64335.45</v>
          </cell>
          <cell r="N760">
            <v>27989.94</v>
          </cell>
          <cell r="O760">
            <v>5662.29</v>
          </cell>
          <cell r="P760">
            <v>10506.06</v>
          </cell>
          <cell r="Q760">
            <v>2329.2399999999998</v>
          </cell>
        </row>
        <row r="761">
          <cell r="B761">
            <v>101149.86</v>
          </cell>
          <cell r="C761">
            <v>37301.300000000003</v>
          </cell>
          <cell r="D761">
            <v>122321.61</v>
          </cell>
          <cell r="E761">
            <v>139915.06</v>
          </cell>
          <cell r="F761">
            <v>265011.03999999998</v>
          </cell>
          <cell r="G761">
            <v>54551.69</v>
          </cell>
          <cell r="H761">
            <v>7427.79</v>
          </cell>
          <cell r="I761" t="str">
            <v>UNDF</v>
          </cell>
          <cell r="J761">
            <v>17750.259999999998</v>
          </cell>
          <cell r="K761">
            <v>63088.73</v>
          </cell>
          <cell r="L761">
            <v>118600.78</v>
          </cell>
          <cell r="M761">
            <v>65520.01</v>
          </cell>
          <cell r="N761">
            <v>28126.45</v>
          </cell>
          <cell r="O761">
            <v>5816.23</v>
          </cell>
          <cell r="P761">
            <v>10501.96</v>
          </cell>
          <cell r="Q761">
            <v>2341.0100000000002</v>
          </cell>
        </row>
        <row r="762">
          <cell r="B762">
            <v>101786.66</v>
          </cell>
          <cell r="C762">
            <v>37865.51</v>
          </cell>
          <cell r="D762">
            <v>125743.32</v>
          </cell>
          <cell r="E762">
            <v>140415.19</v>
          </cell>
          <cell r="F762">
            <v>265365.89</v>
          </cell>
          <cell r="G762">
            <v>55507.98</v>
          </cell>
          <cell r="H762">
            <v>7663.43</v>
          </cell>
          <cell r="I762" t="str">
            <v>UNDF</v>
          </cell>
          <cell r="J762">
            <v>17998.54</v>
          </cell>
          <cell r="K762">
            <v>63384.27</v>
          </cell>
          <cell r="L762">
            <v>119225.69</v>
          </cell>
          <cell r="M762">
            <v>66528.38</v>
          </cell>
          <cell r="N762">
            <v>28292.82</v>
          </cell>
          <cell r="O762">
            <v>6011.23</v>
          </cell>
          <cell r="P762">
            <v>10486.68</v>
          </cell>
          <cell r="Q762">
            <v>2380</v>
          </cell>
        </row>
        <row r="763">
          <cell r="B763">
            <v>105423.26</v>
          </cell>
          <cell r="C763">
            <v>39954.080000000002</v>
          </cell>
          <cell r="D763">
            <v>125907.27</v>
          </cell>
          <cell r="E763">
            <v>140931.79</v>
          </cell>
          <cell r="F763">
            <v>265683.11</v>
          </cell>
          <cell r="G763">
            <v>56453.23</v>
          </cell>
          <cell r="H763">
            <v>7679.91</v>
          </cell>
          <cell r="I763" t="str">
            <v>UNDF</v>
          </cell>
          <cell r="J763">
            <v>17971.169999999998</v>
          </cell>
          <cell r="K763">
            <v>63646.23</v>
          </cell>
          <cell r="L763">
            <v>119875.79</v>
          </cell>
          <cell r="M763">
            <v>67327.320000000007</v>
          </cell>
          <cell r="N763">
            <v>28615.42</v>
          </cell>
          <cell r="O763">
            <v>6219.07</v>
          </cell>
          <cell r="P763">
            <v>10483.370000000001</v>
          </cell>
          <cell r="Q763">
            <v>2461.34</v>
          </cell>
        </row>
        <row r="764">
          <cell r="B764">
            <v>108324.73</v>
          </cell>
          <cell r="C764">
            <v>40371.25</v>
          </cell>
          <cell r="D764">
            <v>126388.24</v>
          </cell>
          <cell r="E764">
            <v>141413.53</v>
          </cell>
          <cell r="F764">
            <v>266091.86</v>
          </cell>
          <cell r="G764">
            <v>57154.03</v>
          </cell>
          <cell r="H764">
            <v>7635.65</v>
          </cell>
          <cell r="I764" t="str">
            <v>UNDF</v>
          </cell>
          <cell r="J764">
            <v>18161.61</v>
          </cell>
          <cell r="K764">
            <v>64012.19</v>
          </cell>
          <cell r="L764">
            <v>120671.5</v>
          </cell>
          <cell r="M764">
            <v>67941.16</v>
          </cell>
          <cell r="N764">
            <v>28691.31</v>
          </cell>
          <cell r="O764">
            <v>6355.72</v>
          </cell>
          <cell r="P764">
            <v>10452.27</v>
          </cell>
          <cell r="Q764">
            <v>2540.67</v>
          </cell>
        </row>
        <row r="765">
          <cell r="B765">
            <v>106954.24000000001</v>
          </cell>
        </row>
      </sheetData>
      <sheetData sheetId="2">
        <row r="751">
          <cell r="B751">
            <v>82980.179999999993</v>
          </cell>
        </row>
        <row r="752">
          <cell r="B752">
            <v>85548.97</v>
          </cell>
        </row>
        <row r="753">
          <cell r="B753">
            <v>89166.56</v>
          </cell>
        </row>
        <row r="754">
          <cell r="B754">
            <v>91588.6</v>
          </cell>
        </row>
        <row r="755">
          <cell r="B755">
            <v>94163.62</v>
          </cell>
        </row>
        <row r="756">
          <cell r="B756">
            <v>99229.71</v>
          </cell>
        </row>
        <row r="757">
          <cell r="B757">
            <v>102211.1</v>
          </cell>
        </row>
        <row r="758">
          <cell r="B758">
            <v>109795.2</v>
          </cell>
        </row>
        <row r="759">
          <cell r="B759">
            <v>117230.22</v>
          </cell>
        </row>
        <row r="760">
          <cell r="B760">
            <v>125884.49</v>
          </cell>
        </row>
        <row r="761">
          <cell r="B761">
            <v>137994.94</v>
          </cell>
        </row>
        <row r="762">
          <cell r="B762">
            <v>152689.72</v>
          </cell>
        </row>
        <row r="763">
          <cell r="B763">
            <v>168197.22</v>
          </cell>
        </row>
        <row r="764">
          <cell r="B764">
            <v>182590.7</v>
          </cell>
        </row>
        <row r="765">
          <cell r="B765">
            <v>196622.26</v>
          </cell>
        </row>
      </sheetData>
      <sheetData sheetId="3">
        <row r="751">
          <cell r="B751">
            <v>82980.179999999993</v>
          </cell>
        </row>
        <row r="752">
          <cell r="B752">
            <v>85676.15</v>
          </cell>
        </row>
        <row r="753">
          <cell r="B753">
            <v>90022.33</v>
          </cell>
        </row>
        <row r="754">
          <cell r="B754">
            <v>95102.95</v>
          </cell>
        </row>
        <row r="755">
          <cell r="B755">
            <v>99235.49</v>
          </cell>
        </row>
        <row r="756">
          <cell r="B756">
            <v>106477.6</v>
          </cell>
        </row>
        <row r="757">
          <cell r="B757">
            <v>110712.33</v>
          </cell>
        </row>
        <row r="758">
          <cell r="B758">
            <v>121541.55</v>
          </cell>
        </row>
        <row r="759">
          <cell r="B759">
            <v>132194.99</v>
          </cell>
        </row>
        <row r="760">
          <cell r="B760">
            <v>142409.73000000001</v>
          </cell>
        </row>
        <row r="761">
          <cell r="B761">
            <v>156175.91</v>
          </cell>
        </row>
        <row r="762">
          <cell r="B762">
            <v>172171.51</v>
          </cell>
        </row>
        <row r="763">
          <cell r="B763">
            <v>185802.03</v>
          </cell>
        </row>
        <row r="764">
          <cell r="B764">
            <v>199643.06</v>
          </cell>
        </row>
        <row r="765">
          <cell r="B765">
            <v>210370.43</v>
          </cell>
        </row>
      </sheetData>
      <sheetData sheetId="4">
        <row r="751">
          <cell r="B751">
            <v>82980.179999999993</v>
          </cell>
        </row>
        <row r="752">
          <cell r="B752">
            <v>86057.19</v>
          </cell>
        </row>
        <row r="753">
          <cell r="B753">
            <v>91913.48</v>
          </cell>
        </row>
        <row r="754">
          <cell r="B754">
            <v>98140.46</v>
          </cell>
        </row>
        <row r="755">
          <cell r="B755">
            <v>104921.93</v>
          </cell>
        </row>
        <row r="756">
          <cell r="B756">
            <v>113521.92</v>
          </cell>
        </row>
        <row r="757">
          <cell r="B757">
            <v>119981.5</v>
          </cell>
        </row>
        <row r="758">
          <cell r="B758">
            <v>132743.24</v>
          </cell>
        </row>
        <row r="759">
          <cell r="B759">
            <v>145463.57999999999</v>
          </cell>
        </row>
        <row r="760">
          <cell r="B760">
            <v>157362.37</v>
          </cell>
        </row>
        <row r="761">
          <cell r="B761">
            <v>173506.12</v>
          </cell>
        </row>
        <row r="762">
          <cell r="B762">
            <v>192245.93</v>
          </cell>
        </row>
        <row r="763">
          <cell r="B763">
            <v>210483.57</v>
          </cell>
        </row>
        <row r="764">
          <cell r="B764">
            <v>226347.29</v>
          </cell>
        </row>
        <row r="765">
          <cell r="B765">
            <v>235127.95</v>
          </cell>
        </row>
      </sheetData>
      <sheetData sheetId="5">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280.93</v>
          </cell>
          <cell r="C136">
            <v>170.19</v>
          </cell>
          <cell r="D136">
            <v>495.14</v>
          </cell>
          <cell r="E136">
            <v>325.44</v>
          </cell>
          <cell r="F136">
            <v>835.38</v>
          </cell>
          <cell r="G136">
            <v>200.39</v>
          </cell>
          <cell r="H136">
            <v>41.63</v>
          </cell>
          <cell r="I136">
            <v>80.94</v>
          </cell>
          <cell r="J136">
            <v>94.7</v>
          </cell>
          <cell r="K136">
            <v>341.44</v>
          </cell>
          <cell r="L136">
            <v>538.4</v>
          </cell>
          <cell r="M136">
            <v>235.88</v>
          </cell>
          <cell r="N136">
            <v>198.17</v>
          </cell>
          <cell r="O136">
            <v>22.85</v>
          </cell>
          <cell r="P136">
            <v>74.709999999999994</v>
          </cell>
          <cell r="Q136">
            <v>11.74</v>
          </cell>
        </row>
        <row r="137">
          <cell r="B137">
            <v>284.33</v>
          </cell>
          <cell r="C137">
            <v>171.85</v>
          </cell>
          <cell r="D137">
            <v>481.05</v>
          </cell>
          <cell r="E137">
            <v>324.72000000000003</v>
          </cell>
          <cell r="F137">
            <v>832.6</v>
          </cell>
          <cell r="G137">
            <v>199.06</v>
          </cell>
          <cell r="H137">
            <v>40.22</v>
          </cell>
          <cell r="I137">
            <v>79.319999999999993</v>
          </cell>
          <cell r="J137">
            <v>92.11</v>
          </cell>
          <cell r="K137">
            <v>325.38</v>
          </cell>
          <cell r="L137">
            <v>515.59</v>
          </cell>
          <cell r="M137">
            <v>224.49</v>
          </cell>
          <cell r="N137">
            <v>197.17</v>
          </cell>
          <cell r="O137">
            <v>23.02</v>
          </cell>
          <cell r="P137">
            <v>71.12</v>
          </cell>
          <cell r="Q137">
            <v>11.73</v>
          </cell>
        </row>
        <row r="138">
          <cell r="B138">
            <v>288.38</v>
          </cell>
          <cell r="C138">
            <v>173.18</v>
          </cell>
          <cell r="D138">
            <v>466.63</v>
          </cell>
          <cell r="E138">
            <v>324.76</v>
          </cell>
          <cell r="F138">
            <v>830.67</v>
          </cell>
          <cell r="G138">
            <v>198.82</v>
          </cell>
          <cell r="H138">
            <v>39.86</v>
          </cell>
          <cell r="I138">
            <v>78.239999999999995</v>
          </cell>
          <cell r="J138">
            <v>89.7</v>
          </cell>
          <cell r="K138">
            <v>314.76</v>
          </cell>
          <cell r="L138">
            <v>501.89</v>
          </cell>
          <cell r="M138">
            <v>217.56</v>
          </cell>
          <cell r="N138">
            <v>196.92</v>
          </cell>
          <cell r="O138">
            <v>23.46</v>
          </cell>
          <cell r="P138">
            <v>68.209999999999994</v>
          </cell>
          <cell r="Q138">
            <v>11.46</v>
          </cell>
        </row>
        <row r="139">
          <cell r="B139">
            <v>289</v>
          </cell>
          <cell r="C139">
            <v>174.35</v>
          </cell>
          <cell r="D139">
            <v>455.9</v>
          </cell>
          <cell r="E139">
            <v>324.60000000000002</v>
          </cell>
          <cell r="F139">
            <v>829.24</v>
          </cell>
          <cell r="G139">
            <v>198.98</v>
          </cell>
          <cell r="H139">
            <v>39.94</v>
          </cell>
          <cell r="I139">
            <v>78</v>
          </cell>
          <cell r="J139">
            <v>87.77</v>
          </cell>
          <cell r="K139">
            <v>307.57</v>
          </cell>
          <cell r="L139">
            <v>492.2</v>
          </cell>
          <cell r="M139">
            <v>211.95</v>
          </cell>
          <cell r="N139">
            <v>196.93</v>
          </cell>
          <cell r="O139">
            <v>24.55</v>
          </cell>
          <cell r="P139">
            <v>65.819999999999993</v>
          </cell>
          <cell r="Q139">
            <v>11.74</v>
          </cell>
        </row>
        <row r="140">
          <cell r="B140">
            <v>295.97000000000003</v>
          </cell>
          <cell r="C140">
            <v>176.71</v>
          </cell>
          <cell r="D140">
            <v>442.54</v>
          </cell>
          <cell r="E140">
            <v>324.95999999999998</v>
          </cell>
          <cell r="F140">
            <v>828.25</v>
          </cell>
          <cell r="G140">
            <v>199.51</v>
          </cell>
          <cell r="H140">
            <v>40.15</v>
          </cell>
          <cell r="I140">
            <v>77.17</v>
          </cell>
          <cell r="J140">
            <v>85.92</v>
          </cell>
          <cell r="K140">
            <v>302.38</v>
          </cell>
          <cell r="L140">
            <v>486</v>
          </cell>
          <cell r="M140">
            <v>208.66</v>
          </cell>
          <cell r="N140">
            <v>197.25</v>
          </cell>
          <cell r="O140">
            <v>25.7</v>
          </cell>
          <cell r="P140">
            <v>63.75</v>
          </cell>
          <cell r="Q140">
            <v>12.15</v>
          </cell>
        </row>
        <row r="141">
          <cell r="B141">
            <v>297.51</v>
          </cell>
          <cell r="C141">
            <v>177.81</v>
          </cell>
          <cell r="D141">
            <v>435.9</v>
          </cell>
          <cell r="E141">
            <v>326.14999999999998</v>
          </cell>
          <cell r="F141">
            <v>828.15</v>
          </cell>
          <cell r="G141">
            <v>201.43</v>
          </cell>
          <cell r="H141">
            <v>40.42</v>
          </cell>
          <cell r="I141">
            <v>77.150000000000006</v>
          </cell>
          <cell r="J141">
            <v>84.15</v>
          </cell>
          <cell r="K141">
            <v>298.52999999999997</v>
          </cell>
          <cell r="L141">
            <v>481.51</v>
          </cell>
          <cell r="M141">
            <v>205.38</v>
          </cell>
          <cell r="N141">
            <v>197.67</v>
          </cell>
          <cell r="O141">
            <v>26.95</v>
          </cell>
          <cell r="P141">
            <v>61.74</v>
          </cell>
          <cell r="Q141">
            <v>12.26</v>
          </cell>
        </row>
        <row r="142">
          <cell r="B142">
            <v>300.63</v>
          </cell>
          <cell r="C142">
            <v>180.33</v>
          </cell>
          <cell r="D142">
            <v>430.43</v>
          </cell>
          <cell r="E142">
            <v>326.64999999999998</v>
          </cell>
          <cell r="F142">
            <v>828.12</v>
          </cell>
          <cell r="G142">
            <v>206.18</v>
          </cell>
          <cell r="H142">
            <v>40.6</v>
          </cell>
          <cell r="I142">
            <v>76.97</v>
          </cell>
          <cell r="J142">
            <v>82.61</v>
          </cell>
          <cell r="K142">
            <v>296.19</v>
          </cell>
          <cell r="L142">
            <v>480.04</v>
          </cell>
          <cell r="M142">
            <v>204.13</v>
          </cell>
          <cell r="N142">
            <v>198.28</v>
          </cell>
          <cell r="O142">
            <v>28.16</v>
          </cell>
          <cell r="P142">
            <v>60.23</v>
          </cell>
          <cell r="Q142">
            <v>12.24</v>
          </cell>
        </row>
        <row r="143">
          <cell r="B143">
            <v>305.64</v>
          </cell>
          <cell r="C143">
            <v>180.44</v>
          </cell>
          <cell r="D143">
            <v>426.98</v>
          </cell>
          <cell r="E143">
            <v>327.3</v>
          </cell>
          <cell r="F143">
            <v>825.8</v>
          </cell>
          <cell r="G143">
            <v>208.94</v>
          </cell>
          <cell r="H143">
            <v>41.02</v>
          </cell>
          <cell r="I143">
            <v>76.22</v>
          </cell>
          <cell r="J143">
            <v>80.92</v>
          </cell>
          <cell r="K143">
            <v>291.49</v>
          </cell>
          <cell r="L143">
            <v>473.18</v>
          </cell>
          <cell r="M143">
            <v>198.93</v>
          </cell>
          <cell r="N143">
            <v>198.04</v>
          </cell>
          <cell r="O143">
            <v>28.33</v>
          </cell>
          <cell r="P143">
            <v>57.88</v>
          </cell>
          <cell r="Q143">
            <v>12.36</v>
          </cell>
        </row>
        <row r="144">
          <cell r="B144">
            <v>306.74</v>
          </cell>
          <cell r="C144">
            <v>184.11</v>
          </cell>
          <cell r="D144">
            <v>429.57</v>
          </cell>
          <cell r="E144">
            <v>328.57</v>
          </cell>
          <cell r="F144">
            <v>830.4</v>
          </cell>
          <cell r="G144">
            <v>216.95</v>
          </cell>
          <cell r="H144">
            <v>41.22</v>
          </cell>
          <cell r="I144">
            <v>77.37</v>
          </cell>
          <cell r="J144">
            <v>80.42</v>
          </cell>
          <cell r="K144">
            <v>294.95</v>
          </cell>
          <cell r="L144">
            <v>477.54</v>
          </cell>
          <cell r="M144">
            <v>200.54</v>
          </cell>
          <cell r="N144">
            <v>198.59</v>
          </cell>
          <cell r="O144">
            <v>29.76</v>
          </cell>
          <cell r="P144">
            <v>57.93</v>
          </cell>
          <cell r="Q144">
            <v>12.68</v>
          </cell>
        </row>
        <row r="145">
          <cell r="B145">
            <v>310.7</v>
          </cell>
          <cell r="C145">
            <v>188.21</v>
          </cell>
          <cell r="D145">
            <v>422.32</v>
          </cell>
          <cell r="E145">
            <v>329.17</v>
          </cell>
          <cell r="F145">
            <v>827.7</v>
          </cell>
          <cell r="G145">
            <v>219.3</v>
          </cell>
          <cell r="H145">
            <v>41.12</v>
          </cell>
          <cell r="I145">
            <v>75.8</v>
          </cell>
          <cell r="J145">
            <v>78.900000000000006</v>
          </cell>
          <cell r="K145">
            <v>289.56</v>
          </cell>
          <cell r="L145">
            <v>474.66</v>
          </cell>
          <cell r="M145">
            <v>197.87</v>
          </cell>
          <cell r="N145">
            <v>198.54</v>
          </cell>
          <cell r="O145">
            <v>31.02</v>
          </cell>
          <cell r="P145">
            <v>57.05</v>
          </cell>
          <cell r="Q145">
            <v>12.76</v>
          </cell>
        </row>
        <row r="146">
          <cell r="B146">
            <v>314.77999999999997</v>
          </cell>
          <cell r="C146">
            <v>189.43</v>
          </cell>
          <cell r="D146">
            <v>429.29</v>
          </cell>
          <cell r="E146">
            <v>330.29</v>
          </cell>
          <cell r="F146">
            <v>826.83</v>
          </cell>
          <cell r="G146">
            <v>219.43</v>
          </cell>
          <cell r="H146">
            <v>42.16</v>
          </cell>
          <cell r="I146">
            <v>77.5</v>
          </cell>
          <cell r="J146">
            <v>77.12</v>
          </cell>
          <cell r="K146">
            <v>286.41000000000003</v>
          </cell>
          <cell r="L146">
            <v>463.19</v>
          </cell>
          <cell r="M146">
            <v>191.88</v>
          </cell>
          <cell r="N146">
            <v>201.23</v>
          </cell>
          <cell r="O146">
            <v>32.47</v>
          </cell>
          <cell r="P146">
            <v>52.75</v>
          </cell>
          <cell r="Q146">
            <v>12.65</v>
          </cell>
        </row>
        <row r="147">
          <cell r="B147">
            <v>317.99</v>
          </cell>
          <cell r="C147">
            <v>193.58</v>
          </cell>
          <cell r="D147">
            <v>417.23</v>
          </cell>
          <cell r="E147">
            <v>330.76</v>
          </cell>
          <cell r="F147">
            <v>827.18</v>
          </cell>
          <cell r="G147">
            <v>218.95</v>
          </cell>
          <cell r="H147">
            <v>41.97</v>
          </cell>
          <cell r="I147">
            <v>75.28</v>
          </cell>
          <cell r="J147">
            <v>73.39</v>
          </cell>
          <cell r="K147">
            <v>285.12</v>
          </cell>
          <cell r="L147">
            <v>473.09</v>
          </cell>
          <cell r="M147">
            <v>190.79</v>
          </cell>
          <cell r="N147">
            <v>199.43</v>
          </cell>
          <cell r="O147">
            <v>33</v>
          </cell>
          <cell r="P147">
            <v>55.7</v>
          </cell>
          <cell r="Q147">
            <v>13.03</v>
          </cell>
        </row>
        <row r="148">
          <cell r="B148">
            <v>326.17</v>
          </cell>
          <cell r="C148">
            <v>196.39</v>
          </cell>
          <cell r="D148">
            <v>400.71</v>
          </cell>
          <cell r="E148">
            <v>332.54</v>
          </cell>
          <cell r="F148">
            <v>826.16</v>
          </cell>
          <cell r="G148">
            <v>216.58</v>
          </cell>
          <cell r="H148">
            <v>41.35</v>
          </cell>
          <cell r="I148">
            <v>75.569999999999993</v>
          </cell>
          <cell r="J148">
            <v>69.540000000000006</v>
          </cell>
          <cell r="K148">
            <v>296.37</v>
          </cell>
          <cell r="L148">
            <v>462.75</v>
          </cell>
          <cell r="M148">
            <v>194.37</v>
          </cell>
          <cell r="N148">
            <v>197.16</v>
          </cell>
          <cell r="O148">
            <v>33</v>
          </cell>
          <cell r="P148">
            <v>49.94</v>
          </cell>
          <cell r="Q148">
            <v>12.94</v>
          </cell>
        </row>
        <row r="751">
          <cell r="B751">
            <v>83444.149999999994</v>
          </cell>
        </row>
        <row r="752">
          <cell r="B752">
            <v>86170.93</v>
          </cell>
        </row>
        <row r="753">
          <cell r="B753">
            <v>88700.15</v>
          </cell>
        </row>
        <row r="754">
          <cell r="B754">
            <v>90170.09</v>
          </cell>
        </row>
        <row r="755">
          <cell r="B755">
            <v>93237.13</v>
          </cell>
        </row>
        <row r="756">
          <cell r="B756">
            <v>95981.85</v>
          </cell>
        </row>
        <row r="757">
          <cell r="B757">
            <v>96928.78</v>
          </cell>
        </row>
        <row r="758">
          <cell r="B758">
            <v>102260.02</v>
          </cell>
        </row>
        <row r="759">
          <cell r="B759">
            <v>103081.43</v>
          </cell>
        </row>
        <row r="760">
          <cell r="B760">
            <v>106469.87</v>
          </cell>
        </row>
        <row r="761">
          <cell r="B761">
            <v>110059.21</v>
          </cell>
        </row>
        <row r="762">
          <cell r="B762">
            <v>111281.08</v>
          </cell>
        </row>
        <row r="763">
          <cell r="B763">
            <v>116098.33</v>
          </cell>
        </row>
        <row r="764">
          <cell r="B764">
            <v>122874.79</v>
          </cell>
        </row>
        <row r="765">
          <cell r="B765">
            <v>123076.17</v>
          </cell>
        </row>
      </sheetData>
      <sheetData sheetId="6">
        <row r="5">
          <cell r="AA5">
            <v>2022</v>
          </cell>
          <cell r="AB5">
            <v>2024</v>
          </cell>
          <cell r="AC5" t="str">
            <v>alt rent</v>
          </cell>
          <cell r="AD5" t="str">
            <v>2024 30 yr</v>
          </cell>
          <cell r="AE5" t="str">
            <v>2024 alt rent 30-yr</v>
          </cell>
          <cell r="AG5" t="str">
            <v>$20+3%</v>
          </cell>
          <cell r="AH5" t="str">
            <v>$50+3%</v>
          </cell>
          <cell r="AI5" t="str">
            <v>$100+3%</v>
          </cell>
        </row>
        <row r="6">
          <cell r="Z6">
            <v>2029</v>
          </cell>
          <cell r="AA6">
            <v>780.58697999999549</v>
          </cell>
          <cell r="AB6">
            <v>882.88456000000281</v>
          </cell>
          <cell r="AC6">
            <v>1000.7282599999995</v>
          </cell>
          <cell r="AD6">
            <v>854.80355500000042</v>
          </cell>
          <cell r="AE6">
            <v>964.47599999999989</v>
          </cell>
          <cell r="AG6">
            <v>942.745930000003</v>
          </cell>
          <cell r="AH6">
            <v>989.4209900000003</v>
          </cell>
          <cell r="AI6">
            <v>1129.2626700000033</v>
          </cell>
        </row>
        <row r="7">
          <cell r="Z7">
            <v>2039</v>
          </cell>
          <cell r="AA7">
            <v>848.95174000000043</v>
          </cell>
          <cell r="AB7">
            <v>826.72254999999791</v>
          </cell>
          <cell r="AC7">
            <v>928.22374000000036</v>
          </cell>
          <cell r="AD7">
            <v>709.92357666666703</v>
          </cell>
          <cell r="AE7">
            <v>822.80666000000019</v>
          </cell>
          <cell r="AG7">
            <v>1327.6555299999986</v>
          </cell>
          <cell r="AH7">
            <v>1595.0480600000028</v>
          </cell>
          <cell r="AI7">
            <v>2149.2584299999976</v>
          </cell>
        </row>
        <row r="8">
          <cell r="Z8">
            <v>2049</v>
          </cell>
          <cell r="AA8">
            <v>770.42842000000337</v>
          </cell>
          <cell r="AB8">
            <v>420.16362000000015</v>
          </cell>
          <cell r="AC8">
            <v>539.46798000000081</v>
          </cell>
          <cell r="AD8">
            <v>719.98182333333364</v>
          </cell>
          <cell r="AE8">
            <v>864.43180000000132</v>
          </cell>
          <cell r="AG8">
            <v>888.88868000000298</v>
          </cell>
          <cell r="AH8">
            <v>1864.5875399999982</v>
          </cell>
          <cell r="AI8">
            <v>2285.3016600000037</v>
          </cell>
        </row>
        <row r="9">
          <cell r="Z9">
            <v>2059</v>
          </cell>
          <cell r="AA9">
            <v>989.35492999999769</v>
          </cell>
          <cell r="AB9">
            <v>913.05930000000319</v>
          </cell>
          <cell r="AC9">
            <v>1125.6036800000029</v>
          </cell>
          <cell r="AD9">
            <v>724.12892333333491</v>
          </cell>
          <cell r="AE9">
            <v>890.79463333333479</v>
          </cell>
          <cell r="AG9">
            <v>945.03233999999611</v>
          </cell>
          <cell r="AH9">
            <v>1516.642180000003</v>
          </cell>
          <cell r="AI9">
            <v>2488.7994899999949</v>
          </cell>
        </row>
        <row r="10">
          <cell r="Z10">
            <v>2069</v>
          </cell>
          <cell r="AA10">
            <v>811.15440999999851</v>
          </cell>
          <cell r="AB10">
            <v>839.16385000000105</v>
          </cell>
          <cell r="AC10">
            <v>1007.3122400000004</v>
          </cell>
          <cell r="AD10">
            <v>608.34164666666754</v>
          </cell>
          <cell r="AE10">
            <v>826.8130766666668</v>
          </cell>
          <cell r="AG10">
            <v>1859.2550300000039</v>
          </cell>
          <cell r="AH10">
            <v>2657.85437</v>
          </cell>
          <cell r="AI10">
            <v>3156.1963300000016</v>
          </cell>
        </row>
        <row r="11">
          <cell r="Z11">
            <v>2079</v>
          </cell>
          <cell r="AA11">
            <v>807.53946000000167</v>
          </cell>
          <cell r="AB11">
            <v>72.801789999998292</v>
          </cell>
          <cell r="AC11">
            <v>347.52330999999742</v>
          </cell>
          <cell r="AD11">
            <v>711.59954333333326</v>
          </cell>
          <cell r="AE11">
            <v>1103.8002099999999</v>
          </cell>
          <cell r="AG11">
            <v>1094.1701299999997</v>
          </cell>
          <cell r="AH11">
            <v>1554.1459099999986</v>
          </cell>
          <cell r="AI11">
            <v>2370.6658600000005</v>
          </cell>
        </row>
        <row r="12">
          <cell r="Z12">
            <v>2089</v>
          </cell>
          <cell r="AA12">
            <v>700.61034000000143</v>
          </cell>
          <cell r="AB12">
            <v>1222.8329900000003</v>
          </cell>
          <cell r="AC12">
            <v>1956.5650800000017</v>
          </cell>
          <cell r="AD12">
            <v>535.1190299999987</v>
          </cell>
          <cell r="AE12">
            <v>868.51528666666491</v>
          </cell>
          <cell r="AG12">
            <v>2783.3646999999969</v>
          </cell>
          <cell r="AH12">
            <v>3974.3237400000007</v>
          </cell>
          <cell r="AI12">
            <v>4683.5585799999963</v>
          </cell>
        </row>
        <row r="13">
          <cell r="Z13">
            <v>2099</v>
          </cell>
          <cell r="AA13">
            <v>835.83149000000049</v>
          </cell>
          <cell r="AB13">
            <v>309.72230999999744</v>
          </cell>
          <cell r="AC13">
            <v>301.45746999999591</v>
          </cell>
          <cell r="AD13">
            <v>791.94195999999977</v>
          </cell>
          <cell r="AE13">
            <v>1167.1933433333327</v>
          </cell>
          <cell r="AG13">
            <v>2728.6523400000015</v>
          </cell>
          <cell r="AH13">
            <v>3909.8124799999955</v>
          </cell>
          <cell r="AI13">
            <v>4668.3647799999981</v>
          </cell>
        </row>
        <row r="14">
          <cell r="Z14">
            <v>2109</v>
          </cell>
          <cell r="AA14">
            <v>583.89700000000005</v>
          </cell>
          <cell r="AB14">
            <v>843.27058000000193</v>
          </cell>
          <cell r="AC14">
            <v>1243.5574800000009</v>
          </cell>
          <cell r="AD14">
            <v>496.88129999999961</v>
          </cell>
          <cell r="AE14">
            <v>954.10091000000023</v>
          </cell>
          <cell r="AG14">
            <v>3176.1170900000016</v>
          </cell>
          <cell r="AH14">
            <v>3748.8095800000074</v>
          </cell>
          <cell r="AI14">
            <v>4366.8559300000034</v>
          </cell>
        </row>
        <row r="15">
          <cell r="Z15">
            <v>2119</v>
          </cell>
          <cell r="AA15">
            <v>821.02670999999623</v>
          </cell>
          <cell r="AB15">
            <v>337.65100999999959</v>
          </cell>
          <cell r="AC15">
            <v>1317.287780000004</v>
          </cell>
          <cell r="AD15">
            <v>471.54239666666757</v>
          </cell>
          <cell r="AE15">
            <v>1003.0905166666676</v>
          </cell>
          <cell r="AG15">
            <v>4444.5351499999988</v>
          </cell>
          <cell r="AH15">
            <v>5052.1880599999977</v>
          </cell>
          <cell r="AI15">
            <v>5924.7562500000004</v>
          </cell>
        </row>
        <row r="16">
          <cell r="Z16">
            <v>2129</v>
          </cell>
          <cell r="AA16">
            <v>484.76296000000167</v>
          </cell>
          <cell r="AB16">
            <v>233.70560000000106</v>
          </cell>
          <cell r="AC16">
            <v>448.42628999999823</v>
          </cell>
          <cell r="AD16">
            <v>635.32960333333256</v>
          </cell>
          <cell r="AE16">
            <v>1177.8816066666675</v>
          </cell>
          <cell r="AG16">
            <v>5392.9842599999993</v>
          </cell>
          <cell r="AH16">
            <v>5870.3852000000024</v>
          </cell>
          <cell r="AI16">
            <v>6877.5102699999989</v>
          </cell>
        </row>
      </sheetData>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mailto:CO@" TargetMode="External"/><Relationship Id="rId1" Type="http://schemas.openxmlformats.org/officeDocument/2006/relationships/hyperlink" Target="mailto:nonCO@"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C32B4-542C-4A62-A1DA-AE8F009E9DB4}">
  <dimension ref="A1:L9"/>
  <sheetViews>
    <sheetView workbookViewId="0">
      <selection activeCell="E26" sqref="E26"/>
    </sheetView>
  </sheetViews>
  <sheetFormatPr defaultRowHeight="15" x14ac:dyDescent="0.25"/>
  <cols>
    <col min="1" max="1" width="15.42578125" bestFit="1" customWidth="1"/>
    <col min="2" max="2" width="8.42578125" bestFit="1" customWidth="1"/>
    <col min="3" max="3" width="12.85546875" bestFit="1" customWidth="1"/>
    <col min="4" max="4" width="37.42578125" bestFit="1" customWidth="1"/>
    <col min="5" max="5" width="11.7109375" bestFit="1" customWidth="1"/>
    <col min="6" max="6" width="11.7109375" customWidth="1"/>
    <col min="7" max="7" width="12" bestFit="1" customWidth="1"/>
    <col min="8" max="12" width="12.7109375" bestFit="1" customWidth="1"/>
  </cols>
  <sheetData>
    <row r="1" spans="1:12" x14ac:dyDescent="0.25">
      <c r="A1" t="s">
        <v>252</v>
      </c>
      <c r="B1" t="s">
        <v>108</v>
      </c>
      <c r="C1" t="s">
        <v>253</v>
      </c>
      <c r="D1" t="s">
        <v>254</v>
      </c>
      <c r="E1" t="s">
        <v>255</v>
      </c>
      <c r="F1">
        <v>2022</v>
      </c>
      <c r="G1">
        <v>2025</v>
      </c>
      <c r="H1">
        <v>2030</v>
      </c>
      <c r="I1">
        <v>2035</v>
      </c>
      <c r="J1">
        <v>2040</v>
      </c>
      <c r="K1">
        <v>2045</v>
      </c>
      <c r="L1">
        <v>2050</v>
      </c>
    </row>
    <row r="2" spans="1:12" x14ac:dyDescent="0.25">
      <c r="A2" t="s">
        <v>260</v>
      </c>
      <c r="B2" t="s">
        <v>256</v>
      </c>
      <c r="C2" t="s">
        <v>257</v>
      </c>
      <c r="D2" t="s">
        <v>261</v>
      </c>
      <c r="E2" t="s">
        <v>259</v>
      </c>
      <c r="G2">
        <v>49.49952986991886</v>
      </c>
      <c r="H2">
        <v>49.498617753475187</v>
      </c>
      <c r="I2">
        <v>49.49779886296168</v>
      </c>
      <c r="J2">
        <v>49.496902025045237</v>
      </c>
      <c r="K2">
        <v>49.495877107701844</v>
      </c>
      <c r="L2">
        <v>49.494755542095412</v>
      </c>
    </row>
    <row r="3" spans="1:12" x14ac:dyDescent="0.25">
      <c r="A3" t="s">
        <v>260</v>
      </c>
      <c r="B3" t="s">
        <v>256</v>
      </c>
      <c r="C3" t="s">
        <v>257</v>
      </c>
      <c r="D3" t="s">
        <v>262</v>
      </c>
      <c r="E3" t="s">
        <v>259</v>
      </c>
      <c r="G3" s="109">
        <v>2.6690216845080474</v>
      </c>
      <c r="H3" s="109">
        <v>2.7861166434547537</v>
      </c>
      <c r="I3" s="109">
        <v>2.9061690702449257</v>
      </c>
      <c r="J3" s="109">
        <v>3.0291443521209676</v>
      </c>
      <c r="K3" s="109">
        <v>3.1543886925505147</v>
      </c>
      <c r="L3" s="109">
        <v>3.2825687076057828</v>
      </c>
    </row>
    <row r="4" spans="1:12" x14ac:dyDescent="0.25">
      <c r="A4" t="s">
        <v>208</v>
      </c>
      <c r="B4" t="s">
        <v>256</v>
      </c>
      <c r="C4" t="s">
        <v>257</v>
      </c>
      <c r="D4" t="s">
        <v>258</v>
      </c>
      <c r="E4" t="s">
        <v>259</v>
      </c>
      <c r="G4" s="29">
        <f>'Forest CO2 compiled 9524'!G32</f>
        <v>-769.08698377654912</v>
      </c>
      <c r="H4" s="29">
        <f>'Forest CO2 compiled 9524'!H32</f>
        <v>-738.43265410846254</v>
      </c>
      <c r="I4" s="29">
        <f>'Forest CO2 compiled 9524'!I32</f>
        <v>-851.44775875149071</v>
      </c>
      <c r="J4" s="29">
        <f>'Forest CO2 compiled 9524'!J32</f>
        <v>-846.24115244547363</v>
      </c>
      <c r="K4" s="29">
        <f>'Forest CO2 compiled 9524'!K32</f>
        <v>-798.91934951058306</v>
      </c>
      <c r="L4" s="29">
        <f>'Forest CO2 compiled 9524'!L32</f>
        <v>-756.14459245044179</v>
      </c>
    </row>
    <row r="5" spans="1:12" x14ac:dyDescent="0.25">
      <c r="A5" t="s">
        <v>210</v>
      </c>
      <c r="B5" t="s">
        <v>256</v>
      </c>
      <c r="C5" t="s">
        <v>257</v>
      </c>
      <c r="D5" t="s">
        <v>258</v>
      </c>
      <c r="E5" t="s">
        <v>259</v>
      </c>
      <c r="G5">
        <v>-932</v>
      </c>
      <c r="H5">
        <v>-781</v>
      </c>
      <c r="I5">
        <v>-795</v>
      </c>
      <c r="J5">
        <v>-885</v>
      </c>
      <c r="K5">
        <v>-958</v>
      </c>
      <c r="L5">
        <v>-1091</v>
      </c>
    </row>
    <row r="6" spans="1:12" x14ac:dyDescent="0.25">
      <c r="A6" t="s">
        <v>209</v>
      </c>
      <c r="B6" t="s">
        <v>256</v>
      </c>
      <c r="C6" t="s">
        <v>257</v>
      </c>
      <c r="D6" t="s">
        <v>258</v>
      </c>
      <c r="E6" t="s">
        <v>259</v>
      </c>
      <c r="G6" s="29">
        <f>'Forest CO2 compiled 9524'!G33</f>
        <v>-949.57336381694074</v>
      </c>
      <c r="H6" s="29">
        <f>'Forest CO2 compiled 9524'!H33</f>
        <v>-999.97081549388645</v>
      </c>
      <c r="I6" s="29">
        <f>'Forest CO2 compiled 9524'!I33</f>
        <v>-1195.7286401402173</v>
      </c>
      <c r="J6" s="29">
        <f>'Forest CO2 compiled 9524'!J33</f>
        <v>-1391.5709516874547</v>
      </c>
      <c r="K6" s="29">
        <f>'Forest CO2 compiled 9524'!K33</f>
        <v>-1175.6457782014975</v>
      </c>
      <c r="L6" s="29">
        <f>'Forest CO2 compiled 9524'!L33</f>
        <v>-959.80689818692656</v>
      </c>
    </row>
    <row r="7" spans="1:12" x14ac:dyDescent="0.25">
      <c r="A7" t="s">
        <v>287</v>
      </c>
      <c r="B7" t="s">
        <v>288</v>
      </c>
      <c r="C7" t="s">
        <v>257</v>
      </c>
      <c r="D7" t="s">
        <v>261</v>
      </c>
      <c r="E7" t="s">
        <v>259</v>
      </c>
      <c r="F7" s="80">
        <v>58.4</v>
      </c>
    </row>
    <row r="8" spans="1:12" x14ac:dyDescent="0.25">
      <c r="A8" t="s">
        <v>287</v>
      </c>
      <c r="B8" t="s">
        <v>288</v>
      </c>
      <c r="C8" t="s">
        <v>257</v>
      </c>
      <c r="D8" t="s">
        <v>262</v>
      </c>
      <c r="E8" t="s">
        <v>259</v>
      </c>
      <c r="F8" s="80">
        <v>9.1</v>
      </c>
    </row>
    <row r="9" spans="1:12" x14ac:dyDescent="0.25">
      <c r="A9" t="s">
        <v>287</v>
      </c>
      <c r="B9" t="s">
        <v>288</v>
      </c>
      <c r="C9" t="s">
        <v>257</v>
      </c>
      <c r="D9" t="s">
        <v>258</v>
      </c>
      <c r="E9" t="s">
        <v>259</v>
      </c>
      <c r="F9" s="80">
        <v>-921.8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17E8C-63B1-4D0F-B4EE-7DFAE57E72E2}">
  <dimension ref="A1:AN28"/>
  <sheetViews>
    <sheetView workbookViewId="0">
      <pane xSplit="1" topLeftCell="B1" activePane="topRight" state="frozen"/>
      <selection pane="topRight" activeCell="E26" sqref="E26"/>
    </sheetView>
  </sheetViews>
  <sheetFormatPr defaultRowHeight="15" x14ac:dyDescent="0.25"/>
  <cols>
    <col min="1" max="1" width="28.42578125" customWidth="1"/>
  </cols>
  <sheetData>
    <row r="1" spans="1:40" x14ac:dyDescent="0.25">
      <c r="A1" s="21" t="s">
        <v>62</v>
      </c>
      <c r="B1" s="21"/>
      <c r="C1" s="21"/>
      <c r="D1" s="21" t="s">
        <v>63</v>
      </c>
      <c r="E1" s="21"/>
      <c r="F1" s="21"/>
    </row>
    <row r="2" spans="1:40" x14ac:dyDescent="0.25">
      <c r="A2" t="s">
        <v>55</v>
      </c>
      <c r="H2" t="s">
        <v>74</v>
      </c>
      <c r="AI2" t="s">
        <v>61</v>
      </c>
      <c r="AM2" s="3" t="s">
        <v>59</v>
      </c>
      <c r="AN2" s="3"/>
    </row>
    <row r="3" spans="1:40" s="2" customFormat="1" x14ac:dyDescent="0.25">
      <c r="A3" s="2" t="s">
        <v>1</v>
      </c>
      <c r="B3" s="2">
        <v>1990</v>
      </c>
      <c r="C3" s="2">
        <v>1991</v>
      </c>
      <c r="D3" s="2">
        <v>1992</v>
      </c>
      <c r="E3" s="2">
        <v>1993</v>
      </c>
      <c r="F3" s="2">
        <v>1994</v>
      </c>
      <c r="G3" s="2">
        <v>1995</v>
      </c>
      <c r="H3" s="2">
        <v>1996</v>
      </c>
      <c r="I3" s="2">
        <v>1997</v>
      </c>
      <c r="J3" s="2">
        <v>1998</v>
      </c>
      <c r="K3" s="2">
        <v>1999</v>
      </c>
      <c r="L3" s="2">
        <v>2000</v>
      </c>
      <c r="M3" s="2">
        <v>2001</v>
      </c>
      <c r="N3" s="2">
        <v>2002</v>
      </c>
      <c r="O3" s="2">
        <v>2003</v>
      </c>
      <c r="P3" s="2">
        <v>2004</v>
      </c>
      <c r="Q3" s="28">
        <v>2005</v>
      </c>
      <c r="R3" s="2">
        <v>2006</v>
      </c>
      <c r="S3" s="2">
        <v>2007</v>
      </c>
      <c r="T3" s="2">
        <v>2008</v>
      </c>
      <c r="U3" s="2">
        <v>2009</v>
      </c>
      <c r="V3" s="2">
        <v>2010</v>
      </c>
      <c r="W3" s="2">
        <v>2011</v>
      </c>
      <c r="X3" s="2">
        <v>2012</v>
      </c>
      <c r="Y3" s="2">
        <v>2013</v>
      </c>
      <c r="Z3" s="2">
        <v>2014</v>
      </c>
      <c r="AA3" s="2">
        <v>2015</v>
      </c>
      <c r="AB3" s="2">
        <v>2016</v>
      </c>
      <c r="AC3" s="2">
        <v>2017</v>
      </c>
      <c r="AD3" s="2">
        <v>2018</v>
      </c>
      <c r="AE3" s="2">
        <v>2019</v>
      </c>
      <c r="AF3" s="2">
        <v>2020</v>
      </c>
      <c r="AG3" s="2">
        <v>2021</v>
      </c>
      <c r="AH3" s="2">
        <v>2022</v>
      </c>
      <c r="AI3" s="4">
        <v>2025</v>
      </c>
      <c r="AJ3" s="5">
        <v>2030</v>
      </c>
      <c r="AK3" s="5">
        <v>2035</v>
      </c>
      <c r="AL3" s="5">
        <v>2040</v>
      </c>
      <c r="AM3" s="6">
        <v>2045</v>
      </c>
      <c r="AN3" s="7">
        <v>2050</v>
      </c>
    </row>
    <row r="4" spans="1:40" s="3" customFormat="1" x14ac:dyDescent="0.25">
      <c r="A4" s="3" t="s">
        <v>3</v>
      </c>
      <c r="B4" s="3">
        <v>-974.8</v>
      </c>
      <c r="C4" s="3">
        <v>-976.3</v>
      </c>
      <c r="D4" s="3">
        <v>-979.2</v>
      </c>
      <c r="E4" s="3">
        <v>-974.8</v>
      </c>
      <c r="F4" s="3">
        <v>-968</v>
      </c>
      <c r="G4" s="3">
        <v>-958.7</v>
      </c>
      <c r="H4" s="3">
        <v>-959.7</v>
      </c>
      <c r="I4" s="3">
        <v>-956.7</v>
      </c>
      <c r="J4" s="3">
        <v>-952.7</v>
      </c>
      <c r="K4" s="3">
        <v>-939.5</v>
      </c>
      <c r="L4" s="3">
        <v>-918.6</v>
      </c>
      <c r="M4" s="3">
        <v>-925.5</v>
      </c>
      <c r="N4" s="3">
        <v>-883.2</v>
      </c>
      <c r="O4" s="3">
        <v>-917.4</v>
      </c>
      <c r="P4" s="3">
        <v>-829.8</v>
      </c>
      <c r="Q4" s="3">
        <v>-876</v>
      </c>
      <c r="R4" s="3">
        <v>-905.6</v>
      </c>
      <c r="S4" s="3">
        <v>-876.2</v>
      </c>
      <c r="T4" s="3">
        <v>-855.7</v>
      </c>
      <c r="U4" s="3">
        <v>-819.1</v>
      </c>
      <c r="V4" s="3">
        <v>-855.7</v>
      </c>
      <c r="W4" s="3">
        <v>-867.9</v>
      </c>
      <c r="X4" s="3">
        <v>-866.8</v>
      </c>
      <c r="Y4" s="3">
        <v>-851.5</v>
      </c>
      <c r="Z4" s="3">
        <v>-879.4</v>
      </c>
      <c r="AA4" s="3">
        <v>-786.9</v>
      </c>
      <c r="AB4" s="3">
        <v>-886.1</v>
      </c>
      <c r="AC4" s="3">
        <v>-887.9</v>
      </c>
      <c r="AD4" s="3">
        <v>-873.5</v>
      </c>
      <c r="AE4" s="3">
        <v>-813.2</v>
      </c>
      <c r="AF4" s="3">
        <v>-862</v>
      </c>
      <c r="AG4" s="3">
        <v>-844.2</v>
      </c>
      <c r="AH4" s="3">
        <v>-787</v>
      </c>
      <c r="AI4" s="16">
        <v>-553.22826546893396</v>
      </c>
      <c r="AJ4">
        <v>-532.49180266339897</v>
      </c>
      <c r="AK4">
        <v>-688.51240614495202</v>
      </c>
      <c r="AL4">
        <v>-695.94991736832503</v>
      </c>
      <c r="AM4">
        <v>-649.588768208175</v>
      </c>
      <c r="AN4" s="17">
        <v>-597.80079573463001</v>
      </c>
    </row>
    <row r="5" spans="1:40" s="18" customFormat="1" x14ac:dyDescent="0.25">
      <c r="A5" s="18" t="s">
        <v>56</v>
      </c>
      <c r="B5" s="18">
        <f>'Table 6-8'!B3</f>
        <v>-851</v>
      </c>
      <c r="C5" s="18">
        <f>'Table 6-8'!C3</f>
        <v>-852.5</v>
      </c>
      <c r="D5" s="18">
        <f>'Table 6-8'!D3</f>
        <v>-858.5</v>
      </c>
      <c r="E5" s="18">
        <f>'Table 6-8'!E3</f>
        <v>-852.3</v>
      </c>
      <c r="F5" s="18">
        <f>'Table 6-8'!F3</f>
        <v>-849.6</v>
      </c>
      <c r="G5" s="18">
        <f>'Table 6-8'!G3</f>
        <v>-846.4</v>
      </c>
      <c r="H5" s="18">
        <f>'Table 6-8'!H3</f>
        <v>-842.3</v>
      </c>
      <c r="I5" s="18">
        <f>'Table 6-8'!I3</f>
        <v>-842.5</v>
      </c>
      <c r="J5" s="18">
        <f>'Table 6-8'!J3</f>
        <v>-833.6</v>
      </c>
      <c r="K5" s="18">
        <f>'Table 6-8'!K3</f>
        <v>-826.6</v>
      </c>
      <c r="L5" s="18">
        <f>'Table 6-8'!L3</f>
        <v>-825.2</v>
      </c>
      <c r="M5" s="18">
        <f>'Table 6-8'!M3</f>
        <v>-827.3</v>
      </c>
      <c r="N5" s="18">
        <f>'Table 6-8'!N3</f>
        <v>-789.4</v>
      </c>
      <c r="O5" s="18">
        <f>'Table 6-8'!O3</f>
        <v>-813.3</v>
      </c>
      <c r="P5" s="18">
        <f>'Table 6-8'!P3</f>
        <v>-724.5</v>
      </c>
      <c r="Q5" s="18">
        <f>'Table 6-8'!Q3</f>
        <v>-770</v>
      </c>
      <c r="R5" s="18">
        <f>'Table 6-8'!R3</f>
        <v>-805.3</v>
      </c>
      <c r="S5" s="18">
        <f>'Table 6-8'!S3</f>
        <v>-800</v>
      </c>
      <c r="T5" s="18">
        <f>'Table 6-8'!T3</f>
        <v>-801.3</v>
      </c>
      <c r="U5" s="18">
        <f>'Table 6-8'!U3</f>
        <v>-758.3</v>
      </c>
      <c r="V5" s="18">
        <f>'Table 6-8'!V3</f>
        <v>-786.6</v>
      </c>
      <c r="W5" s="18">
        <f>'Table 6-8'!W3</f>
        <v>-796.9</v>
      </c>
      <c r="X5" s="18">
        <f>'Table 6-8'!X3</f>
        <v>-790.3</v>
      </c>
      <c r="Y5" s="18">
        <f>'Table 6-8'!Y3</f>
        <v>-768.9</v>
      </c>
      <c r="Z5" s="18">
        <f>'Table 6-8'!Z3</f>
        <v>-793.4</v>
      </c>
      <c r="AA5" s="18">
        <f>'Table 6-8'!AA3</f>
        <v>-695.4</v>
      </c>
      <c r="AB5" s="18">
        <f>'Table 6-8'!AB3</f>
        <v>-790.6</v>
      </c>
      <c r="AC5" s="18">
        <f>'Table 6-8'!AC3</f>
        <v>-787.9</v>
      </c>
      <c r="AD5" s="18">
        <f>'Table 6-8'!AD3</f>
        <v>-779.6</v>
      </c>
      <c r="AE5" s="18">
        <f>'Table 6-8'!AE3</f>
        <v>-726.2</v>
      </c>
      <c r="AF5" s="18">
        <f>'Table 6-8'!AF3</f>
        <v>-765.2</v>
      </c>
      <c r="AG5" s="18">
        <f>'Table 6-8'!AG3</f>
        <v>-749.5</v>
      </c>
      <c r="AH5" s="18">
        <f>'Table 6-8'!AH3</f>
        <v>-694.3</v>
      </c>
      <c r="AI5" s="19">
        <v>-452.50844346393399</v>
      </c>
      <c r="AJ5" s="18">
        <v>-425.41579703339897</v>
      </c>
      <c r="AK5" s="18">
        <v>-576.62328040828504</v>
      </c>
      <c r="AL5" s="18">
        <v>-580.139503344991</v>
      </c>
      <c r="AM5" s="18">
        <v>-530.33456093817495</v>
      </c>
      <c r="AN5" s="20">
        <v>-474.77478093796299</v>
      </c>
    </row>
    <row r="6" spans="1:40" s="18" customFormat="1" x14ac:dyDescent="0.25">
      <c r="A6" s="18" t="s">
        <v>57</v>
      </c>
      <c r="B6" s="18">
        <f>'Table 6-8'!B11</f>
        <v>-123.8</v>
      </c>
      <c r="C6" s="18">
        <f>'Table 6-8'!C11</f>
        <v>-123.8</v>
      </c>
      <c r="D6" s="18">
        <f>'Table 6-8'!D11</f>
        <v>-120.7</v>
      </c>
      <c r="E6" s="18">
        <f>'Table 6-8'!E11</f>
        <v>-122.5</v>
      </c>
      <c r="F6" s="18">
        <f>'Table 6-8'!F11</f>
        <v>-118.4</v>
      </c>
      <c r="G6" s="18">
        <f>'Table 6-8'!G11</f>
        <v>-112.2</v>
      </c>
      <c r="H6" s="18">
        <f>'Table 6-8'!H11</f>
        <v>-117.3</v>
      </c>
      <c r="I6" s="18">
        <f>'Table 6-8'!I11</f>
        <v>-114.2</v>
      </c>
      <c r="J6" s="18">
        <f>'Table 6-8'!J11</f>
        <v>-119</v>
      </c>
      <c r="K6" s="18">
        <f>'Table 6-8'!K11</f>
        <v>-112.9</v>
      </c>
      <c r="L6" s="18">
        <f>'Table 6-8'!L11</f>
        <v>-93.4</v>
      </c>
      <c r="M6" s="18">
        <f>'Table 6-8'!M11</f>
        <v>-98.2</v>
      </c>
      <c r="N6" s="18">
        <f>'Table 6-8'!N11</f>
        <v>-93.7</v>
      </c>
      <c r="O6" s="18">
        <f>'Table 6-8'!O11</f>
        <v>-104.1</v>
      </c>
      <c r="P6" s="18">
        <f>'Table 6-8'!P11</f>
        <v>-105.4</v>
      </c>
      <c r="Q6" s="18">
        <f>'Table 6-8'!Q11</f>
        <v>-106</v>
      </c>
      <c r="R6" s="18">
        <f>'Table 6-8'!R11</f>
        <v>-100.3</v>
      </c>
      <c r="S6" s="18">
        <f>'Table 6-8'!S11</f>
        <v>-76.099999999999994</v>
      </c>
      <c r="T6" s="18">
        <f>'Table 6-8'!T11</f>
        <v>-54.4</v>
      </c>
      <c r="U6" s="18">
        <f>'Table 6-8'!U11</f>
        <v>-60.9</v>
      </c>
      <c r="V6" s="18">
        <f>'Table 6-8'!V11</f>
        <v>-69.099999999999994</v>
      </c>
      <c r="W6" s="18">
        <f>'Table 6-8'!W11</f>
        <v>-71</v>
      </c>
      <c r="X6" s="18">
        <f>'Table 6-8'!X11</f>
        <v>-76.400000000000006</v>
      </c>
      <c r="Y6" s="18">
        <f>'Table 6-8'!Y11</f>
        <v>-82.7</v>
      </c>
      <c r="Z6" s="18">
        <f>'Table 6-8'!Z11</f>
        <v>-85.9</v>
      </c>
      <c r="AA6" s="18">
        <f>'Table 6-8'!AA11</f>
        <v>-91.4</v>
      </c>
      <c r="AB6" s="18">
        <f>'Table 6-8'!AB11</f>
        <v>-95.5</v>
      </c>
      <c r="AC6" s="18">
        <f>'Table 6-8'!AC11</f>
        <v>-100</v>
      </c>
      <c r="AD6" s="18">
        <f>'Table 6-8'!AD11</f>
        <v>-93.9</v>
      </c>
      <c r="AE6" s="18">
        <f>'Table 6-8'!AE11</f>
        <v>-86.9</v>
      </c>
      <c r="AF6" s="18">
        <f>'Table 6-8'!AF11</f>
        <v>-96.8</v>
      </c>
      <c r="AG6" s="18">
        <f>'Table 6-8'!AG11</f>
        <v>-94.7</v>
      </c>
      <c r="AH6" s="18">
        <f>'Table 6-8'!AH11</f>
        <v>-92.8</v>
      </c>
      <c r="AI6" s="19">
        <v>-100.719822005</v>
      </c>
      <c r="AJ6" s="18">
        <v>-107.07600563</v>
      </c>
      <c r="AK6" s="18">
        <v>-111.889125736667</v>
      </c>
      <c r="AL6" s="18">
        <v>-115.810414023333</v>
      </c>
      <c r="AM6" s="18">
        <v>-119.25420726999999</v>
      </c>
      <c r="AN6" s="20">
        <v>-123.026014796667</v>
      </c>
    </row>
    <row r="7" spans="1:40" s="3" customFormat="1" x14ac:dyDescent="0.25">
      <c r="A7" s="3" t="s">
        <v>4</v>
      </c>
      <c r="B7" s="3">
        <v>-100.2</v>
      </c>
      <c r="C7" s="3">
        <v>-100.1</v>
      </c>
      <c r="D7" s="3">
        <v>-100</v>
      </c>
      <c r="E7" s="3">
        <v>-100</v>
      </c>
      <c r="F7" s="3">
        <v>-100</v>
      </c>
      <c r="G7" s="3">
        <v>-100.1</v>
      </c>
      <c r="H7" s="3">
        <v>-100.1</v>
      </c>
      <c r="I7" s="3">
        <v>-100</v>
      </c>
      <c r="J7" s="3">
        <v>-100.1</v>
      </c>
      <c r="K7" s="3">
        <v>-100.1</v>
      </c>
      <c r="L7" s="3">
        <v>-100.1</v>
      </c>
      <c r="M7" s="3">
        <v>-100.1</v>
      </c>
      <c r="N7" s="3">
        <v>-100.1</v>
      </c>
      <c r="O7" s="3">
        <v>-100.1</v>
      </c>
      <c r="P7" s="3">
        <v>-100.1</v>
      </c>
      <c r="Q7" s="3">
        <v>-100.2</v>
      </c>
      <c r="R7" s="3">
        <v>-100.2</v>
      </c>
      <c r="S7" s="3">
        <v>-100.2</v>
      </c>
      <c r="T7" s="3">
        <v>-100.2</v>
      </c>
      <c r="U7" s="3">
        <v>-100.2</v>
      </c>
      <c r="V7" s="3">
        <v>-100.2</v>
      </c>
      <c r="W7" s="3">
        <v>-100.2</v>
      </c>
      <c r="X7" s="3">
        <v>-100.2</v>
      </c>
      <c r="Y7" s="3">
        <v>-100.3</v>
      </c>
      <c r="Z7" s="3">
        <v>-100.3</v>
      </c>
      <c r="AA7" s="3">
        <v>-100.3</v>
      </c>
      <c r="AB7" s="3">
        <v>-100.4</v>
      </c>
      <c r="AC7" s="3">
        <v>-100.4</v>
      </c>
      <c r="AD7" s="3">
        <v>-100.4</v>
      </c>
      <c r="AE7" s="3">
        <v>-100.3</v>
      </c>
      <c r="AF7" s="3">
        <v>-100.3</v>
      </c>
      <c r="AG7" s="3">
        <v>-100.3</v>
      </c>
      <c r="AH7" s="3">
        <v>-100.3</v>
      </c>
      <c r="AI7" s="16">
        <v>-96.962481981118103</v>
      </c>
      <c r="AJ7">
        <v>-91.399951949648298</v>
      </c>
      <c r="AK7">
        <v>-86.759498455918902</v>
      </c>
      <c r="AL7">
        <v>-85.799057545173497</v>
      </c>
      <c r="AM7">
        <v>-84.338150235505495</v>
      </c>
      <c r="AN7" s="17">
        <v>-82.704318361679299</v>
      </c>
    </row>
    <row r="8" spans="1:40" s="2" customFormat="1" x14ac:dyDescent="0.25">
      <c r="A8" s="2" t="s">
        <v>58</v>
      </c>
      <c r="B8" s="2">
        <f t="shared" ref="B8:AN8" si="0">SUM(B4+B7)</f>
        <v>-1075</v>
      </c>
      <c r="C8" s="2">
        <f t="shared" si="0"/>
        <v>-1076.3999999999999</v>
      </c>
      <c r="D8" s="2">
        <f t="shared" si="0"/>
        <v>-1079.2</v>
      </c>
      <c r="E8" s="2">
        <f t="shared" si="0"/>
        <v>-1074.8</v>
      </c>
      <c r="F8" s="2">
        <f t="shared" si="0"/>
        <v>-1068</v>
      </c>
      <c r="G8" s="2">
        <f t="shared" si="0"/>
        <v>-1058.8</v>
      </c>
      <c r="H8" s="2">
        <f t="shared" si="0"/>
        <v>-1059.8</v>
      </c>
      <c r="I8" s="2">
        <f t="shared" si="0"/>
        <v>-1056.7</v>
      </c>
      <c r="J8" s="2">
        <f t="shared" si="0"/>
        <v>-1052.8</v>
      </c>
      <c r="K8" s="2">
        <f t="shared" si="0"/>
        <v>-1039.5999999999999</v>
      </c>
      <c r="L8" s="2">
        <f t="shared" si="0"/>
        <v>-1018.7</v>
      </c>
      <c r="M8" s="2">
        <f t="shared" si="0"/>
        <v>-1025.5999999999999</v>
      </c>
      <c r="N8" s="2">
        <f t="shared" si="0"/>
        <v>-983.30000000000007</v>
      </c>
      <c r="O8" s="2">
        <f t="shared" si="0"/>
        <v>-1017.5</v>
      </c>
      <c r="P8" s="2">
        <f t="shared" si="0"/>
        <v>-929.9</v>
      </c>
      <c r="Q8" s="2">
        <f t="shared" si="0"/>
        <v>-976.2</v>
      </c>
      <c r="R8" s="2">
        <f t="shared" si="0"/>
        <v>-1005.8000000000001</v>
      </c>
      <c r="S8" s="2">
        <f t="shared" si="0"/>
        <v>-976.40000000000009</v>
      </c>
      <c r="T8" s="2">
        <f t="shared" si="0"/>
        <v>-955.90000000000009</v>
      </c>
      <c r="U8" s="2">
        <f t="shared" si="0"/>
        <v>-919.30000000000007</v>
      </c>
      <c r="V8" s="2">
        <f t="shared" si="0"/>
        <v>-955.90000000000009</v>
      </c>
      <c r="W8" s="2">
        <f t="shared" si="0"/>
        <v>-968.1</v>
      </c>
      <c r="X8" s="2">
        <f t="shared" si="0"/>
        <v>-967</v>
      </c>
      <c r="Y8" s="2">
        <f t="shared" si="0"/>
        <v>-951.8</v>
      </c>
      <c r="Z8" s="2">
        <f t="shared" si="0"/>
        <v>-979.69999999999993</v>
      </c>
      <c r="AA8" s="2">
        <f t="shared" si="0"/>
        <v>-887.19999999999993</v>
      </c>
      <c r="AB8" s="2">
        <f t="shared" si="0"/>
        <v>-986.5</v>
      </c>
      <c r="AC8" s="2">
        <f t="shared" si="0"/>
        <v>-988.3</v>
      </c>
      <c r="AD8" s="2">
        <f t="shared" si="0"/>
        <v>-973.9</v>
      </c>
      <c r="AE8" s="2">
        <f t="shared" si="0"/>
        <v>-913.5</v>
      </c>
      <c r="AF8" s="2">
        <f t="shared" si="0"/>
        <v>-962.3</v>
      </c>
      <c r="AG8" s="2">
        <f t="shared" si="0"/>
        <v>-944.5</v>
      </c>
      <c r="AH8" s="2">
        <f t="shared" si="0"/>
        <v>-887.3</v>
      </c>
      <c r="AI8" s="11">
        <f t="shared" si="0"/>
        <v>-650.19074745005207</v>
      </c>
      <c r="AJ8" s="2">
        <f t="shared" si="0"/>
        <v>-623.89175461304728</v>
      </c>
      <c r="AK8" s="2">
        <f t="shared" si="0"/>
        <v>-775.27190460087093</v>
      </c>
      <c r="AL8" s="2">
        <f t="shared" si="0"/>
        <v>-781.7489749134985</v>
      </c>
      <c r="AM8" s="2">
        <f t="shared" si="0"/>
        <v>-733.92691844368051</v>
      </c>
      <c r="AN8" s="12">
        <f t="shared" si="0"/>
        <v>-680.50511409630928</v>
      </c>
    </row>
    <row r="9" spans="1:40" x14ac:dyDescent="0.25">
      <c r="AI9" s="11"/>
      <c r="AJ9" s="2"/>
      <c r="AK9" s="2"/>
      <c r="AL9" s="2"/>
      <c r="AM9" s="2"/>
      <c r="AN9" s="12"/>
    </row>
    <row r="10" spans="1:40" x14ac:dyDescent="0.25">
      <c r="AI10" s="11"/>
      <c r="AJ10" s="2"/>
      <c r="AK10" s="2"/>
      <c r="AL10" s="2"/>
      <c r="AM10" s="2"/>
      <c r="AN10" s="12"/>
    </row>
    <row r="11" spans="1:40" x14ac:dyDescent="0.25">
      <c r="A11" t="s">
        <v>60</v>
      </c>
      <c r="AI11" s="11"/>
      <c r="AJ11" s="2"/>
      <c r="AK11" s="2"/>
      <c r="AL11" s="2"/>
      <c r="AM11" s="2"/>
      <c r="AN11" s="12"/>
    </row>
    <row r="12" spans="1:40" s="3" customFormat="1" x14ac:dyDescent="0.25">
      <c r="A12" s="3" t="s">
        <v>13</v>
      </c>
      <c r="B12" s="3">
        <v>53.1</v>
      </c>
      <c r="C12" s="3">
        <v>52.2</v>
      </c>
      <c r="D12" s="3">
        <v>50.5</v>
      </c>
      <c r="E12" s="3">
        <v>50.7</v>
      </c>
      <c r="F12" s="3">
        <v>52.6</v>
      </c>
      <c r="G12" s="3">
        <v>50.1</v>
      </c>
      <c r="H12" s="3">
        <v>51.9</v>
      </c>
      <c r="I12" s="3">
        <v>49.7</v>
      </c>
      <c r="J12" s="3">
        <v>50.5</v>
      </c>
      <c r="K12" s="3">
        <v>52.5</v>
      </c>
      <c r="L12" s="3">
        <v>55.7</v>
      </c>
      <c r="M12" s="3">
        <v>51.5</v>
      </c>
      <c r="N12" s="3">
        <v>58.1</v>
      </c>
      <c r="O12" s="3">
        <v>55.1</v>
      </c>
      <c r="P12" s="3">
        <v>63.1</v>
      </c>
      <c r="Q12" s="3">
        <v>58.6</v>
      </c>
      <c r="R12" s="3">
        <v>54.5</v>
      </c>
      <c r="S12" s="3">
        <v>57</v>
      </c>
      <c r="T12" s="3">
        <v>53.5</v>
      </c>
      <c r="U12" s="3">
        <v>55.7</v>
      </c>
      <c r="V12" s="3">
        <v>50.8</v>
      </c>
      <c r="W12" s="3">
        <v>53.6</v>
      </c>
      <c r="X12" s="3">
        <v>55.2</v>
      </c>
      <c r="Y12" s="3">
        <v>55.6</v>
      </c>
      <c r="Z12" s="3">
        <v>51.7</v>
      </c>
      <c r="AA12" s="3">
        <v>63.7</v>
      </c>
      <c r="AB12" s="3">
        <v>51.9</v>
      </c>
      <c r="AC12" s="3">
        <v>57.6</v>
      </c>
      <c r="AD12" s="3">
        <v>55.6</v>
      </c>
      <c r="AE12" s="3">
        <v>52.5</v>
      </c>
      <c r="AF12" s="3">
        <v>59.3</v>
      </c>
      <c r="AG12" s="3">
        <v>62.2</v>
      </c>
      <c r="AH12" s="3">
        <v>58.4</v>
      </c>
      <c r="AI12" s="8"/>
      <c r="AJ12" s="9"/>
      <c r="AK12" s="9"/>
      <c r="AL12" s="9"/>
      <c r="AM12" s="9"/>
      <c r="AN12" s="10"/>
    </row>
    <row r="13" spans="1:40" x14ac:dyDescent="0.25">
      <c r="A13" t="s">
        <v>25</v>
      </c>
      <c r="B13">
        <v>3.4</v>
      </c>
      <c r="C13">
        <v>2.5</v>
      </c>
      <c r="D13">
        <v>0.8</v>
      </c>
      <c r="E13">
        <v>1.1000000000000001</v>
      </c>
      <c r="F13">
        <v>2.9</v>
      </c>
      <c r="G13">
        <v>0.6</v>
      </c>
      <c r="H13">
        <v>2</v>
      </c>
      <c r="I13">
        <v>0.3</v>
      </c>
      <c r="J13">
        <v>1.1000000000000001</v>
      </c>
      <c r="K13">
        <v>2.9</v>
      </c>
      <c r="L13">
        <v>6.1</v>
      </c>
      <c r="M13">
        <v>2.2000000000000002</v>
      </c>
      <c r="N13">
        <v>8.8000000000000007</v>
      </c>
      <c r="O13">
        <v>5.9</v>
      </c>
      <c r="P13">
        <v>14.1</v>
      </c>
      <c r="Q13">
        <v>9.1999999999999993</v>
      </c>
      <c r="R13">
        <v>4.8</v>
      </c>
      <c r="S13">
        <v>7.5</v>
      </c>
      <c r="T13">
        <v>4.3</v>
      </c>
      <c r="U13">
        <v>6.4</v>
      </c>
      <c r="V13">
        <v>1.8</v>
      </c>
      <c r="W13">
        <v>3.8</v>
      </c>
      <c r="X13">
        <v>5.6</v>
      </c>
      <c r="Y13">
        <v>6.5</v>
      </c>
      <c r="Z13">
        <v>2.4</v>
      </c>
      <c r="AA13">
        <v>14.3</v>
      </c>
      <c r="AB13">
        <v>2.4</v>
      </c>
      <c r="AC13">
        <v>7.9</v>
      </c>
      <c r="AD13">
        <v>6</v>
      </c>
      <c r="AE13">
        <v>3.4</v>
      </c>
      <c r="AF13">
        <v>9.8000000000000007</v>
      </c>
      <c r="AG13">
        <v>12.7</v>
      </c>
      <c r="AH13">
        <v>9.1</v>
      </c>
      <c r="AI13" s="11"/>
      <c r="AJ13" s="2"/>
      <c r="AK13" s="2"/>
      <c r="AL13" s="2"/>
      <c r="AM13" s="2"/>
      <c r="AN13" s="12"/>
    </row>
    <row r="14" spans="1:40" x14ac:dyDescent="0.25">
      <c r="A14" t="s">
        <v>26</v>
      </c>
      <c r="B14" t="s">
        <v>27</v>
      </c>
      <c r="C14" t="s">
        <v>27</v>
      </c>
      <c r="D14" t="s">
        <v>27</v>
      </c>
      <c r="E14" t="s">
        <v>27</v>
      </c>
      <c r="F14" t="s">
        <v>27</v>
      </c>
      <c r="G14" t="s">
        <v>27</v>
      </c>
      <c r="H14" t="s">
        <v>27</v>
      </c>
      <c r="I14" t="s">
        <v>27</v>
      </c>
      <c r="J14" t="s">
        <v>27</v>
      </c>
      <c r="K14" t="s">
        <v>27</v>
      </c>
      <c r="L14" t="s">
        <v>27</v>
      </c>
      <c r="M14" t="s">
        <v>27</v>
      </c>
      <c r="N14" t="s">
        <v>27</v>
      </c>
      <c r="O14" t="s">
        <v>27</v>
      </c>
      <c r="P14" t="s">
        <v>27</v>
      </c>
      <c r="Q14" t="s">
        <v>27</v>
      </c>
      <c r="R14" t="s">
        <v>27</v>
      </c>
      <c r="S14" t="s">
        <v>27</v>
      </c>
      <c r="T14" t="s">
        <v>27</v>
      </c>
      <c r="U14" t="s">
        <v>27</v>
      </c>
      <c r="V14" t="s">
        <v>27</v>
      </c>
      <c r="W14" t="s">
        <v>27</v>
      </c>
      <c r="X14" t="s">
        <v>27</v>
      </c>
      <c r="Y14" t="s">
        <v>27</v>
      </c>
      <c r="Z14" t="s">
        <v>27</v>
      </c>
      <c r="AA14" t="s">
        <v>27</v>
      </c>
      <c r="AB14" t="s">
        <v>27</v>
      </c>
      <c r="AC14" t="s">
        <v>27</v>
      </c>
      <c r="AD14" t="s">
        <v>27</v>
      </c>
      <c r="AE14" t="s">
        <v>27</v>
      </c>
      <c r="AF14" t="s">
        <v>27</v>
      </c>
      <c r="AG14" t="s">
        <v>27</v>
      </c>
      <c r="AH14" t="s">
        <v>27</v>
      </c>
      <c r="AI14" s="11"/>
      <c r="AJ14" s="2"/>
      <c r="AK14" s="2"/>
      <c r="AL14" s="2"/>
      <c r="AM14" s="2"/>
      <c r="AN14" s="12"/>
    </row>
    <row r="15" spans="1:40" x14ac:dyDescent="0.25">
      <c r="AI15" s="11"/>
      <c r="AJ15" s="2"/>
      <c r="AK15" s="2"/>
      <c r="AL15" s="2"/>
      <c r="AM15" s="2"/>
      <c r="AN15" s="12"/>
    </row>
    <row r="16" spans="1:40" s="3" customFormat="1" x14ac:dyDescent="0.25">
      <c r="A16" s="3" t="s">
        <v>19</v>
      </c>
      <c r="B16" s="3">
        <v>4.8</v>
      </c>
      <c r="C16" s="3">
        <v>4.4000000000000004</v>
      </c>
      <c r="D16" s="3">
        <v>3.3</v>
      </c>
      <c r="E16" s="3">
        <v>3.7</v>
      </c>
      <c r="F16" s="3">
        <v>4.8</v>
      </c>
      <c r="G16" s="3">
        <v>3.4</v>
      </c>
      <c r="H16" s="3">
        <v>4.8</v>
      </c>
      <c r="I16" s="3">
        <v>3.4</v>
      </c>
      <c r="J16" s="3">
        <v>3.6</v>
      </c>
      <c r="K16" s="3">
        <v>5.3</v>
      </c>
      <c r="L16" s="3">
        <v>7.3</v>
      </c>
      <c r="M16" s="3">
        <v>4.9000000000000004</v>
      </c>
      <c r="N16" s="3">
        <v>8.9</v>
      </c>
      <c r="O16" s="3">
        <v>6.8</v>
      </c>
      <c r="P16" s="3">
        <v>13.6</v>
      </c>
      <c r="Q16" s="3">
        <v>10.4</v>
      </c>
      <c r="R16" s="3">
        <v>7.4</v>
      </c>
      <c r="S16" s="3">
        <v>8.9</v>
      </c>
      <c r="T16" s="3">
        <v>6.7</v>
      </c>
      <c r="U16" s="3">
        <v>8.4</v>
      </c>
      <c r="V16" s="3">
        <v>4.4000000000000004</v>
      </c>
      <c r="W16" s="3">
        <v>6.5</v>
      </c>
      <c r="X16" s="3">
        <v>6.9</v>
      </c>
      <c r="Y16" s="3">
        <v>7.2</v>
      </c>
      <c r="Z16" s="3">
        <v>5</v>
      </c>
      <c r="AA16" s="3">
        <v>12.3</v>
      </c>
      <c r="AB16" s="3">
        <v>5</v>
      </c>
      <c r="AC16" s="3">
        <v>8.1999999999999993</v>
      </c>
      <c r="AD16" s="3">
        <v>7.2</v>
      </c>
      <c r="AE16" s="3">
        <v>5.5</v>
      </c>
      <c r="AF16" s="3">
        <v>9.1</v>
      </c>
      <c r="AG16" s="3">
        <v>10.8</v>
      </c>
      <c r="AH16" s="3">
        <v>9.1</v>
      </c>
      <c r="AI16" s="8"/>
      <c r="AJ16" s="9"/>
      <c r="AK16" s="9"/>
      <c r="AL16" s="9"/>
      <c r="AM16" s="9"/>
      <c r="AN16" s="10"/>
    </row>
    <row r="17" spans="1:40" x14ac:dyDescent="0.25">
      <c r="A17" t="s">
        <v>25</v>
      </c>
      <c r="B17">
        <v>2.4</v>
      </c>
      <c r="C17">
        <v>2</v>
      </c>
      <c r="D17">
        <v>0.5</v>
      </c>
      <c r="E17">
        <v>0.7</v>
      </c>
      <c r="F17">
        <v>1.8</v>
      </c>
      <c r="G17">
        <v>0.4</v>
      </c>
      <c r="H17">
        <v>1.3</v>
      </c>
      <c r="I17">
        <v>0.2</v>
      </c>
      <c r="J17">
        <v>0.7</v>
      </c>
      <c r="K17">
        <v>2</v>
      </c>
      <c r="L17">
        <v>3.6</v>
      </c>
      <c r="M17">
        <v>1.4</v>
      </c>
      <c r="N17">
        <v>5.6</v>
      </c>
      <c r="O17">
        <v>3.5</v>
      </c>
      <c r="P17">
        <v>9.6999999999999993</v>
      </c>
      <c r="Q17">
        <v>6.3</v>
      </c>
      <c r="R17">
        <v>3</v>
      </c>
      <c r="S17">
        <v>4.5999999999999996</v>
      </c>
      <c r="T17">
        <v>2.6</v>
      </c>
      <c r="U17">
        <v>4.4000000000000004</v>
      </c>
      <c r="V17">
        <v>1.3</v>
      </c>
      <c r="W17">
        <v>2.7</v>
      </c>
      <c r="X17">
        <v>3.4</v>
      </c>
      <c r="Y17">
        <v>4.0999999999999996</v>
      </c>
      <c r="Z17">
        <v>1.6</v>
      </c>
      <c r="AA17">
        <v>9.1</v>
      </c>
      <c r="AB17">
        <v>1.6</v>
      </c>
      <c r="AC17">
        <v>4.5999999999999996</v>
      </c>
      <c r="AD17">
        <v>3.7</v>
      </c>
      <c r="AE17">
        <v>2.2999999999999998</v>
      </c>
      <c r="AF17">
        <v>5.5</v>
      </c>
      <c r="AG17">
        <v>7.2</v>
      </c>
      <c r="AH17">
        <v>5.7</v>
      </c>
      <c r="AI17" s="11"/>
      <c r="AJ17" s="2"/>
      <c r="AK17" s="2"/>
      <c r="AL17" s="2"/>
      <c r="AM17" s="2"/>
      <c r="AN17" s="12"/>
    </row>
    <row r="18" spans="1:40" x14ac:dyDescent="0.25">
      <c r="A18" t="s">
        <v>29</v>
      </c>
      <c r="B18">
        <v>0.1</v>
      </c>
      <c r="C18">
        <v>0.1</v>
      </c>
      <c r="D18">
        <v>0.1</v>
      </c>
      <c r="E18">
        <v>0.1</v>
      </c>
      <c r="F18">
        <v>0.2</v>
      </c>
      <c r="G18">
        <v>0.2</v>
      </c>
      <c r="H18">
        <v>0.3</v>
      </c>
      <c r="I18">
        <v>0.4</v>
      </c>
      <c r="J18">
        <v>0.4</v>
      </c>
      <c r="K18">
        <v>0.5</v>
      </c>
      <c r="L18">
        <v>0.5</v>
      </c>
      <c r="M18">
        <v>0.5</v>
      </c>
      <c r="N18">
        <v>0.5</v>
      </c>
      <c r="O18">
        <v>0.5</v>
      </c>
      <c r="P18">
        <v>0.4</v>
      </c>
      <c r="Q18">
        <v>0.4</v>
      </c>
      <c r="R18">
        <v>0.4</v>
      </c>
      <c r="S18">
        <v>0.4</v>
      </c>
      <c r="T18">
        <v>0.4</v>
      </c>
      <c r="U18">
        <v>0.4</v>
      </c>
      <c r="V18">
        <v>0.4</v>
      </c>
      <c r="W18">
        <v>0.4</v>
      </c>
      <c r="X18">
        <v>0.4</v>
      </c>
      <c r="Y18">
        <v>0.4</v>
      </c>
      <c r="Z18">
        <v>0.4</v>
      </c>
      <c r="AA18">
        <v>0.4</v>
      </c>
      <c r="AB18">
        <v>0.4</v>
      </c>
      <c r="AC18">
        <v>0.4</v>
      </c>
      <c r="AD18">
        <v>0.4</v>
      </c>
      <c r="AE18">
        <v>0.4</v>
      </c>
      <c r="AF18">
        <v>0.4</v>
      </c>
      <c r="AG18">
        <v>0.4</v>
      </c>
      <c r="AH18">
        <v>0.4</v>
      </c>
      <c r="AI18" s="11"/>
      <c r="AJ18" s="2"/>
      <c r="AK18" s="2"/>
      <c r="AL18" s="2"/>
      <c r="AM18" s="2"/>
      <c r="AN18" s="12"/>
    </row>
    <row r="19" spans="1:40" x14ac:dyDescent="0.25">
      <c r="A19" t="s">
        <v>26</v>
      </c>
      <c r="B19">
        <v>0.1</v>
      </c>
      <c r="C19">
        <v>0.1</v>
      </c>
      <c r="D19">
        <v>0.1</v>
      </c>
      <c r="E19">
        <v>0.1</v>
      </c>
      <c r="F19">
        <v>0.1</v>
      </c>
      <c r="G19">
        <v>0.1</v>
      </c>
      <c r="H19">
        <v>0.1</v>
      </c>
      <c r="I19">
        <v>0.1</v>
      </c>
      <c r="J19">
        <v>0.1</v>
      </c>
      <c r="K19">
        <v>0.1</v>
      </c>
      <c r="L19">
        <v>0.1</v>
      </c>
      <c r="M19">
        <v>0.1</v>
      </c>
      <c r="N19">
        <v>0.1</v>
      </c>
      <c r="O19">
        <v>0.1</v>
      </c>
      <c r="P19">
        <v>0.1</v>
      </c>
      <c r="Q19">
        <v>0.1</v>
      </c>
      <c r="R19">
        <v>0.1</v>
      </c>
      <c r="S19">
        <v>0.1</v>
      </c>
      <c r="T19">
        <v>0.1</v>
      </c>
      <c r="U19">
        <v>0.1</v>
      </c>
      <c r="V19">
        <v>0.1</v>
      </c>
      <c r="W19">
        <v>0.1</v>
      </c>
      <c r="X19">
        <v>0.1</v>
      </c>
      <c r="Y19">
        <v>0.1</v>
      </c>
      <c r="Z19">
        <v>0.1</v>
      </c>
      <c r="AA19">
        <v>0.1</v>
      </c>
      <c r="AB19">
        <v>0.1</v>
      </c>
      <c r="AC19">
        <v>0.1</v>
      </c>
      <c r="AD19">
        <v>0.1</v>
      </c>
      <c r="AE19">
        <v>0.1</v>
      </c>
      <c r="AF19">
        <v>0.1</v>
      </c>
      <c r="AG19">
        <v>0.1</v>
      </c>
      <c r="AH19">
        <v>0.1</v>
      </c>
      <c r="AI19" s="13"/>
      <c r="AJ19" s="14"/>
      <c r="AK19" s="14"/>
      <c r="AL19" s="14"/>
      <c r="AM19" s="14"/>
      <c r="AN19" s="15"/>
    </row>
    <row r="22" spans="1:40" x14ac:dyDescent="0.25">
      <c r="A22" s="31" t="s">
        <v>70</v>
      </c>
      <c r="B22" s="31"/>
      <c r="C22" s="31"/>
      <c r="D22" s="31"/>
      <c r="E22" s="31"/>
      <c r="F22" s="31"/>
      <c r="G22" s="31"/>
      <c r="H22" s="31"/>
      <c r="I22" s="31"/>
      <c r="J22" s="31"/>
      <c r="K22" s="31"/>
    </row>
    <row r="23" spans="1:40" x14ac:dyDescent="0.25">
      <c r="A23" s="28" t="s">
        <v>1</v>
      </c>
      <c r="B23" s="32">
        <f>Q3</f>
        <v>2005</v>
      </c>
      <c r="C23" s="32">
        <f>AF3</f>
        <v>2020</v>
      </c>
      <c r="D23" s="32">
        <f t="shared" ref="D23:K28" si="1">AG3</f>
        <v>2021</v>
      </c>
      <c r="E23" s="32">
        <f t="shared" si="1"/>
        <v>2022</v>
      </c>
      <c r="F23" s="32">
        <f t="shared" si="1"/>
        <v>2025</v>
      </c>
      <c r="G23" s="32">
        <f t="shared" si="1"/>
        <v>2030</v>
      </c>
      <c r="H23" s="32">
        <f t="shared" si="1"/>
        <v>2035</v>
      </c>
      <c r="I23" s="32">
        <f t="shared" si="1"/>
        <v>2040</v>
      </c>
      <c r="J23" s="32">
        <f t="shared" si="1"/>
        <v>2045</v>
      </c>
      <c r="K23" s="32">
        <f>AN3</f>
        <v>2050</v>
      </c>
    </row>
    <row r="24" spans="1:40" x14ac:dyDescent="0.25">
      <c r="A24" s="3" t="s">
        <v>3</v>
      </c>
      <c r="B24" s="29">
        <f t="shared" ref="B24:B28" si="2">Q4</f>
        <v>-876</v>
      </c>
      <c r="C24" s="29">
        <f t="shared" ref="C24:C28" si="3">AF4</f>
        <v>-862</v>
      </c>
      <c r="D24" s="29">
        <f t="shared" si="1"/>
        <v>-844.2</v>
      </c>
      <c r="E24" s="29">
        <f t="shared" si="1"/>
        <v>-787</v>
      </c>
      <c r="F24" s="29">
        <f t="shared" si="1"/>
        <v>-553.22826546893396</v>
      </c>
      <c r="G24" s="29">
        <f t="shared" si="1"/>
        <v>-532.49180266339897</v>
      </c>
      <c r="H24" s="29">
        <f t="shared" si="1"/>
        <v>-688.51240614495202</v>
      </c>
      <c r="I24" s="29">
        <f t="shared" si="1"/>
        <v>-695.94991736832503</v>
      </c>
      <c r="J24" s="29">
        <f t="shared" si="1"/>
        <v>-649.588768208175</v>
      </c>
      <c r="K24" s="29">
        <f t="shared" si="1"/>
        <v>-597.80079573463001</v>
      </c>
    </row>
    <row r="25" spans="1:40" x14ac:dyDescent="0.25">
      <c r="A25" s="18" t="s">
        <v>56</v>
      </c>
      <c r="B25" s="29">
        <f t="shared" si="2"/>
        <v>-770</v>
      </c>
      <c r="C25" s="29">
        <f t="shared" si="3"/>
        <v>-765.2</v>
      </c>
      <c r="D25" s="29">
        <f t="shared" si="1"/>
        <v>-749.5</v>
      </c>
      <c r="E25" s="29">
        <f t="shared" si="1"/>
        <v>-694.3</v>
      </c>
      <c r="F25" s="29">
        <f t="shared" si="1"/>
        <v>-452.50844346393399</v>
      </c>
      <c r="G25" s="29">
        <f t="shared" si="1"/>
        <v>-425.41579703339897</v>
      </c>
      <c r="H25" s="29">
        <f t="shared" si="1"/>
        <v>-576.62328040828504</v>
      </c>
      <c r="I25" s="29">
        <f t="shared" si="1"/>
        <v>-580.139503344991</v>
      </c>
      <c r="J25" s="29">
        <f t="shared" si="1"/>
        <v>-530.33456093817495</v>
      </c>
      <c r="K25" s="29">
        <f t="shared" si="1"/>
        <v>-474.77478093796299</v>
      </c>
    </row>
    <row r="26" spans="1:40" x14ac:dyDescent="0.25">
      <c r="A26" s="18" t="s">
        <v>57</v>
      </c>
      <c r="B26" s="29">
        <f t="shared" si="2"/>
        <v>-106</v>
      </c>
      <c r="C26" s="29">
        <f t="shared" si="3"/>
        <v>-96.8</v>
      </c>
      <c r="D26" s="29">
        <f t="shared" si="1"/>
        <v>-94.7</v>
      </c>
      <c r="E26" s="29">
        <f t="shared" si="1"/>
        <v>-92.8</v>
      </c>
      <c r="F26" s="29">
        <f t="shared" si="1"/>
        <v>-100.719822005</v>
      </c>
      <c r="G26" s="29">
        <f t="shared" si="1"/>
        <v>-107.07600563</v>
      </c>
      <c r="H26" s="29">
        <f t="shared" si="1"/>
        <v>-111.889125736667</v>
      </c>
      <c r="I26" s="29">
        <f t="shared" si="1"/>
        <v>-115.810414023333</v>
      </c>
      <c r="J26" s="29">
        <f t="shared" si="1"/>
        <v>-119.25420726999999</v>
      </c>
      <c r="K26" s="29">
        <f t="shared" si="1"/>
        <v>-123.026014796667</v>
      </c>
    </row>
    <row r="27" spans="1:40" x14ac:dyDescent="0.25">
      <c r="A27" s="3" t="s">
        <v>4</v>
      </c>
      <c r="B27" s="29">
        <f t="shared" si="2"/>
        <v>-100.2</v>
      </c>
      <c r="C27" s="29">
        <f t="shared" si="3"/>
        <v>-100.3</v>
      </c>
      <c r="D27" s="29">
        <f t="shared" si="1"/>
        <v>-100.3</v>
      </c>
      <c r="E27" s="29">
        <f t="shared" si="1"/>
        <v>-100.3</v>
      </c>
      <c r="F27" s="29">
        <f t="shared" si="1"/>
        <v>-96.962481981118103</v>
      </c>
      <c r="G27" s="29">
        <f t="shared" si="1"/>
        <v>-91.399951949648298</v>
      </c>
      <c r="H27" s="29">
        <f t="shared" si="1"/>
        <v>-86.759498455918902</v>
      </c>
      <c r="I27" s="29">
        <f t="shared" si="1"/>
        <v>-85.799057545173497</v>
      </c>
      <c r="J27" s="29">
        <f t="shared" si="1"/>
        <v>-84.338150235505495</v>
      </c>
      <c r="K27" s="29">
        <f t="shared" si="1"/>
        <v>-82.704318361679299</v>
      </c>
    </row>
    <row r="28" spans="1:40" x14ac:dyDescent="0.25">
      <c r="A28" s="2" t="s">
        <v>58</v>
      </c>
      <c r="B28" s="29">
        <f t="shared" si="2"/>
        <v>-976.2</v>
      </c>
      <c r="C28" s="29">
        <f t="shared" si="3"/>
        <v>-962.3</v>
      </c>
      <c r="D28" s="29">
        <f t="shared" si="1"/>
        <v>-944.5</v>
      </c>
      <c r="E28" s="29">
        <f t="shared" si="1"/>
        <v>-887.3</v>
      </c>
      <c r="F28" s="29">
        <f t="shared" si="1"/>
        <v>-650.19074745005207</v>
      </c>
      <c r="G28" s="29">
        <f t="shared" si="1"/>
        <v>-623.89175461304728</v>
      </c>
      <c r="H28" s="29">
        <f t="shared" si="1"/>
        <v>-775.27190460087093</v>
      </c>
      <c r="I28" s="29">
        <f t="shared" si="1"/>
        <v>-781.7489749134985</v>
      </c>
      <c r="J28" s="29">
        <f t="shared" si="1"/>
        <v>-733.92691844368051</v>
      </c>
      <c r="K28" s="29">
        <f t="shared" si="1"/>
        <v>-680.50511409630928</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6594E-0FBF-4651-859A-B25ADC602869}">
  <dimension ref="A1:AI53"/>
  <sheetViews>
    <sheetView topLeftCell="V22" workbookViewId="0">
      <selection activeCell="Z23" sqref="Z23:AI49"/>
    </sheetView>
  </sheetViews>
  <sheetFormatPr defaultRowHeight="15" x14ac:dyDescent="0.25"/>
  <sheetData>
    <row r="1" spans="1:31" x14ac:dyDescent="0.25">
      <c r="A1" s="21" t="s">
        <v>134</v>
      </c>
      <c r="B1" s="21"/>
      <c r="C1" s="21"/>
      <c r="D1" s="21"/>
      <c r="E1" s="21"/>
      <c r="F1" s="21"/>
      <c r="G1" s="21"/>
      <c r="H1" s="21"/>
      <c r="I1" s="21"/>
      <c r="J1" s="21"/>
      <c r="K1" s="21"/>
      <c r="L1" s="21"/>
      <c r="R1" t="s">
        <v>135</v>
      </c>
    </row>
    <row r="2" spans="1:31" x14ac:dyDescent="0.25">
      <c r="A2" s="21"/>
      <c r="B2" s="21" t="s">
        <v>136</v>
      </c>
      <c r="C2" s="21"/>
      <c r="D2" s="21" t="s">
        <v>137</v>
      </c>
      <c r="E2" s="21"/>
      <c r="F2" s="21" t="s">
        <v>138</v>
      </c>
      <c r="G2" s="21"/>
      <c r="H2" s="21" t="s">
        <v>139</v>
      </c>
      <c r="I2" s="21"/>
      <c r="J2" s="21" t="s">
        <v>140</v>
      </c>
      <c r="K2" s="21"/>
      <c r="L2" s="21"/>
      <c r="O2" t="s">
        <v>141</v>
      </c>
      <c r="R2" t="s">
        <v>138</v>
      </c>
      <c r="T2" t="s">
        <v>139</v>
      </c>
      <c r="V2" t="s">
        <v>140</v>
      </c>
      <c r="AA2" t="s">
        <v>143</v>
      </c>
    </row>
    <row r="3" spans="1:31" x14ac:dyDescent="0.25">
      <c r="A3" s="21"/>
      <c r="B3" s="21"/>
      <c r="C3" s="21"/>
      <c r="D3" s="21"/>
      <c r="E3" s="21"/>
      <c r="F3" s="21" t="s">
        <v>144</v>
      </c>
      <c r="G3" s="21" t="e">
        <f>#REF!</f>
        <v>#REF!</v>
      </c>
      <c r="H3" s="21"/>
      <c r="I3" s="21" t="e">
        <f>#REF!</f>
        <v>#REF!</v>
      </c>
      <c r="J3" s="21"/>
      <c r="K3" s="21"/>
      <c r="L3" s="21"/>
      <c r="R3" t="s">
        <v>144</v>
      </c>
      <c r="V3" t="s">
        <v>145</v>
      </c>
      <c r="AA3" t="s">
        <v>145</v>
      </c>
    </row>
    <row r="4" spans="1:31" x14ac:dyDescent="0.25">
      <c r="A4" s="21"/>
      <c r="B4" s="21">
        <v>2022</v>
      </c>
      <c r="C4" s="21">
        <v>2024</v>
      </c>
      <c r="D4" s="21">
        <f>B4</f>
        <v>2022</v>
      </c>
      <c r="E4" s="21">
        <f>C4</f>
        <v>2024</v>
      </c>
      <c r="F4" s="21">
        <v>2022</v>
      </c>
      <c r="G4" s="21">
        <v>2024</v>
      </c>
      <c r="H4" s="21">
        <f>F4</f>
        <v>2022</v>
      </c>
      <c r="I4" s="21">
        <f>G4</f>
        <v>2024</v>
      </c>
      <c r="J4" s="21">
        <f>H4</f>
        <v>2022</v>
      </c>
      <c r="K4" s="21">
        <f>I4</f>
        <v>2024</v>
      </c>
      <c r="L4" s="21" t="s">
        <v>220</v>
      </c>
      <c r="O4">
        <v>2022</v>
      </c>
      <c r="P4">
        <v>2024</v>
      </c>
      <c r="R4">
        <v>2022</v>
      </c>
      <c r="S4">
        <v>2024</v>
      </c>
      <c r="T4">
        <f>R4</f>
        <v>2022</v>
      </c>
      <c r="U4">
        <f>S4</f>
        <v>2024</v>
      </c>
      <c r="V4">
        <f>T4</f>
        <v>2022</v>
      </c>
      <c r="W4">
        <f>U4</f>
        <v>2024</v>
      </c>
      <c r="X4" t="s">
        <v>132</v>
      </c>
      <c r="AA4">
        <v>2022</v>
      </c>
      <c r="AB4">
        <v>2024</v>
      </c>
      <c r="AC4" t="s">
        <v>132</v>
      </c>
      <c r="AD4">
        <v>2024</v>
      </c>
      <c r="AE4" t="s">
        <v>221</v>
      </c>
    </row>
    <row r="5" spans="1:31" x14ac:dyDescent="0.25">
      <c r="A5" s="21"/>
      <c r="B5" s="21" t="s">
        <v>146</v>
      </c>
      <c r="C5" s="21" t="s">
        <v>146</v>
      </c>
      <c r="D5" s="21" t="str">
        <f>B5</f>
        <v>$/m3</v>
      </c>
      <c r="E5" s="21" t="str">
        <f>C5</f>
        <v>$/m3</v>
      </c>
      <c r="F5" s="21" t="s">
        <v>147</v>
      </c>
      <c r="G5" s="21" t="s">
        <v>147</v>
      </c>
      <c r="H5" s="21" t="str">
        <f>F5</f>
        <v>millm3/yr</v>
      </c>
      <c r="I5" s="21" t="str">
        <f>G5</f>
        <v>millm3/yr</v>
      </c>
      <c r="J5" s="21" t="s">
        <v>148</v>
      </c>
      <c r="K5" s="21" t="s">
        <v>148</v>
      </c>
      <c r="L5" s="21"/>
      <c r="O5" t="s">
        <v>149</v>
      </c>
      <c r="P5" t="s">
        <v>149</v>
      </c>
      <c r="R5" t="s">
        <v>147</v>
      </c>
      <c r="S5" t="s">
        <v>147</v>
      </c>
      <c r="T5" t="str">
        <f>R5</f>
        <v>millm3/yr</v>
      </c>
      <c r="U5" t="str">
        <f>S5</f>
        <v>millm3/yr</v>
      </c>
      <c r="V5" t="s">
        <v>148</v>
      </c>
      <c r="W5" t="s">
        <v>148</v>
      </c>
      <c r="X5" t="s">
        <v>148</v>
      </c>
      <c r="AA5">
        <v>2022</v>
      </c>
      <c r="AB5">
        <v>2024</v>
      </c>
      <c r="AC5" t="s">
        <v>132</v>
      </c>
      <c r="AD5" t="s">
        <v>222</v>
      </c>
      <c r="AE5" t="s">
        <v>223</v>
      </c>
    </row>
    <row r="6" spans="1:31" x14ac:dyDescent="0.25">
      <c r="A6" s="21">
        <v>2025</v>
      </c>
      <c r="B6" s="21">
        <f>'[2]base_05-2022'!B3</f>
        <v>113.86</v>
      </c>
      <c r="C6" s="21">
        <f>'[2]2024_v1 (63)r3 (9)'!B3</f>
        <v>120.87</v>
      </c>
      <c r="D6" s="21">
        <f>'[2]base_05-2022'!D3</f>
        <v>58.94</v>
      </c>
      <c r="E6" s="21">
        <f>'[2]2024_v1 (63)r3 (9)'!D3</f>
        <v>65.91</v>
      </c>
      <c r="F6" s="153">
        <f>'[2]base_05-2022'!C3/10</f>
        <v>1339.492</v>
      </c>
      <c r="G6" s="21">
        <f>'[2]2024_v1 (63)r3 (9)'!C3/10</f>
        <v>1364.039</v>
      </c>
      <c r="H6" s="153">
        <f>'[2]base_05-2022'!E3/10</f>
        <v>690.94799999999998</v>
      </c>
      <c r="I6" s="21">
        <f>'[2]2024_v1 (63)r3 (9)'!E3/10</f>
        <v>664.39200000000005</v>
      </c>
      <c r="J6" s="153">
        <f>SUM('[2]base_05-2022'!B135:Q135)</f>
        <v>3899.2500000000005</v>
      </c>
      <c r="K6" s="153">
        <f>SUM('[2]2024_v1 (63)r3 (9)'!B135:Q135)</f>
        <v>3990.6400000000003</v>
      </c>
      <c r="L6" s="21">
        <f>SUM('[2]2024_v1_lowUSrents'!B135:Q135)</f>
        <v>3990.6400000000003</v>
      </c>
      <c r="O6" s="92">
        <f>SUM('[2]base_05-2022'!B751:Q751)/1000</f>
        <v>974.25603999999976</v>
      </c>
      <c r="P6" s="92">
        <f>SUM('[2]2024_v1 (63)r3 (9)'!C751:R751)/1000</f>
        <v>892.33106999999995</v>
      </c>
      <c r="R6" s="92">
        <f>'[2]base_05-2022'!B25/10</f>
        <v>255.14299999999997</v>
      </c>
      <c r="S6" s="92">
        <f>'[2]2024_v1 (63)r3 (9)'!B25/10</f>
        <v>261.28800000000001</v>
      </c>
      <c r="T6" s="92">
        <f>'[2]base_05-2022'!B47/10</f>
        <v>177.845</v>
      </c>
      <c r="U6" s="92">
        <f>'[2]2024_v1 (63)r3 (9)'!B47/10</f>
        <v>99.421000000000006</v>
      </c>
      <c r="V6" s="92">
        <f>'[2]base_05-2022'!B135</f>
        <v>276.25</v>
      </c>
      <c r="W6" s="92">
        <f>'[2]2024_v1 (63)r3 (9)'!B135</f>
        <v>278.36</v>
      </c>
      <c r="X6" s="92">
        <f>'[2]2024_v1_lowUSrents'!B135</f>
        <v>278.36</v>
      </c>
      <c r="Y6" s="92"/>
      <c r="Z6">
        <v>2025</v>
      </c>
      <c r="AA6" s="92">
        <f>('[2]base_05-2022'!B752-'[2]base_05-2022'!B751)*3.67/10</f>
        <v>780.58697999999549</v>
      </c>
      <c r="AB6" s="92">
        <f>('[2]2024_v1 (63)r3 (9)'!B752-'[2]2024_v1 (63)r3 (9)'!B751)*3.67/10</f>
        <v>882.88456000000281</v>
      </c>
      <c r="AC6" s="92">
        <f>('[2]2024_v1_lowUSrents'!B752-'[2]2024_v1_lowUSrents'!B751)*3.67/10</f>
        <v>1000.7282599999995</v>
      </c>
      <c r="AD6" s="93">
        <f>AVERAGE(AB6:AB7)</f>
        <v>854.80355500000042</v>
      </c>
      <c r="AE6" s="93">
        <f>AVERAGE(AC6:AC7)</f>
        <v>964.47599999999989</v>
      </c>
    </row>
    <row r="7" spans="1:31" x14ac:dyDescent="0.25">
      <c r="A7" s="21">
        <v>2035</v>
      </c>
      <c r="B7" s="21">
        <f>'[2]base_05-2022'!B4</f>
        <v>137.15</v>
      </c>
      <c r="C7" s="21">
        <f>'[2]2024_v1 (63)r3 (9)'!B4</f>
        <v>144.22999999999999</v>
      </c>
      <c r="D7" s="21">
        <f>'[2]base_05-2022'!D4</f>
        <v>65.23</v>
      </c>
      <c r="E7" s="21">
        <f>'[2]2024_v1 (63)r3 (9)'!D4</f>
        <v>66.819999999999993</v>
      </c>
      <c r="F7" s="153">
        <f>'[2]base_05-2022'!C4/10</f>
        <v>1383.6690000000001</v>
      </c>
      <c r="G7" s="21">
        <f>'[2]2024_v1 (63)r3 (9)'!C4/10</f>
        <v>1426.1780000000001</v>
      </c>
      <c r="H7" s="153">
        <f>'[2]base_05-2022'!E4/10</f>
        <v>783.40499999999997</v>
      </c>
      <c r="I7" s="21">
        <f>'[2]2024_v1 (63)r3 (9)'!E4/10</f>
        <v>831.11599999999999</v>
      </c>
      <c r="J7" s="153">
        <f>SUM('[2]base_05-2022'!B136:Q136)</f>
        <v>3839.1200000000003</v>
      </c>
      <c r="K7" s="153">
        <f>SUM('[2]2024_v1 (63)r3 (9)'!B136:Q136)</f>
        <v>3942.0499999999997</v>
      </c>
      <c r="L7" s="21">
        <f>SUM('[2]2024_v1_lowUSrents'!B136:Q136)</f>
        <v>3947.93</v>
      </c>
      <c r="O7" s="92">
        <f>SUM('[2]base_05-2022'!B752:Q752)/1000</f>
        <v>975.77773000000013</v>
      </c>
      <c r="P7" s="92">
        <f>SUM('[2]2024_v1 (63)r3 (9)'!C752:R752)/1000</f>
        <v>892.22917000000018</v>
      </c>
      <c r="R7" s="92">
        <f>'[2]base_05-2022'!B26/10</f>
        <v>170.095</v>
      </c>
      <c r="S7" s="92">
        <f>'[2]2024_v1 (63)r3 (9)'!B26/10</f>
        <v>211.50799999999998</v>
      </c>
      <c r="T7" s="92">
        <f>'[2]base_05-2022'!B48/10</f>
        <v>224.00300000000001</v>
      </c>
      <c r="U7" s="92">
        <f>'[2]2024_v1 (63)r3 (9)'!B48/10</f>
        <v>145.423</v>
      </c>
      <c r="V7" s="92">
        <f>'[2]base_05-2022'!B136</f>
        <v>277.24</v>
      </c>
      <c r="W7" s="92">
        <f>'[2]2024_v1 (63)r3 (9)'!B136</f>
        <v>279.48</v>
      </c>
      <c r="X7" s="92">
        <f>'[2]2024_v1_lowUSrents'!B136</f>
        <v>280.93</v>
      </c>
      <c r="Y7" s="92"/>
      <c r="Z7">
        <v>2035</v>
      </c>
      <c r="AA7" s="92">
        <f>('[2]base_05-2022'!B753-'[2]base_05-2022'!B752)*3.67/10</f>
        <v>848.95174000000043</v>
      </c>
      <c r="AB7" s="92">
        <f>('[2]2024_v1 (63)r3 (9)'!B753-'[2]2024_v1 (63)r3 (9)'!B752)*3.67/10</f>
        <v>826.72254999999791</v>
      </c>
      <c r="AC7" s="92">
        <f>('[2]2024_v1_lowUSrents'!B753-'[2]2024_v1_lowUSrents'!B752)*3.67/10</f>
        <v>928.22374000000036</v>
      </c>
      <c r="AD7" s="93">
        <f t="shared" ref="AD7:AE19" si="0">AVERAGE(AB6:AB8)</f>
        <v>709.92357666666703</v>
      </c>
      <c r="AE7" s="93">
        <f t="shared" si="0"/>
        <v>822.80666000000019</v>
      </c>
    </row>
    <row r="8" spans="1:31" x14ac:dyDescent="0.25">
      <c r="A8" s="21">
        <v>2045</v>
      </c>
      <c r="B8" s="21">
        <f>'[2]base_05-2022'!B5</f>
        <v>151.43</v>
      </c>
      <c r="C8" s="21">
        <f>'[2]2024_v1 (63)r3 (9)'!B5</f>
        <v>158.16</v>
      </c>
      <c r="D8" s="21">
        <f>'[2]base_05-2022'!D5</f>
        <v>71.08</v>
      </c>
      <c r="E8" s="21">
        <f>'[2]2024_v1 (63)r3 (9)'!D5</f>
        <v>72</v>
      </c>
      <c r="F8" s="153">
        <f>'[2]base_05-2022'!C5/10</f>
        <v>1451.2729999999999</v>
      </c>
      <c r="G8" s="21">
        <f>'[2]2024_v1 (63)r3 (9)'!C5/10</f>
        <v>1508.623</v>
      </c>
      <c r="H8" s="153">
        <f>'[2]base_05-2022'!E5/10</f>
        <v>833.69899999999996</v>
      </c>
      <c r="I8" s="21">
        <f>'[2]2024_v1 (63)r3 (9)'!E5/10</f>
        <v>896.39799999999991</v>
      </c>
      <c r="J8" s="153">
        <f>SUM('[2]base_05-2022'!B137:Q137)</f>
        <v>3779.4500000000003</v>
      </c>
      <c r="K8" s="153">
        <f>SUM('[2]2024_v1 (63)r3 (9)'!B137:Q137)</f>
        <v>3865.4100000000003</v>
      </c>
      <c r="L8" s="21">
        <f>SUM('[2]2024_v1_lowUSrents'!B137:Q137)</f>
        <v>3873.76</v>
      </c>
      <c r="O8" s="92">
        <f>SUM('[2]base_05-2022'!B753:Q753)/1000</f>
        <v>978.75786999999991</v>
      </c>
      <c r="P8" s="92">
        <f>SUM('[2]2024_v1 (63)r3 (9)'!C753:R753)/1000</f>
        <v>893.11148000000014</v>
      </c>
      <c r="R8" s="92">
        <f>'[2]base_05-2022'!B27/10</f>
        <v>149.79599999999999</v>
      </c>
      <c r="S8" s="92">
        <f>'[2]2024_v1 (63)r3 (9)'!B27/10</f>
        <v>206.84499999999997</v>
      </c>
      <c r="T8" s="92">
        <f>'[2]base_05-2022'!B49/10</f>
        <v>286.298</v>
      </c>
      <c r="U8" s="92">
        <f>'[2]2024_v1 (63)r3 (9)'!B49/10</f>
        <v>293.41700000000003</v>
      </c>
      <c r="V8" s="92">
        <f>'[2]base_05-2022'!B137</f>
        <v>280.61</v>
      </c>
      <c r="W8" s="92">
        <f>'[2]2024_v1 (63)r3 (9)'!B137</f>
        <v>280.17</v>
      </c>
      <c r="X8" s="92">
        <f>'[2]2024_v1_lowUSrents'!B137</f>
        <v>284.33</v>
      </c>
      <c r="Y8" s="92"/>
      <c r="Z8">
        <v>2045</v>
      </c>
      <c r="AA8" s="92">
        <f>('[2]base_05-2022'!B754-'[2]base_05-2022'!B753)*3.67/10</f>
        <v>770.42842000000337</v>
      </c>
      <c r="AB8" s="92">
        <f>('[2]2024_v1 (63)r3 (9)'!B754-'[2]2024_v1 (63)r3 (9)'!B753)*3.67/10</f>
        <v>420.16362000000015</v>
      </c>
      <c r="AC8" s="92">
        <f>('[2]2024_v1_lowUSrents'!B754-'[2]2024_v1_lowUSrents'!B753)*3.67/10</f>
        <v>539.46798000000081</v>
      </c>
      <c r="AD8" s="93">
        <f>AVERAGE(AB7:AB9)</f>
        <v>719.98182333333364</v>
      </c>
      <c r="AE8" s="93">
        <f t="shared" si="0"/>
        <v>864.43180000000132</v>
      </c>
    </row>
    <row r="9" spans="1:31" x14ac:dyDescent="0.25">
      <c r="A9" s="21">
        <v>2055</v>
      </c>
      <c r="B9" s="21">
        <f>'[2]base_05-2022'!B6</f>
        <v>158.54</v>
      </c>
      <c r="C9" s="21">
        <f>'[2]2024_v1 (63)r3 (9)'!B6</f>
        <v>164.67</v>
      </c>
      <c r="D9" s="21">
        <f>'[2]base_05-2022'!D6</f>
        <v>74.239999999999995</v>
      </c>
      <c r="E9" s="21">
        <f>'[2]2024_v1 (63)r3 (9)'!D6</f>
        <v>76.19</v>
      </c>
      <c r="F9" s="153">
        <f>'[2]base_05-2022'!C6/10</f>
        <v>1514.163</v>
      </c>
      <c r="G9" s="21">
        <f>'[2]2024_v1 (63)r3 (9)'!C6/10</f>
        <v>1585.8799999999999</v>
      </c>
      <c r="H9" s="153">
        <f>'[2]base_05-2022'!E6/10</f>
        <v>872.06299999999987</v>
      </c>
      <c r="I9" s="21">
        <f>'[2]2024_v1 (63)r3 (9)'!E6/10</f>
        <v>925.56799999999998</v>
      </c>
      <c r="J9" s="153">
        <f>SUM('[2]base_05-2022'!B138:Q138)</f>
        <v>3735.3399999999997</v>
      </c>
      <c r="K9" s="153">
        <f>SUM('[2]2024_v1 (63)r3 (9)'!B138:Q138)</f>
        <v>3813.5399999999995</v>
      </c>
      <c r="L9" s="21">
        <f>SUM('[2]2024_v1_lowUSrents'!B138:Q138)</f>
        <v>3824.5</v>
      </c>
      <c r="O9" s="92">
        <f>SUM('[2]base_05-2022'!B754:Q754)/1000</f>
        <v>982.77628999999968</v>
      </c>
      <c r="P9" s="92">
        <f>SUM('[2]2024_v1 (63)r3 (9)'!C754:R754)/1000</f>
        <v>894.95609999999999</v>
      </c>
      <c r="R9" s="92">
        <f>'[2]base_05-2022'!B28/10</f>
        <v>139.79599999999999</v>
      </c>
      <c r="S9" s="92">
        <f>'[2]2024_v1 (63)r3 (9)'!B28/10</f>
        <v>205.29499999999999</v>
      </c>
      <c r="T9" s="92">
        <f>'[2]base_05-2022'!B50/10</f>
        <v>220.029</v>
      </c>
      <c r="U9" s="92">
        <f>'[2]2024_v1 (63)r3 (9)'!B50/10</f>
        <v>142.762</v>
      </c>
      <c r="V9" s="92">
        <f>'[2]base_05-2022'!B138</f>
        <v>281.87</v>
      </c>
      <c r="W9" s="92">
        <f>'[2]2024_v1 (63)r3 (9)'!B138</f>
        <v>281.12</v>
      </c>
      <c r="X9" s="92">
        <f>'[2]2024_v1_lowUSrents'!B138</f>
        <v>288.38</v>
      </c>
      <c r="Y9" s="92"/>
      <c r="Z9">
        <v>2055</v>
      </c>
      <c r="AA9" s="92">
        <f>('[2]base_05-2022'!B755-'[2]base_05-2022'!B754)*3.67/10</f>
        <v>989.35492999999769</v>
      </c>
      <c r="AB9" s="92">
        <f>('[2]2024_v1 (63)r3 (9)'!B755-'[2]2024_v1 (63)r3 (9)'!B754)*3.67/10</f>
        <v>913.05930000000319</v>
      </c>
      <c r="AC9" s="92">
        <f>('[2]2024_v1_lowUSrents'!B755-'[2]2024_v1_lowUSrents'!B754)*3.67/10</f>
        <v>1125.6036800000029</v>
      </c>
      <c r="AD9" s="93">
        <f t="shared" si="0"/>
        <v>724.12892333333491</v>
      </c>
      <c r="AE9" s="93">
        <f t="shared" si="0"/>
        <v>890.79463333333479</v>
      </c>
    </row>
    <row r="10" spans="1:31" x14ac:dyDescent="0.25">
      <c r="A10" s="21">
        <v>2065</v>
      </c>
      <c r="B10" s="21">
        <f>'[2]base_05-2022'!B7</f>
        <v>164.69</v>
      </c>
      <c r="C10" s="21">
        <f>'[2]2024_v1 (63)r3 (9)'!B7</f>
        <v>171.67</v>
      </c>
      <c r="D10" s="21">
        <f>'[2]base_05-2022'!D7</f>
        <v>78.7</v>
      </c>
      <c r="E10" s="21">
        <f>'[2]2024_v1 (63)r3 (9)'!D7</f>
        <v>74.63</v>
      </c>
      <c r="F10" s="153">
        <f>'[2]base_05-2022'!C7/10</f>
        <v>1539.3020000000001</v>
      </c>
      <c r="G10" s="21">
        <f>'[2]2024_v1 (63)r3 (9)'!C7/10</f>
        <v>1603.2760000000001</v>
      </c>
      <c r="H10" s="153">
        <f>'[2]base_05-2022'!E7/10</f>
        <v>867.00499999999988</v>
      </c>
      <c r="I10" s="21">
        <f>'[2]2024_v1 (63)r3 (9)'!E7/10</f>
        <v>1002.186</v>
      </c>
      <c r="J10" s="153">
        <f>SUM('[2]base_05-2022'!B139:Q139)</f>
        <v>3702.1900000000005</v>
      </c>
      <c r="K10" s="153">
        <f>SUM('[2]2024_v1 (63)r3 (9)'!B139:Q139)</f>
        <v>3775.5599999999995</v>
      </c>
      <c r="L10" s="21">
        <f>SUM('[2]2024_v1_lowUSrents'!B139:Q139)</f>
        <v>3788.54</v>
      </c>
      <c r="O10" s="92">
        <f>SUM('[2]base_05-2022'!B755:Q755)/1000</f>
        <v>988.15206000000001</v>
      </c>
      <c r="P10" s="92">
        <f>SUM('[2]2024_v1 (63)r3 (9)'!C755:R755)/1000</f>
        <v>898.08206000000007</v>
      </c>
      <c r="R10" s="92">
        <f>'[2]base_05-2022'!B29/10</f>
        <v>144.41300000000001</v>
      </c>
      <c r="S10" s="92">
        <f>'[2]2024_v1 (63)r3 (9)'!B29/10</f>
        <v>233.98099999999999</v>
      </c>
      <c r="T10" s="92">
        <f>'[2]base_05-2022'!B51/10</f>
        <v>301.74699999999996</v>
      </c>
      <c r="U10" s="92">
        <f>'[2]2024_v1 (63)r3 (9)'!B51/10</f>
        <v>121.15299999999999</v>
      </c>
      <c r="V10" s="92">
        <f>'[2]base_05-2022'!B139</f>
        <v>285.77</v>
      </c>
      <c r="W10" s="92">
        <f>'[2]2024_v1 (63)r3 (9)'!B139</f>
        <v>280.72000000000003</v>
      </c>
      <c r="X10" s="92">
        <f>'[2]2024_v1_lowUSrents'!B139</f>
        <v>289</v>
      </c>
      <c r="Y10" s="92"/>
      <c r="Z10">
        <v>2065</v>
      </c>
      <c r="AA10" s="92">
        <f>('[2]base_05-2022'!B756-'[2]base_05-2022'!B755)*3.67/10</f>
        <v>811.15440999999851</v>
      </c>
      <c r="AB10" s="92">
        <f>('[2]2024_v1 (63)r3 (9)'!B756-'[2]2024_v1 (63)r3 (9)'!B755)*3.67/10</f>
        <v>839.16385000000105</v>
      </c>
      <c r="AC10" s="92">
        <f>('[2]2024_v1_lowUSrents'!B756-'[2]2024_v1_lowUSrents'!B755)*3.67/10</f>
        <v>1007.3122400000004</v>
      </c>
      <c r="AD10" s="93">
        <f t="shared" si="0"/>
        <v>608.34164666666754</v>
      </c>
      <c r="AE10" s="93">
        <f t="shared" si="0"/>
        <v>826.8130766666668</v>
      </c>
    </row>
    <row r="11" spans="1:31" x14ac:dyDescent="0.25">
      <c r="A11" s="21">
        <v>2075</v>
      </c>
      <c r="B11" s="21">
        <f>'[2]base_05-2022'!B8</f>
        <v>165.24</v>
      </c>
      <c r="C11" s="21">
        <f>'[2]2024_v1 (63)r3 (9)'!B8</f>
        <v>173.05</v>
      </c>
      <c r="D11" s="21">
        <f>'[2]base_05-2022'!D8</f>
        <v>73.83</v>
      </c>
      <c r="E11" s="21">
        <f>'[2]2024_v1 (63)r3 (9)'!D8</f>
        <v>77.209999999999994</v>
      </c>
      <c r="F11" s="153">
        <f>'[2]base_05-2022'!C8/10</f>
        <v>1603.162</v>
      </c>
      <c r="G11" s="21">
        <f>'[2]2024_v1 (63)r3 (9)'!C8/10</f>
        <v>1657.0080000000003</v>
      </c>
      <c r="H11" s="153">
        <f>'[2]base_05-2022'!E8/10</f>
        <v>972.35200000000009</v>
      </c>
      <c r="I11" s="21">
        <f>'[2]2024_v1 (63)r3 (9)'!E8/10</f>
        <v>1006.473</v>
      </c>
      <c r="J11" s="153">
        <f>SUM('[2]base_05-2022'!B140:Q140)</f>
        <v>3673.18</v>
      </c>
      <c r="K11" s="153">
        <f>SUM('[2]2024_v1 (63)r3 (9)'!B140:Q140)</f>
        <v>3752.7100000000009</v>
      </c>
      <c r="L11" s="21">
        <f>SUM('[2]2024_v1_lowUSrents'!B140:Q140)</f>
        <v>3767.0700000000006</v>
      </c>
      <c r="O11" s="92">
        <f>SUM('[2]base_05-2022'!B756:Q756)/1000</f>
        <v>994.52380000000005</v>
      </c>
      <c r="P11" s="92">
        <f>SUM('[2]2024_v1 (63)r3 (9)'!C756:R756)/1000</f>
        <v>901.69063000000017</v>
      </c>
      <c r="R11" s="92">
        <f>'[2]base_05-2022'!B30/10</f>
        <v>142.34</v>
      </c>
      <c r="S11" s="92">
        <f>'[2]2024_v1 (63)r3 (9)'!B30/10</f>
        <v>228.89499999999998</v>
      </c>
      <c r="T11" s="92">
        <f>'[2]base_05-2022'!B52/10</f>
        <v>326.71699999999998</v>
      </c>
      <c r="U11" s="92">
        <f>'[2]2024_v1 (63)r3 (9)'!B52/10</f>
        <v>443.70200000000006</v>
      </c>
      <c r="V11" s="92">
        <f>'[2]base_05-2022'!B140</f>
        <v>286.14</v>
      </c>
      <c r="W11" s="92">
        <f>'[2]2024_v1 (63)r3 (9)'!B140</f>
        <v>283.85000000000002</v>
      </c>
      <c r="X11" s="92">
        <f>'[2]2024_v1_lowUSrents'!B140</f>
        <v>295.97000000000003</v>
      </c>
      <c r="Y11" s="92"/>
      <c r="Z11">
        <v>2075</v>
      </c>
      <c r="AA11" s="92">
        <f>('[2]base_05-2022'!B757-'[2]base_05-2022'!B756)*3.67/10</f>
        <v>807.53946000000167</v>
      </c>
      <c r="AB11" s="92">
        <f>('[2]2024_v1 (63)r3 (9)'!B757-'[2]2024_v1 (63)r3 (9)'!B756)*3.67/10</f>
        <v>72.801789999998292</v>
      </c>
      <c r="AC11" s="92">
        <f>('[2]2024_v1_lowUSrents'!B757-'[2]2024_v1_lowUSrents'!B756)*3.67/10</f>
        <v>347.52330999999742</v>
      </c>
      <c r="AD11" s="93">
        <f t="shared" si="0"/>
        <v>711.59954333333326</v>
      </c>
      <c r="AE11" s="93">
        <f t="shared" si="0"/>
        <v>1103.8002099999999</v>
      </c>
    </row>
    <row r="12" spans="1:31" x14ac:dyDescent="0.25">
      <c r="A12" s="21">
        <v>2085</v>
      </c>
      <c r="B12" s="21">
        <f>'[2]base_05-2022'!B9</f>
        <v>167.92</v>
      </c>
      <c r="C12" s="21">
        <f>'[2]2024_v1 (63)r3 (9)'!B9</f>
        <v>177.38</v>
      </c>
      <c r="D12" s="21">
        <f>'[2]base_05-2022'!D9</f>
        <v>75.03</v>
      </c>
      <c r="E12" s="21">
        <f>'[2]2024_v1 (63)r3 (9)'!D9</f>
        <v>68.75</v>
      </c>
      <c r="F12" s="153">
        <f>'[2]base_05-2022'!C9/10</f>
        <v>1637.412</v>
      </c>
      <c r="G12" s="21">
        <f>'[2]2024_v1 (63)r3 (9)'!C9/10</f>
        <v>1676.3400000000001</v>
      </c>
      <c r="H12" s="153">
        <f>'[2]base_05-2022'!E9/10</f>
        <v>992.95300000000009</v>
      </c>
      <c r="I12" s="21">
        <f>'[2]2024_v1 (63)r3 (9)'!E9/10</f>
        <v>1188.838</v>
      </c>
      <c r="J12" s="153">
        <f>SUM('[2]base_05-2022'!B141:Q141)</f>
        <v>3665.6299999999997</v>
      </c>
      <c r="K12" s="153">
        <f>SUM('[2]2024_v1 (63)r3 (9)'!B141:Q141)</f>
        <v>3731.5800000000004</v>
      </c>
      <c r="L12" s="21">
        <f>SUM('[2]2024_v1_lowUSrents'!B141:Q141)</f>
        <v>3752.71</v>
      </c>
      <c r="O12" s="92">
        <f>SUM('[2]base_05-2022'!B757:Q757)/1000</f>
        <v>1001.44838</v>
      </c>
      <c r="P12" s="92">
        <f>SUM('[2]2024_v1 (63)r3 (9)'!C757:R757)/1000</f>
        <v>907.76121000000012</v>
      </c>
      <c r="R12" s="92">
        <f>'[2]base_05-2022'!B31/10</f>
        <v>206.88200000000001</v>
      </c>
      <c r="S12" s="92">
        <f>'[2]2024_v1 (63)r3 (9)'!B31/10</f>
        <v>279.44200000000001</v>
      </c>
      <c r="T12" s="92">
        <f>'[2]base_05-2022'!B53/10</f>
        <v>353.75300000000004</v>
      </c>
      <c r="U12" s="92">
        <f>'[2]2024_v1 (63)r3 (9)'!B53/10</f>
        <v>8.9999999999999993E-3</v>
      </c>
      <c r="V12" s="92">
        <f>'[2]base_05-2022'!B141</f>
        <v>288.35000000000002</v>
      </c>
      <c r="W12" s="92">
        <f>'[2]2024_v1 (63)r3 (9)'!B141</f>
        <v>281.27999999999997</v>
      </c>
      <c r="X12" s="92">
        <f>'[2]2024_v1_lowUSrents'!B141</f>
        <v>297.51</v>
      </c>
      <c r="Y12" s="92"/>
      <c r="Z12">
        <v>2085</v>
      </c>
      <c r="AA12" s="92">
        <f>('[2]base_05-2022'!B758-'[2]base_05-2022'!B757)*3.67/10</f>
        <v>700.61034000000143</v>
      </c>
      <c r="AB12" s="92">
        <f>('[2]2024_v1 (63)r3 (9)'!B758-'[2]2024_v1 (63)r3 (9)'!B757)*3.67/10</f>
        <v>1222.8329900000003</v>
      </c>
      <c r="AC12" s="92">
        <f>('[2]2024_v1_lowUSrents'!B758-'[2]2024_v1_lowUSrents'!B757)*3.67/10</f>
        <v>1956.5650800000017</v>
      </c>
      <c r="AD12" s="93">
        <f t="shared" si="0"/>
        <v>535.1190299999987</v>
      </c>
      <c r="AE12" s="93">
        <f t="shared" si="0"/>
        <v>868.51528666666491</v>
      </c>
    </row>
    <row r="13" spans="1:31" x14ac:dyDescent="0.25">
      <c r="A13" s="21">
        <v>2095</v>
      </c>
      <c r="B13" s="21">
        <f>'[2]base_05-2022'!B10</f>
        <v>169.89</v>
      </c>
      <c r="C13" s="21">
        <f>'[2]2024_v1 (63)r3 (9)'!B10</f>
        <v>180.13</v>
      </c>
      <c r="D13" s="21">
        <f>'[2]base_05-2022'!D10</f>
        <v>68.569999999999993</v>
      </c>
      <c r="E13" s="21">
        <f>'[2]2024_v1 (63)r3 (9)'!D10</f>
        <v>73.48</v>
      </c>
      <c r="F13" s="153">
        <f>'[2]base_05-2022'!C10/10</f>
        <v>1691.1220000000001</v>
      </c>
      <c r="G13" s="21">
        <f>'[2]2024_v1 (63)r3 (9)'!C10/10</f>
        <v>1724.3040000000001</v>
      </c>
      <c r="H13" s="153">
        <f>'[2]base_05-2022'!E10/10</f>
        <v>1146.8820000000001</v>
      </c>
      <c r="I13" s="21">
        <f>'[2]2024_v1 (63)r3 (9)'!E10/10</f>
        <v>1155.8309999999999</v>
      </c>
      <c r="J13" s="153">
        <f>SUM('[2]base_05-2022'!B142:Q142)</f>
        <v>3661.6699999999992</v>
      </c>
      <c r="K13" s="153">
        <f>SUM('[2]2024_v1 (63)r3 (9)'!B142:Q142)</f>
        <v>3732.5699999999997</v>
      </c>
      <c r="L13" s="21">
        <f>SUM('[2]2024_v1_lowUSrents'!B142:Q142)</f>
        <v>3751.7899999999995</v>
      </c>
      <c r="O13" s="92">
        <f>SUM('[2]base_05-2022'!B758:Q758)/1000</f>
        <v>1009.2186100000001</v>
      </c>
      <c r="P13" s="92">
        <f>SUM('[2]2024_v1 (63)r3 (9)'!C758:R758)/1000</f>
        <v>912.97856000000002</v>
      </c>
      <c r="R13" s="92">
        <f>'[2]base_05-2022'!B32/10</f>
        <v>226.65100000000001</v>
      </c>
      <c r="S13" s="92">
        <f>'[2]2024_v1 (63)r3 (9)'!B32/10</f>
        <v>287.71999999999997</v>
      </c>
      <c r="T13" s="92">
        <f>'[2]base_05-2022'!B54/10</f>
        <v>322.166</v>
      </c>
      <c r="U13" s="92">
        <f>'[2]2024_v1 (63)r3 (9)'!B54/10</f>
        <v>360.74899999999997</v>
      </c>
      <c r="V13" s="92">
        <f>'[2]base_05-2022'!B142</f>
        <v>287.33999999999997</v>
      </c>
      <c r="W13" s="92">
        <f>'[2]2024_v1 (63)r3 (9)'!B142</f>
        <v>283.10000000000002</v>
      </c>
      <c r="X13" s="92">
        <f>'[2]2024_v1_lowUSrents'!B142</f>
        <v>300.63</v>
      </c>
      <c r="Y13" s="92"/>
      <c r="Z13">
        <v>2095</v>
      </c>
      <c r="AA13" s="92">
        <f>('[2]base_05-2022'!B759-'[2]base_05-2022'!B758)*3.67/10</f>
        <v>835.83149000000049</v>
      </c>
      <c r="AB13" s="92">
        <f>('[2]2024_v1 (63)r3 (9)'!B759-'[2]2024_v1 (63)r3 (9)'!B758)*3.67/10</f>
        <v>309.72230999999744</v>
      </c>
      <c r="AC13" s="92">
        <f>('[2]2024_v1_lowUSrents'!B759-'[2]2024_v1_lowUSrents'!B758)*3.67/10</f>
        <v>301.45746999999591</v>
      </c>
      <c r="AD13" s="93">
        <f t="shared" si="0"/>
        <v>791.94195999999977</v>
      </c>
      <c r="AE13" s="93">
        <f t="shared" si="0"/>
        <v>1167.1933433333327</v>
      </c>
    </row>
    <row r="14" spans="1:31" x14ac:dyDescent="0.25">
      <c r="A14" s="21">
        <v>2105</v>
      </c>
      <c r="B14" s="21">
        <f>'[2]base_05-2022'!B11</f>
        <v>171.58</v>
      </c>
      <c r="C14" s="21">
        <f>'[2]2024_v1 (63)r3 (9)'!B11</f>
        <v>188.41</v>
      </c>
      <c r="D14" s="21">
        <f>'[2]base_05-2022'!D11</f>
        <v>73.489999999999995</v>
      </c>
      <c r="E14" s="21">
        <f>'[2]2024_v1 (63)r3 (9)'!D11</f>
        <v>66.2</v>
      </c>
      <c r="F14" s="153">
        <f>'[2]base_05-2022'!C11/10</f>
        <v>1761.163</v>
      </c>
      <c r="G14" s="21">
        <f>'[2]2024_v1 (63)r3 (9)'!C11/10</f>
        <v>1727.8490000000002</v>
      </c>
      <c r="H14" s="153">
        <f>'[2]base_05-2022'!E11/10</f>
        <v>1118.915</v>
      </c>
      <c r="I14" s="21">
        <f>'[2]2024_v1 (63)r3 (9)'!E11/10</f>
        <v>1365.037</v>
      </c>
      <c r="J14" s="153">
        <f>SUM('[2]base_05-2022'!B143:Q143)</f>
        <v>3661.5</v>
      </c>
      <c r="K14" s="153">
        <f>SUM('[2]2024_v1 (63)r3 (9)'!B143:Q143)</f>
        <v>3711.34</v>
      </c>
      <c r="L14" s="21">
        <f>SUM('[2]2024_v1_lowUSrents'!B143:Q143)</f>
        <v>3733.47</v>
      </c>
      <c r="O14" s="92">
        <f>SUM('[2]base_05-2022'!B759:Q759)/1000</f>
        <v>1018.53641</v>
      </c>
      <c r="P14" s="92">
        <f>SUM('[2]2024_v1 (63)r3 (9)'!C759:R759)/1000</f>
        <v>921.55957000000012</v>
      </c>
      <c r="R14" s="92">
        <f>'[2]base_05-2022'!B33/10</f>
        <v>237.67699999999999</v>
      </c>
      <c r="S14" s="92">
        <f>'[2]2024_v1 (63)r3 (9)'!B33/10</f>
        <v>339.166</v>
      </c>
      <c r="T14" s="92">
        <f>'[2]base_05-2022'!B55/10</f>
        <v>511.101</v>
      </c>
      <c r="U14" s="92">
        <f>'[2]2024_v1 (63)r3 (9)'!B55/10</f>
        <v>219.21300000000002</v>
      </c>
      <c r="V14" s="92">
        <f>'[2]base_05-2022'!B143</f>
        <v>289.92</v>
      </c>
      <c r="W14" s="92">
        <f>'[2]2024_v1 (63)r3 (9)'!B143</f>
        <v>285.72000000000003</v>
      </c>
      <c r="X14" s="92">
        <f>'[2]2024_v1_lowUSrents'!B143</f>
        <v>305.64</v>
      </c>
      <c r="Y14" s="92"/>
      <c r="Z14">
        <v>2105</v>
      </c>
      <c r="AA14" s="92">
        <f>('[2]base_05-2022'!B760-'[2]base_05-2022'!B759)*3.67/10</f>
        <v>583.89700000000005</v>
      </c>
      <c r="AB14" s="92">
        <f>('[2]2024_v1 (63)r3 (9)'!B760-'[2]2024_v1 (63)r3 (9)'!B759)*3.67/10</f>
        <v>843.27058000000193</v>
      </c>
      <c r="AC14" s="92">
        <f>('[2]2024_v1_lowUSrents'!B760-'[2]2024_v1_lowUSrents'!B759)*3.67/10</f>
        <v>1243.5574800000009</v>
      </c>
      <c r="AD14" s="93">
        <f t="shared" si="0"/>
        <v>496.88129999999961</v>
      </c>
      <c r="AE14" s="93">
        <f t="shared" si="0"/>
        <v>954.10091000000023</v>
      </c>
    </row>
    <row r="15" spans="1:31" x14ac:dyDescent="0.25">
      <c r="A15" s="21">
        <v>2115</v>
      </c>
      <c r="B15" s="21">
        <f>'[2]base_05-2022'!B12</f>
        <v>173.82</v>
      </c>
      <c r="C15" s="21">
        <f>'[2]2024_v1 (63)r3 (9)'!B12</f>
        <v>188.67</v>
      </c>
      <c r="D15" s="21">
        <f>'[2]base_05-2022'!D12</f>
        <v>68.180000000000007</v>
      </c>
      <c r="E15" s="21">
        <f>'[2]2024_v1 (63)r3 (9)'!D12</f>
        <v>72.64</v>
      </c>
      <c r="F15" s="153">
        <f>'[2]base_05-2022'!C12/10</f>
        <v>1837.85</v>
      </c>
      <c r="G15" s="21">
        <f>'[2]2024_v1 (63)r3 (9)'!C12/10</f>
        <v>1828.4509999999998</v>
      </c>
      <c r="H15" s="153">
        <f>'[2]base_05-2022'!E12/10</f>
        <v>1286.3330000000001</v>
      </c>
      <c r="I15" s="21">
        <f>'[2]2024_v1 (63)r3 (9)'!E12/10</f>
        <v>1306.1590000000001</v>
      </c>
      <c r="J15" s="153">
        <f>SUM('[2]base_05-2022'!B144:Q144)</f>
        <v>3663.54</v>
      </c>
      <c r="K15" s="153">
        <f>SUM('[2]2024_v1 (63)r3 (9)'!B144:Q144)</f>
        <v>3743.3500000000004</v>
      </c>
      <c r="L15" s="21">
        <f>SUM('[2]2024_v1_lowUSrents'!B144:Q144)</f>
        <v>3767.3399999999992</v>
      </c>
      <c r="O15" s="92">
        <f>SUM('[2]base_05-2022'!B760:Q760)/1000</f>
        <v>1028.5845300000001</v>
      </c>
      <c r="P15" s="92">
        <f>SUM('[2]2024_v1 (63)r3 (9)'!C760:R760)/1000</f>
        <v>928.09592999999995</v>
      </c>
      <c r="R15" s="92">
        <f>'[2]base_05-2022'!B34/10</f>
        <v>225.46999999999997</v>
      </c>
      <c r="S15" s="92">
        <f>'[2]2024_v1 (63)r3 (9)'!B34/10</f>
        <v>322.28100000000001</v>
      </c>
      <c r="T15" s="92">
        <f>'[2]base_05-2022'!B56/10</f>
        <v>403.48099999999999</v>
      </c>
      <c r="U15" s="92">
        <f>'[2]2024_v1 (63)r3 (9)'!B56/10</f>
        <v>409.37299999999999</v>
      </c>
      <c r="V15" s="92">
        <f>'[2]base_05-2022'!B144</f>
        <v>288.60000000000002</v>
      </c>
      <c r="W15" s="92">
        <f>'[2]2024_v1 (63)r3 (9)'!B144</f>
        <v>282.58999999999997</v>
      </c>
      <c r="X15" s="92">
        <f>'[2]2024_v1_lowUSrents'!B144</f>
        <v>306.74</v>
      </c>
      <c r="Y15" s="92"/>
      <c r="Z15">
        <v>2115</v>
      </c>
      <c r="AA15" s="92">
        <f>('[2]base_05-2022'!B761-'[2]base_05-2022'!B760)*3.67/10</f>
        <v>821.02670999999623</v>
      </c>
      <c r="AB15" s="92">
        <f>('[2]2024_v1 (63)r3 (9)'!B761-'[2]2024_v1 (63)r3 (9)'!B760)*3.67/10</f>
        <v>337.65100999999959</v>
      </c>
      <c r="AC15" s="92">
        <f>('[2]2024_v1_lowUSrents'!B761-'[2]2024_v1_lowUSrents'!B760)*3.67/10</f>
        <v>1317.287780000004</v>
      </c>
      <c r="AD15" s="93">
        <f t="shared" si="0"/>
        <v>471.54239666666757</v>
      </c>
      <c r="AE15" s="93">
        <f t="shared" si="0"/>
        <v>1003.0905166666676</v>
      </c>
    </row>
    <row r="16" spans="1:31" x14ac:dyDescent="0.25">
      <c r="A16" s="21">
        <v>2125</v>
      </c>
      <c r="B16" s="21">
        <f>'[2]base_05-2022'!B13</f>
        <v>174.7</v>
      </c>
      <c r="C16" s="21">
        <f>'[2]2024_v1 (63)r3 (9)'!B13</f>
        <v>190.89</v>
      </c>
      <c r="D16" s="21">
        <f>'[2]base_05-2022'!D13</f>
        <v>73.760000000000005</v>
      </c>
      <c r="E16" s="21">
        <f>'[2]2024_v1 (63)r3 (9)'!D13</f>
        <v>68.53</v>
      </c>
      <c r="F16" s="153">
        <f>'[2]base_05-2022'!C13/10</f>
        <v>1945.961</v>
      </c>
      <c r="G16" s="21">
        <f>'[2]2024_v1 (63)r3 (9)'!C13/10</f>
        <v>1924.3150000000001</v>
      </c>
      <c r="H16" s="153">
        <f>'[2]base_05-2022'!E13/10</f>
        <v>1255.981</v>
      </c>
      <c r="I16" s="21">
        <f>'[2]2024_v1 (63)r3 (9)'!E13/10</f>
        <v>1484.538</v>
      </c>
      <c r="J16" s="153">
        <f>SUM('[2]base_05-2022'!B145:Q145)</f>
        <v>3683.1699999999996</v>
      </c>
      <c r="K16" s="153">
        <f>SUM('[2]2024_v1 (63)r3 (9)'!B145:Q145)</f>
        <v>3725.7600000000007</v>
      </c>
      <c r="L16" s="21">
        <f>SUM('[2]2024_v1_lowUSrents'!B145:Q145)</f>
        <v>3754.6800000000007</v>
      </c>
      <c r="O16" s="92">
        <f>SUM('[2]base_05-2022'!B761:Q761)/1000</f>
        <v>1038.13274</v>
      </c>
      <c r="P16" s="92">
        <f>SUM('[2]2024_v1 (63)r3 (9)'!C761:R761)/1000</f>
        <v>938.27391999999998</v>
      </c>
      <c r="R16" s="92">
        <f>'[2]base_05-2022'!B35/10</f>
        <v>221.72199999999998</v>
      </c>
      <c r="S16" s="92">
        <f>'[2]2024_v1 (63)r3 (9)'!B35/10</f>
        <v>333.03800000000001</v>
      </c>
      <c r="T16" s="92">
        <f>'[2]base_05-2022'!B57/10</f>
        <v>624.36400000000003</v>
      </c>
      <c r="U16" s="92">
        <f>'[2]2024_v1 (63)r3 (9)'!B57/10</f>
        <v>462.524</v>
      </c>
      <c r="V16" s="92">
        <f>'[2]base_05-2022'!B145</f>
        <v>292.35000000000002</v>
      </c>
      <c r="W16" s="92">
        <f>'[2]2024_v1 (63)r3 (9)'!B145</f>
        <v>284.39999999999998</v>
      </c>
      <c r="X16" s="92">
        <f>'[2]2024_v1_lowUSrents'!B145</f>
        <v>310.7</v>
      </c>
      <c r="Y16" s="92"/>
      <c r="Z16">
        <v>2125</v>
      </c>
      <c r="AA16" s="92">
        <f>('[2]base_05-2022'!B762-'[2]base_05-2022'!B761)*3.67/10</f>
        <v>484.76296000000167</v>
      </c>
      <c r="AB16" s="92">
        <f>('[2]2024_v1 (63)r3 (9)'!B762-'[2]2024_v1 (63)r3 (9)'!B761)*3.67/10</f>
        <v>233.70560000000106</v>
      </c>
      <c r="AC16" s="92">
        <f>('[2]2024_v1_lowUSrents'!B762-'[2]2024_v1_lowUSrents'!B761)*3.67/10</f>
        <v>448.42628999999823</v>
      </c>
      <c r="AD16" s="93">
        <f t="shared" si="0"/>
        <v>635.32960333333256</v>
      </c>
      <c r="AE16" s="93">
        <f t="shared" si="0"/>
        <v>1177.8816066666675</v>
      </c>
    </row>
    <row r="17" spans="1:33" x14ac:dyDescent="0.25">
      <c r="A17" s="21">
        <v>2135</v>
      </c>
      <c r="B17" s="21">
        <f>'[2]base_05-2022'!B14</f>
        <v>178.59</v>
      </c>
      <c r="C17" s="21">
        <f>'[2]2024_v1 (63)r3 (9)'!B14</f>
        <v>189.91</v>
      </c>
      <c r="D17" s="21">
        <f>'[2]base_05-2022'!D14</f>
        <v>66.72</v>
      </c>
      <c r="E17" s="21">
        <f>'[2]2024_v1 (63)r3 (9)'!D14</f>
        <v>63.61</v>
      </c>
      <c r="F17" s="153">
        <f>'[2]base_05-2022'!C14/10</f>
        <v>2032.6799999999998</v>
      </c>
      <c r="G17" s="21">
        <f>'[2]2024_v1 (63)r3 (9)'!C14/10</f>
        <v>2073.83</v>
      </c>
      <c r="H17" s="153">
        <f>'[2]base_05-2022'!E14/10</f>
        <v>1501.0139999999999</v>
      </c>
      <c r="I17" s="21">
        <f>'[2]2024_v1 (63)r3 (9)'!E14/10</f>
        <v>1726.7540000000001</v>
      </c>
      <c r="J17" s="153">
        <f>SUM('[2]base_05-2022'!B146:Q146)</f>
        <v>3649.69</v>
      </c>
      <c r="K17" s="153">
        <f>SUM('[2]2024_v1 (63)r3 (9)'!B146:Q146)</f>
        <v>3716.2799999999988</v>
      </c>
      <c r="L17" s="21">
        <f>SUM('[2]2024_v1_lowUSrents'!B146:Q146)</f>
        <v>3747.4099999999994</v>
      </c>
      <c r="O17" s="92">
        <f>SUM('[2]base_05-2022'!B762:Q762)/1000</f>
        <v>1047.7801099999999</v>
      </c>
      <c r="P17" s="92">
        <f>SUM('[2]2024_v1 (63)r3 (9)'!C762:R762)/1000</f>
        <v>946.86893000000009</v>
      </c>
      <c r="R17" s="92">
        <f>'[2]base_05-2022'!B36/10</f>
        <v>211.12800000000001</v>
      </c>
      <c r="S17" s="92">
        <f>'[2]2024_v1 (63)r3 (9)'!B36/10</f>
        <v>366.55100000000004</v>
      </c>
      <c r="T17" s="92">
        <f>'[2]base_05-2022'!B58/10</f>
        <v>450.66400000000004</v>
      </c>
      <c r="U17" s="92">
        <f>'[2]2024_v1 (63)r3 (9)'!B58/10</f>
        <v>102.47200000000001</v>
      </c>
      <c r="V17" s="92">
        <f>'[2]base_05-2022'!B146</f>
        <v>288.70999999999998</v>
      </c>
      <c r="W17" s="92">
        <f>'[2]2024_v1 (63)r3 (9)'!B146</f>
        <v>285.54000000000002</v>
      </c>
      <c r="X17" s="92">
        <f>'[2]2024_v1_lowUSrents'!B146</f>
        <v>314.77999999999997</v>
      </c>
      <c r="Y17" s="92"/>
      <c r="Z17">
        <v>2135</v>
      </c>
      <c r="AA17" s="92">
        <f>('[2]base_05-2022'!B763-'[2]base_05-2022'!B762)*3.67/10</f>
        <v>816.10890999999845</v>
      </c>
      <c r="AB17" s="92">
        <f>('[2]2024_v1 (63)r3 (9)'!B763-'[2]2024_v1 (63)r3 (9)'!B762)*3.67/10</f>
        <v>1334.6321999999968</v>
      </c>
      <c r="AC17" s="92">
        <f>('[2]2024_v1_lowUSrents'!B763-'[2]2024_v1_lowUSrents'!B762)*3.67/10</f>
        <v>1767.93075</v>
      </c>
      <c r="AD17" s="93">
        <f t="shared" si="0"/>
        <v>877.72576333333291</v>
      </c>
      <c r="AE17" s="93">
        <f t="shared" si="0"/>
        <v>1567.7726199999986</v>
      </c>
    </row>
    <row r="18" spans="1:33" x14ac:dyDescent="0.25">
      <c r="A18" s="21">
        <v>2145</v>
      </c>
      <c r="B18" s="21">
        <f>'[2]base_05-2022'!B15</f>
        <v>182.18</v>
      </c>
      <c r="C18" s="21">
        <f>'[2]2024_v1 (63)r3 (9)'!B15</f>
        <v>194.55</v>
      </c>
      <c r="D18" s="21">
        <f>'[2]base_05-2022'!D15</f>
        <v>72.040000000000006</v>
      </c>
      <c r="E18" s="21">
        <f>'[2]2024_v1 (63)r3 (9)'!D15</f>
        <v>67.56</v>
      </c>
      <c r="F18" s="153">
        <f>'[2]base_05-2022'!C15/10</f>
        <v>2138.1040000000003</v>
      </c>
      <c r="G18" s="21">
        <f>'[2]2024_v1 (63)r3 (9)'!C15/10</f>
        <v>2173.9409999999998</v>
      </c>
      <c r="H18" s="153">
        <f>'[2]base_05-2022'!E15/10</f>
        <v>1483.258</v>
      </c>
      <c r="I18" s="21">
        <f>'[2]2024_v1 (63)r3 (9)'!E15/10</f>
        <v>1739.7490000000003</v>
      </c>
      <c r="J18" s="153">
        <f>SUM('[2]base_05-2022'!B147:Q147)</f>
        <v>3690.68</v>
      </c>
      <c r="K18" s="153">
        <f>SUM('[2]2024_v1 (63)r3 (9)'!B147:Q147)</f>
        <v>3712.3</v>
      </c>
      <c r="L18" s="21">
        <f>SUM('[2]2024_v1_lowUSrents'!B147:Q147)</f>
        <v>3746.4899999999993</v>
      </c>
      <c r="O18" s="92">
        <f>SUM('[2]base_05-2022'!B763:Q763)/1000</f>
        <v>1056.12184</v>
      </c>
      <c r="P18" s="92">
        <f>SUM('[2]2024_v1 (63)r3 (9)'!C763:R763)/1000</f>
        <v>953.20910000000015</v>
      </c>
      <c r="R18" s="92">
        <f>'[2]base_05-2022'!B37/10</f>
        <v>267.56900000000002</v>
      </c>
      <c r="S18" s="92">
        <f>'[2]2024_v1 (63)r3 (9)'!B37/10</f>
        <v>382.30200000000002</v>
      </c>
      <c r="T18" s="92">
        <f>'[2]base_05-2022'!B59/10</f>
        <v>645.43200000000002</v>
      </c>
      <c r="U18" s="92">
        <f>'[2]2024_v1 (63)r3 (9)'!B59/10</f>
        <v>162.51600000000002</v>
      </c>
      <c r="V18" s="92">
        <f>'[2]base_05-2022'!B147</f>
        <v>292.33999999999997</v>
      </c>
      <c r="W18" s="92">
        <f>'[2]2024_v1 (63)r3 (9)'!B147</f>
        <v>286.20999999999998</v>
      </c>
      <c r="X18" s="92">
        <f>'[2]2024_v1_lowUSrents'!B147</f>
        <v>317.99</v>
      </c>
      <c r="Y18" s="92"/>
      <c r="Z18">
        <v>2145</v>
      </c>
      <c r="AA18" s="92">
        <f>('[2]base_05-2022'!B764-'[2]base_05-2022'!B763)*3.67/10</f>
        <v>458.66192000000336</v>
      </c>
      <c r="AB18" s="92">
        <f>('[2]2024_v1 (63)r3 (9)'!B764-'[2]2024_v1 (63)r3 (9)'!B763)*3.67/10</f>
        <v>1064.8394900000005</v>
      </c>
      <c r="AC18" s="92">
        <f>('[2]2024_v1_lowUSrents'!B764-'[2]2024_v1_lowUSrents'!B763)*3.67/10</f>
        <v>2486.9608199999971</v>
      </c>
      <c r="AD18" s="93">
        <f t="shared" si="0"/>
        <v>632.167286666667</v>
      </c>
      <c r="AE18" s="93">
        <f t="shared" si="0"/>
        <v>1442.9326766666663</v>
      </c>
    </row>
    <row r="19" spans="1:33" x14ac:dyDescent="0.25">
      <c r="A19" s="21">
        <v>2155</v>
      </c>
      <c r="B19" s="21">
        <f>'[2]base_05-2022'!B16</f>
        <v>187.44</v>
      </c>
      <c r="C19" s="21">
        <f>'[2]2024_v1 (63)r3 (9)'!B16</f>
        <v>200.08</v>
      </c>
      <c r="D19" s="21">
        <f>'[2]base_05-2022'!D16</f>
        <v>67.37</v>
      </c>
      <c r="E19" s="21">
        <f>'[2]2024_v1 (63)r3 (9)'!D16</f>
        <v>69.78</v>
      </c>
      <c r="F19" s="153">
        <f>'[2]base_05-2022'!C16/10</f>
        <v>2236.8779999999997</v>
      </c>
      <c r="G19" s="21">
        <f>'[2]2024_v1 (63)r3 (9)'!C16/10</f>
        <v>2278.3270000000002</v>
      </c>
      <c r="H19" s="153">
        <f>'[2]base_05-2022'!E16/10</f>
        <v>1723.5060000000001</v>
      </c>
      <c r="I19" s="21">
        <f>'[2]2024_v1 (63)r3 (9)'!E16/10</f>
        <v>1814.6560000000002</v>
      </c>
      <c r="J19" s="153">
        <f>SUM('[2]base_05-2022'!B148:Q148)</f>
        <v>3576.6299999999992</v>
      </c>
      <c r="K19" s="153">
        <f>SUM('[2]2024_v1 (63)r3 (9)'!B148:Q148)</f>
        <v>3695.9300000000003</v>
      </c>
      <c r="L19" s="21">
        <f>SUM('[2]2024_v1_lowUSrents'!B148:Q148)</f>
        <v>3731.5399999999995</v>
      </c>
      <c r="O19" s="92">
        <f>SUM('[2]base_05-2022'!B764:Q764)/1000</f>
        <v>1065.15248</v>
      </c>
      <c r="P19" s="92">
        <f>SUM('[2]2024_v1 (63)r3 (9)'!C764:R764)/1000</f>
        <v>957.88099000000022</v>
      </c>
      <c r="R19" s="92">
        <f>'[2]base_05-2022'!B38/10</f>
        <v>250.24</v>
      </c>
      <c r="S19" s="92">
        <f>'[2]2024_v1 (63)r3 (9)'!B38/10</f>
        <v>360.82499999999999</v>
      </c>
      <c r="T19" s="92">
        <f>'[2]base_05-2022'!B60/10</f>
        <v>475.94099999999997</v>
      </c>
      <c r="U19" s="92">
        <f>'[2]2024_v1 (63)r3 (9)'!B60/10</f>
        <v>940.55700000000002</v>
      </c>
      <c r="V19" s="92">
        <f>'[2]base_05-2022'!B148</f>
        <v>290.19</v>
      </c>
      <c r="W19" s="92">
        <f>'[2]2024_v1 (63)r3 (9)'!B148</f>
        <v>288.37</v>
      </c>
      <c r="X19" s="92">
        <f>'[2]2024_v1_lowUSrents'!B148</f>
        <v>326.17</v>
      </c>
      <c r="Y19" s="92"/>
      <c r="Z19">
        <v>2155</v>
      </c>
      <c r="AA19" s="92">
        <f>('[2]base_05-2022'!B765-'[2]base_05-2022'!B764)*3.67/10</f>
        <v>808.17803999999819</v>
      </c>
      <c r="AB19" s="92">
        <f>('[2]2024_v1 (63)r3 (9)'!B765-'[2]2024_v1 (63)r3 (9)'!B764)*3.67/10</f>
        <v>-502.96982999999653</v>
      </c>
      <c r="AC19" s="92">
        <f>('[2]2024_v1_lowUSrents'!B765-'[2]2024_v1_lowUSrents'!B764)*3.67/10</f>
        <v>73.906460000001715</v>
      </c>
      <c r="AD19" s="93">
        <f t="shared" si="0"/>
        <v>280.93483000000197</v>
      </c>
      <c r="AE19" s="93">
        <f t="shared" si="0"/>
        <v>1280.4336399999993</v>
      </c>
    </row>
    <row r="20" spans="1:33" x14ac:dyDescent="0.25">
      <c r="E20" s="93"/>
    </row>
    <row r="21" spans="1:33" x14ac:dyDescent="0.25">
      <c r="E21" s="93"/>
    </row>
    <row r="22" spans="1:33" x14ac:dyDescent="0.25">
      <c r="E22" s="93"/>
    </row>
    <row r="23" spans="1:33" x14ac:dyDescent="0.25">
      <c r="Z23">
        <v>2025</v>
      </c>
      <c r="AA23" s="92">
        <f>AB6</f>
        <v>882.88456000000281</v>
      </c>
      <c r="AC23">
        <v>2025</v>
      </c>
      <c r="AD23" s="29">
        <f>AA23</f>
        <v>882.88456000000281</v>
      </c>
    </row>
    <row r="24" spans="1:33" x14ac:dyDescent="0.25">
      <c r="Z24">
        <v>2035</v>
      </c>
      <c r="AA24" s="92">
        <f t="shared" ref="AA24:AA26" si="1">AB7</f>
        <v>826.72254999999791</v>
      </c>
      <c r="AC24">
        <v>2030</v>
      </c>
      <c r="AD24" s="29">
        <f>((AA23-AA24)/2)+AA24</f>
        <v>854.80355500000042</v>
      </c>
    </row>
    <row r="25" spans="1:33" x14ac:dyDescent="0.25">
      <c r="Z25">
        <v>2045</v>
      </c>
      <c r="AA25" s="92">
        <f t="shared" si="1"/>
        <v>420.16362000000015</v>
      </c>
      <c r="AC25">
        <v>2035</v>
      </c>
      <c r="AD25" s="29">
        <f>AA24</f>
        <v>826.72254999999791</v>
      </c>
    </row>
    <row r="26" spans="1:33" x14ac:dyDescent="0.25">
      <c r="Z26">
        <v>2055</v>
      </c>
      <c r="AA26" s="92">
        <f t="shared" si="1"/>
        <v>913.05930000000319</v>
      </c>
      <c r="AC26">
        <v>2040</v>
      </c>
      <c r="AD26" s="29">
        <f>((AA24-AA25)/2)+AA25</f>
        <v>623.44308499999897</v>
      </c>
    </row>
    <row r="27" spans="1:33" x14ac:dyDescent="0.25">
      <c r="AA27" s="92"/>
      <c r="AC27">
        <v>2045</v>
      </c>
      <c r="AD27" s="29">
        <f>AA25</f>
        <v>420.16362000000015</v>
      </c>
    </row>
    <row r="28" spans="1:33" x14ac:dyDescent="0.25">
      <c r="AC28">
        <v>2050</v>
      </c>
      <c r="AD28" s="29">
        <f>((AA26-AA25)/2+AA25)</f>
        <v>666.61146000000167</v>
      </c>
    </row>
    <row r="29" spans="1:33" x14ac:dyDescent="0.25">
      <c r="AC29">
        <v>2055</v>
      </c>
      <c r="AD29" s="29">
        <f>AA26</f>
        <v>913.05930000000319</v>
      </c>
    </row>
    <row r="31" spans="1:33" x14ac:dyDescent="0.25">
      <c r="AG31" t="s">
        <v>224</v>
      </c>
    </row>
    <row r="33" spans="26:35" x14ac:dyDescent="0.25">
      <c r="Z33" t="s">
        <v>151</v>
      </c>
    </row>
    <row r="34" spans="26:35" x14ac:dyDescent="0.25">
      <c r="AC34" t="s">
        <v>152</v>
      </c>
      <c r="AD34" t="s">
        <v>153</v>
      </c>
      <c r="AE34" t="s">
        <v>154</v>
      </c>
      <c r="AG34" t="s">
        <v>152</v>
      </c>
      <c r="AH34">
        <f>AC35</f>
        <v>882.88456000000281</v>
      </c>
      <c r="AI34" t="s">
        <v>159</v>
      </c>
    </row>
    <row r="35" spans="26:35" x14ac:dyDescent="0.25">
      <c r="AB35">
        <v>2025</v>
      </c>
      <c r="AC35" s="92">
        <f>AD23</f>
        <v>882.88456000000281</v>
      </c>
      <c r="AD35" s="29"/>
      <c r="AE35" s="29"/>
      <c r="AG35">
        <f>AC35/$AC$35</f>
        <v>1</v>
      </c>
      <c r="AH35">
        <f t="shared" ref="AH35:AI40" si="2">AD35/$AB$35</f>
        <v>0</v>
      </c>
      <c r="AI35">
        <f t="shared" si="2"/>
        <v>0</v>
      </c>
    </row>
    <row r="36" spans="26:35" x14ac:dyDescent="0.25">
      <c r="AB36">
        <v>2030</v>
      </c>
      <c r="AC36" s="92">
        <f t="shared" ref="AC36:AC40" si="3">AD24</f>
        <v>854.80355500000042</v>
      </c>
      <c r="AD36" s="29"/>
      <c r="AE36" s="29"/>
      <c r="AG36">
        <f t="shared" ref="AG36:AG40" si="4">AC36/$AC$35</f>
        <v>0.96819402414285927</v>
      </c>
      <c r="AH36">
        <f t="shared" si="2"/>
        <v>0</v>
      </c>
      <c r="AI36">
        <f t="shared" si="2"/>
        <v>0</v>
      </c>
    </row>
    <row r="37" spans="26:35" x14ac:dyDescent="0.25">
      <c r="AB37">
        <v>2035</v>
      </c>
      <c r="AC37" s="92">
        <f t="shared" si="3"/>
        <v>826.72254999999791</v>
      </c>
      <c r="AD37" s="29"/>
      <c r="AE37" s="29"/>
      <c r="AG37">
        <f t="shared" si="4"/>
        <v>0.93638804828571842</v>
      </c>
      <c r="AH37">
        <f t="shared" si="2"/>
        <v>0</v>
      </c>
      <c r="AI37">
        <f t="shared" si="2"/>
        <v>0</v>
      </c>
    </row>
    <row r="38" spans="26:35" x14ac:dyDescent="0.25">
      <c r="AB38">
        <v>2040</v>
      </c>
      <c r="AC38" s="92">
        <f t="shared" si="3"/>
        <v>623.44308499999897</v>
      </c>
      <c r="AG38">
        <f t="shared" si="4"/>
        <v>0.7061433773402912</v>
      </c>
      <c r="AH38">
        <f t="shared" si="2"/>
        <v>0</v>
      </c>
      <c r="AI38">
        <f t="shared" si="2"/>
        <v>0</v>
      </c>
    </row>
    <row r="39" spans="26:35" x14ac:dyDescent="0.25">
      <c r="AB39">
        <v>2045</v>
      </c>
      <c r="AC39" s="92">
        <f t="shared" si="3"/>
        <v>420.16362000000015</v>
      </c>
      <c r="AG39">
        <f t="shared" si="4"/>
        <v>0.47589870639486415</v>
      </c>
      <c r="AH39">
        <f t="shared" si="2"/>
        <v>0</v>
      </c>
      <c r="AI39">
        <f t="shared" si="2"/>
        <v>0</v>
      </c>
    </row>
    <row r="40" spans="26:35" x14ac:dyDescent="0.25">
      <c r="AB40">
        <v>2050</v>
      </c>
      <c r="AC40" s="92">
        <f t="shared" si="3"/>
        <v>666.61146000000167</v>
      </c>
      <c r="AG40">
        <f t="shared" si="4"/>
        <v>0.75503807655215938</v>
      </c>
      <c r="AH40">
        <f t="shared" si="2"/>
        <v>0</v>
      </c>
      <c r="AI40">
        <f t="shared" si="2"/>
        <v>0</v>
      </c>
    </row>
    <row r="42" spans="26:35" x14ac:dyDescent="0.25">
      <c r="Z42" s="80" t="s">
        <v>155</v>
      </c>
      <c r="AA42" s="80"/>
      <c r="AB42" s="80"/>
      <c r="AC42" s="80" t="s">
        <v>225</v>
      </c>
      <c r="AD42" s="80"/>
      <c r="AE42" s="80"/>
      <c r="AF42" s="80"/>
    </row>
    <row r="43" spans="26:35" x14ac:dyDescent="0.25">
      <c r="Z43" s="80"/>
      <c r="AA43" s="80"/>
      <c r="AB43" s="80"/>
      <c r="AC43" s="80" t="s">
        <v>156</v>
      </c>
      <c r="AD43" s="80" t="str">
        <f>AD34</f>
        <v>GTM 20+3%</v>
      </c>
      <c r="AE43" s="80" t="s">
        <v>157</v>
      </c>
      <c r="AF43" s="80"/>
    </row>
    <row r="44" spans="26:35" x14ac:dyDescent="0.25">
      <c r="Z44" s="80"/>
      <c r="AA44" s="80"/>
      <c r="AB44" s="80">
        <v>2025</v>
      </c>
      <c r="AC44" s="154">
        <f>$Z$47*AG35</f>
        <v>-887.3</v>
      </c>
      <c r="AD44" s="154"/>
      <c r="AE44" s="154"/>
      <c r="AF44" s="80"/>
    </row>
    <row r="45" spans="26:35" x14ac:dyDescent="0.25">
      <c r="AB45">
        <v>2030</v>
      </c>
      <c r="AC45" s="29">
        <f t="shared" ref="AC45:AC49" si="5">$Z$47*AG36</f>
        <v>-859.07855762195902</v>
      </c>
      <c r="AD45" s="29"/>
      <c r="AE45" s="29"/>
    </row>
    <row r="46" spans="26:35" x14ac:dyDescent="0.25">
      <c r="Z46" t="s">
        <v>158</v>
      </c>
      <c r="AB46">
        <v>2035</v>
      </c>
      <c r="AC46" s="29">
        <f t="shared" si="5"/>
        <v>-830.85711524391786</v>
      </c>
      <c r="AD46" s="29"/>
      <c r="AE46" s="29"/>
    </row>
    <row r="47" spans="26:35" x14ac:dyDescent="0.25">
      <c r="Z47" s="29">
        <f>'[3]Forest CO2 compiled 82924'!G18</f>
        <v>-887.3</v>
      </c>
      <c r="AB47">
        <v>2040</v>
      </c>
      <c r="AC47" s="29">
        <f t="shared" si="5"/>
        <v>-626.5610187140403</v>
      </c>
    </row>
    <row r="48" spans="26:35" x14ac:dyDescent="0.25">
      <c r="AB48">
        <v>2045</v>
      </c>
      <c r="AC48" s="29">
        <f t="shared" si="5"/>
        <v>-422.26492218416291</v>
      </c>
    </row>
    <row r="49" spans="26:33" x14ac:dyDescent="0.25">
      <c r="AB49">
        <v>2050</v>
      </c>
      <c r="AC49" s="29">
        <f t="shared" si="5"/>
        <v>-669.945285324731</v>
      </c>
    </row>
    <row r="52" spans="26:33" x14ac:dyDescent="0.25">
      <c r="AB52">
        <v>2025</v>
      </c>
      <c r="AC52">
        <v>2030</v>
      </c>
      <c r="AD52">
        <v>2035</v>
      </c>
      <c r="AE52">
        <v>2040</v>
      </c>
      <c r="AF52">
        <v>2045</v>
      </c>
      <c r="AG52">
        <v>2050</v>
      </c>
    </row>
    <row r="53" spans="26:33" x14ac:dyDescent="0.25">
      <c r="Z53" t="s">
        <v>160</v>
      </c>
      <c r="AB53" s="92">
        <v>-887.3</v>
      </c>
      <c r="AC53" s="92">
        <v>-894.13719435885162</v>
      </c>
      <c r="AD53" s="92">
        <v>-900.97438871770328</v>
      </c>
      <c r="AE53" s="92">
        <v>-764.3672033657266</v>
      </c>
      <c r="AF53" s="92">
        <v>-627.76001801375003</v>
      </c>
      <c r="AG53" s="92">
        <v>-908.09339914671614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CF248-EC61-4101-B472-42CAA21247DD}">
  <dimension ref="A1:AN12"/>
  <sheetViews>
    <sheetView workbookViewId="0">
      <pane xSplit="1" topLeftCell="AE1" activePane="topRight" state="frozen"/>
      <selection pane="topRight" activeCell="AC30" sqref="AC30"/>
    </sheetView>
  </sheetViews>
  <sheetFormatPr defaultRowHeight="15" x14ac:dyDescent="0.25"/>
  <cols>
    <col min="1" max="1" width="28.42578125" customWidth="1"/>
  </cols>
  <sheetData>
    <row r="1" spans="1:40" x14ac:dyDescent="0.25">
      <c r="A1" s="21" t="s">
        <v>62</v>
      </c>
      <c r="B1" s="21"/>
      <c r="C1" s="21"/>
      <c r="D1" s="21" t="s">
        <v>76</v>
      </c>
      <c r="E1" s="21"/>
      <c r="F1" s="21"/>
    </row>
    <row r="2" spans="1:40" x14ac:dyDescent="0.25">
      <c r="A2" t="s">
        <v>55</v>
      </c>
      <c r="AI2" t="s">
        <v>61</v>
      </c>
      <c r="AM2" s="3" t="s">
        <v>59</v>
      </c>
      <c r="AN2" s="3"/>
    </row>
    <row r="3" spans="1:40" s="2" customFormat="1" x14ac:dyDescent="0.25">
      <c r="A3" s="2" t="s">
        <v>1</v>
      </c>
      <c r="B3" s="2">
        <v>1990</v>
      </c>
      <c r="C3" s="2">
        <v>1991</v>
      </c>
      <c r="D3" s="2">
        <v>1992</v>
      </c>
      <c r="E3" s="2">
        <v>1993</v>
      </c>
      <c r="F3" s="2">
        <v>1994</v>
      </c>
      <c r="G3" s="2">
        <v>1995</v>
      </c>
      <c r="H3" s="2">
        <v>1996</v>
      </c>
      <c r="I3" s="2">
        <v>1997</v>
      </c>
      <c r="J3" s="2">
        <v>1998</v>
      </c>
      <c r="K3" s="2">
        <v>1999</v>
      </c>
      <c r="L3" s="2">
        <v>2000</v>
      </c>
      <c r="M3" s="2">
        <v>2001</v>
      </c>
      <c r="N3" s="2">
        <v>2002</v>
      </c>
      <c r="O3" s="2">
        <v>2003</v>
      </c>
      <c r="P3" s="2">
        <v>2004</v>
      </c>
      <c r="Q3" s="2">
        <v>2005</v>
      </c>
      <c r="R3" s="2">
        <v>2006</v>
      </c>
      <c r="S3" s="2">
        <v>2007</v>
      </c>
      <c r="T3" s="2">
        <v>2008</v>
      </c>
      <c r="U3" s="2">
        <v>2009</v>
      </c>
      <c r="V3" s="2">
        <v>2010</v>
      </c>
      <c r="W3" s="2">
        <v>2011</v>
      </c>
      <c r="X3" s="2">
        <v>2012</v>
      </c>
      <c r="Y3" s="2">
        <v>2013</v>
      </c>
      <c r="Z3" s="2">
        <v>2014</v>
      </c>
      <c r="AA3" s="2">
        <v>2015</v>
      </c>
      <c r="AB3" s="2">
        <v>2016</v>
      </c>
      <c r="AC3" s="2">
        <v>2017</v>
      </c>
      <c r="AD3" s="2">
        <v>2018</v>
      </c>
      <c r="AE3" s="2">
        <v>2019</v>
      </c>
      <c r="AF3" s="2">
        <v>2020</v>
      </c>
      <c r="AG3" s="2">
        <v>2021</v>
      </c>
      <c r="AH3" s="2">
        <v>2022</v>
      </c>
      <c r="AI3" s="4">
        <v>2025</v>
      </c>
      <c r="AJ3" s="5">
        <v>2030</v>
      </c>
      <c r="AK3" s="5">
        <v>2035</v>
      </c>
      <c r="AL3" s="5">
        <v>2040</v>
      </c>
      <c r="AM3" s="6">
        <v>2045</v>
      </c>
      <c r="AN3" s="7">
        <v>2050</v>
      </c>
    </row>
    <row r="4" spans="1:40" s="3" customFormat="1" x14ac:dyDescent="0.25">
      <c r="A4" s="3" t="s">
        <v>3</v>
      </c>
      <c r="B4" s="3">
        <v>-974.8</v>
      </c>
      <c r="C4" s="3">
        <v>-976.3</v>
      </c>
      <c r="D4" s="3">
        <v>-979.2</v>
      </c>
      <c r="E4" s="3">
        <v>-974.8</v>
      </c>
      <c r="F4" s="3">
        <v>-968</v>
      </c>
      <c r="G4" s="3">
        <v>-958.7</v>
      </c>
      <c r="H4" s="3">
        <v>-959.7</v>
      </c>
      <c r="I4" s="3">
        <v>-956.7</v>
      </c>
      <c r="J4" s="3">
        <v>-952.7</v>
      </c>
      <c r="K4" s="3">
        <v>-939.5</v>
      </c>
      <c r="L4" s="3">
        <v>-918.6</v>
      </c>
      <c r="M4" s="3">
        <v>-925.5</v>
      </c>
      <c r="N4" s="3">
        <v>-883.2</v>
      </c>
      <c r="O4" s="3">
        <v>-917.4</v>
      </c>
      <c r="P4" s="3">
        <v>-829.8</v>
      </c>
      <c r="Q4" s="3">
        <v>-876</v>
      </c>
      <c r="R4" s="3">
        <v>-905.6</v>
      </c>
      <c r="S4" s="3">
        <v>-876.2</v>
      </c>
      <c r="T4" s="3">
        <v>-855.7</v>
      </c>
      <c r="U4" s="3">
        <v>-819.1</v>
      </c>
      <c r="V4" s="3">
        <v>-855.7</v>
      </c>
      <c r="W4" s="3">
        <v>-867.9</v>
      </c>
      <c r="X4" s="3">
        <v>-866.8</v>
      </c>
      <c r="Y4" s="3">
        <v>-851.5</v>
      </c>
      <c r="Z4" s="3">
        <v>-879.4</v>
      </c>
      <c r="AA4" s="3">
        <v>-786.9</v>
      </c>
      <c r="AB4" s="3">
        <v>-886.1</v>
      </c>
      <c r="AC4" s="3">
        <v>-887.9</v>
      </c>
      <c r="AD4" s="3">
        <v>-873.5</v>
      </c>
      <c r="AE4" s="3">
        <v>-813.2</v>
      </c>
      <c r="AF4" s="3">
        <v>-862</v>
      </c>
      <c r="AG4" s="3">
        <v>-844.2</v>
      </c>
      <c r="AH4" s="3">
        <v>-787</v>
      </c>
      <c r="AI4" s="71">
        <v>-609.52778662627497</v>
      </c>
      <c r="AJ4" s="29">
        <v>-588.79554639235698</v>
      </c>
      <c r="AK4" s="29">
        <v>-702.63535515565695</v>
      </c>
      <c r="AL4" s="29">
        <v>-695.073083787987</v>
      </c>
      <c r="AM4" s="29">
        <v>-645.75819317593096</v>
      </c>
      <c r="AN4" s="72">
        <v>-600.92598787117299</v>
      </c>
    </row>
    <row r="5" spans="1:40" x14ac:dyDescent="0.25">
      <c r="A5" t="s">
        <v>56</v>
      </c>
      <c r="B5">
        <v>-851</v>
      </c>
      <c r="C5">
        <v>-852.5</v>
      </c>
      <c r="D5">
        <v>-858.5</v>
      </c>
      <c r="E5">
        <v>-852.3</v>
      </c>
      <c r="F5">
        <v>-849.6</v>
      </c>
      <c r="G5">
        <v>-846.4</v>
      </c>
      <c r="H5">
        <v>-842.3</v>
      </c>
      <c r="I5">
        <v>-842.5</v>
      </c>
      <c r="J5">
        <v>-833.6</v>
      </c>
      <c r="K5">
        <v>-826.6</v>
      </c>
      <c r="L5">
        <v>-825.2</v>
      </c>
      <c r="M5">
        <v>-827.3</v>
      </c>
      <c r="N5">
        <v>-789.4</v>
      </c>
      <c r="O5">
        <v>-813.3</v>
      </c>
      <c r="P5">
        <v>-724.5</v>
      </c>
      <c r="Q5">
        <v>-770</v>
      </c>
      <c r="R5">
        <v>-805.3</v>
      </c>
      <c r="S5">
        <v>-800</v>
      </c>
      <c r="T5">
        <v>-801.3</v>
      </c>
      <c r="U5">
        <v>-758.3</v>
      </c>
      <c r="V5">
        <v>-786.6</v>
      </c>
      <c r="W5">
        <v>-796.9</v>
      </c>
      <c r="X5">
        <v>-790.3</v>
      </c>
      <c r="Y5">
        <v>-768.9</v>
      </c>
      <c r="Z5">
        <v>-793.4</v>
      </c>
      <c r="AA5">
        <v>-695.4</v>
      </c>
      <c r="AB5">
        <v>-790.6</v>
      </c>
      <c r="AC5">
        <v>-787.9</v>
      </c>
      <c r="AD5">
        <v>-779.6</v>
      </c>
      <c r="AE5">
        <v>-726.2</v>
      </c>
      <c r="AF5">
        <v>-765.2</v>
      </c>
      <c r="AG5">
        <v>-749.5</v>
      </c>
      <c r="AH5">
        <v>-694.3</v>
      </c>
      <c r="AI5" s="71">
        <v>-508.807964621275</v>
      </c>
      <c r="AJ5" s="29">
        <v>-481.71954076235698</v>
      </c>
      <c r="AK5" s="29">
        <v>-590.74622941898997</v>
      </c>
      <c r="AL5" s="29">
        <v>-579.26266976465399</v>
      </c>
      <c r="AM5" s="29">
        <v>-526.50398590593102</v>
      </c>
      <c r="AN5" s="72">
        <v>-477.89997307450602</v>
      </c>
    </row>
    <row r="6" spans="1:40" x14ac:dyDescent="0.25">
      <c r="A6" t="s">
        <v>57</v>
      </c>
      <c r="B6">
        <v>-123.8</v>
      </c>
      <c r="C6">
        <v>-123.8</v>
      </c>
      <c r="D6">
        <v>-120.7</v>
      </c>
      <c r="E6">
        <v>-122.5</v>
      </c>
      <c r="F6">
        <v>-118.4</v>
      </c>
      <c r="G6">
        <v>-112.2</v>
      </c>
      <c r="H6">
        <v>-117.3</v>
      </c>
      <c r="I6">
        <v>-114.2</v>
      </c>
      <c r="J6">
        <v>-119</v>
      </c>
      <c r="K6">
        <v>-112.9</v>
      </c>
      <c r="L6">
        <v>-93.4</v>
      </c>
      <c r="M6">
        <v>-98.2</v>
      </c>
      <c r="N6">
        <v>-93.7</v>
      </c>
      <c r="O6">
        <v>-104.1</v>
      </c>
      <c r="P6">
        <v>-105.4</v>
      </c>
      <c r="Q6">
        <v>-106</v>
      </c>
      <c r="R6">
        <v>-100.3</v>
      </c>
      <c r="S6">
        <v>-76.099999999999994</v>
      </c>
      <c r="T6">
        <v>-54.4</v>
      </c>
      <c r="U6">
        <v>-60.9</v>
      </c>
      <c r="V6">
        <v>-69.099999999999994</v>
      </c>
      <c r="W6">
        <v>-71</v>
      </c>
      <c r="X6">
        <v>-76.400000000000006</v>
      </c>
      <c r="Y6">
        <v>-82.7</v>
      </c>
      <c r="Z6">
        <v>-85.9</v>
      </c>
      <c r="AA6">
        <v>-91.4</v>
      </c>
      <c r="AB6">
        <v>-95.5</v>
      </c>
      <c r="AC6">
        <v>-100</v>
      </c>
      <c r="AD6">
        <v>-93.9</v>
      </c>
      <c r="AE6">
        <v>-86.9</v>
      </c>
      <c r="AF6">
        <v>-96.8</v>
      </c>
      <c r="AG6">
        <v>-94.7</v>
      </c>
      <c r="AH6">
        <v>-92.8</v>
      </c>
      <c r="AI6" s="71">
        <v>-100.719822005</v>
      </c>
      <c r="AJ6" s="29">
        <v>-107.07600563</v>
      </c>
      <c r="AK6" s="29">
        <v>-111.889125736667</v>
      </c>
      <c r="AL6" s="29">
        <v>-115.810414023333</v>
      </c>
      <c r="AM6" s="29">
        <v>-119.25420726999999</v>
      </c>
      <c r="AN6" s="72">
        <v>-123.026014796667</v>
      </c>
    </row>
    <row r="7" spans="1:40" x14ac:dyDescent="0.25">
      <c r="AI7" s="73"/>
      <c r="AJ7" s="30"/>
      <c r="AK7" s="30"/>
      <c r="AL7" s="30"/>
      <c r="AM7" s="30"/>
      <c r="AN7" s="74"/>
    </row>
    <row r="8" spans="1:40" s="3" customFormat="1" x14ac:dyDescent="0.25">
      <c r="A8" s="3" t="s">
        <v>4</v>
      </c>
      <c r="B8" s="3">
        <v>-100.2</v>
      </c>
      <c r="C8" s="3">
        <v>-100.1</v>
      </c>
      <c r="D8" s="3">
        <v>-100</v>
      </c>
      <c r="E8" s="3">
        <v>-100</v>
      </c>
      <c r="F8" s="3">
        <v>-100</v>
      </c>
      <c r="G8" s="3">
        <v>-100.1</v>
      </c>
      <c r="H8" s="3">
        <v>-100.1</v>
      </c>
      <c r="I8" s="3">
        <v>-100</v>
      </c>
      <c r="J8" s="3">
        <v>-100.1</v>
      </c>
      <c r="K8" s="3">
        <v>-100.1</v>
      </c>
      <c r="L8" s="3">
        <v>-100.1</v>
      </c>
      <c r="M8" s="3">
        <v>-100.1</v>
      </c>
      <c r="N8" s="3">
        <v>-100.1</v>
      </c>
      <c r="O8" s="3">
        <v>-100.1</v>
      </c>
      <c r="P8" s="3">
        <v>-100.1</v>
      </c>
      <c r="Q8" s="3">
        <v>-100.2</v>
      </c>
      <c r="R8" s="3">
        <v>-100.2</v>
      </c>
      <c r="S8" s="3">
        <v>-100.2</v>
      </c>
      <c r="T8" s="3">
        <v>-100.2</v>
      </c>
      <c r="U8" s="3">
        <v>-100.2</v>
      </c>
      <c r="V8" s="3">
        <v>-100.2</v>
      </c>
      <c r="W8" s="3">
        <v>-100.2</v>
      </c>
      <c r="X8" s="3">
        <v>-100.2</v>
      </c>
      <c r="Y8" s="3">
        <v>-100.3</v>
      </c>
      <c r="Z8" s="3">
        <v>-100.3</v>
      </c>
      <c r="AA8" s="3">
        <v>-100.3</v>
      </c>
      <c r="AB8" s="3">
        <v>-100.4</v>
      </c>
      <c r="AC8" s="3">
        <v>-100.4</v>
      </c>
      <c r="AD8" s="3">
        <v>-100.4</v>
      </c>
      <c r="AE8" s="3">
        <v>-100.3</v>
      </c>
      <c r="AF8" s="3">
        <v>-100.3</v>
      </c>
      <c r="AG8" s="3">
        <v>-100.3</v>
      </c>
      <c r="AH8" s="3">
        <v>-100.3</v>
      </c>
      <c r="AI8" s="71">
        <v>-97.285833333333301</v>
      </c>
      <c r="AJ8" s="29">
        <v>-92.412222222222098</v>
      </c>
      <c r="AK8" s="29">
        <v>-88.284493455617394</v>
      </c>
      <c r="AL8" s="29">
        <v>-87.252646970030696</v>
      </c>
      <c r="AM8" s="29">
        <v>-85.787483133155504</v>
      </c>
      <c r="AN8" s="72">
        <v>-84.300386392345203</v>
      </c>
    </row>
    <row r="9" spans="1:40" x14ac:dyDescent="0.25">
      <c r="AI9" s="73"/>
      <c r="AJ9" s="30"/>
      <c r="AK9" s="30"/>
      <c r="AL9" s="30"/>
      <c r="AM9" s="30"/>
      <c r="AN9" s="74"/>
    </row>
    <row r="10" spans="1:40" s="2" customFormat="1" x14ac:dyDescent="0.25">
      <c r="A10" s="2" t="s">
        <v>58</v>
      </c>
      <c r="B10" s="2">
        <v>-1075</v>
      </c>
      <c r="C10" s="2">
        <v>-1076.3999999999999</v>
      </c>
      <c r="D10" s="2">
        <v>-1079.2</v>
      </c>
      <c r="E10" s="2">
        <v>-1074.8</v>
      </c>
      <c r="F10" s="2">
        <v>-1068</v>
      </c>
      <c r="G10" s="2">
        <v>-1058.8</v>
      </c>
      <c r="H10" s="2">
        <v>-1059.8</v>
      </c>
      <c r="I10" s="2">
        <v>-1056.7</v>
      </c>
      <c r="J10" s="2">
        <v>-1052.8</v>
      </c>
      <c r="K10" s="2">
        <v>-1039.5999999999999</v>
      </c>
      <c r="L10" s="2">
        <v>-1018.7</v>
      </c>
      <c r="M10" s="2">
        <v>-1025.5999999999999</v>
      </c>
      <c r="N10" s="2">
        <v>-983.30000000000007</v>
      </c>
      <c r="O10" s="2">
        <v>-1017.5</v>
      </c>
      <c r="P10" s="2">
        <v>-929.9</v>
      </c>
      <c r="Q10" s="2">
        <v>-976.2</v>
      </c>
      <c r="R10" s="2">
        <v>-1005.8000000000001</v>
      </c>
      <c r="S10" s="2">
        <v>-976.40000000000009</v>
      </c>
      <c r="T10" s="2">
        <v>-955.90000000000009</v>
      </c>
      <c r="U10" s="2">
        <v>-919.30000000000007</v>
      </c>
      <c r="V10" s="2">
        <v>-955.90000000000009</v>
      </c>
      <c r="W10" s="2">
        <v>-968.1</v>
      </c>
      <c r="X10" s="2">
        <v>-967</v>
      </c>
      <c r="Y10" s="2">
        <v>-951.8</v>
      </c>
      <c r="Z10" s="2">
        <v>-979.69999999999993</v>
      </c>
      <c r="AA10" s="2">
        <v>-887.19999999999993</v>
      </c>
      <c r="AB10" s="2">
        <v>-986.5</v>
      </c>
      <c r="AC10" s="2">
        <v>-988.3</v>
      </c>
      <c r="AD10" s="2">
        <v>-973.9</v>
      </c>
      <c r="AE10" s="2">
        <v>-913.5</v>
      </c>
      <c r="AF10" s="2">
        <v>-962.3</v>
      </c>
      <c r="AG10" s="2">
        <v>-944.5</v>
      </c>
      <c r="AH10" s="2">
        <v>-887.3</v>
      </c>
      <c r="AI10" s="73">
        <v>-706.81361995960833</v>
      </c>
      <c r="AJ10" s="30">
        <v>-681.20776861457909</v>
      </c>
      <c r="AK10" s="30">
        <v>-790.91984861127435</v>
      </c>
      <c r="AL10" s="30">
        <v>-782.3257307580177</v>
      </c>
      <c r="AM10" s="30">
        <v>-731.5456763090865</v>
      </c>
      <c r="AN10" s="74">
        <v>-685.22637426351821</v>
      </c>
    </row>
    <row r="11" spans="1:40" x14ac:dyDescent="0.25">
      <c r="AI11" s="11"/>
      <c r="AJ11" s="2"/>
      <c r="AK11" s="2"/>
      <c r="AL11" s="2"/>
      <c r="AM11" s="2"/>
      <c r="AN11" s="12"/>
    </row>
    <row r="12" spans="1:40" x14ac:dyDescent="0.25">
      <c r="AI12" s="11"/>
      <c r="AJ12" s="2"/>
      <c r="AK12" s="2"/>
      <c r="AL12" s="2"/>
      <c r="AM12" s="2"/>
      <c r="AN12" s="1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D3F75-C31B-4C50-A83B-6A045D2423B0}">
  <dimension ref="A1:AH53"/>
  <sheetViews>
    <sheetView workbookViewId="0">
      <selection activeCell="N14" sqref="N14"/>
    </sheetView>
  </sheetViews>
  <sheetFormatPr defaultRowHeight="15" x14ac:dyDescent="0.25"/>
  <cols>
    <col min="29" max="29" width="9.140625" customWidth="1"/>
  </cols>
  <sheetData>
    <row r="1" spans="1:28" x14ac:dyDescent="0.25">
      <c r="A1" t="s">
        <v>134</v>
      </c>
      <c r="O1" t="s">
        <v>135</v>
      </c>
    </row>
    <row r="2" spans="1:28" x14ac:dyDescent="0.25">
      <c r="B2" t="s">
        <v>136</v>
      </c>
      <c r="D2" t="s">
        <v>137</v>
      </c>
      <c r="F2" t="s">
        <v>138</v>
      </c>
      <c r="H2" t="s">
        <v>139</v>
      </c>
      <c r="J2" t="s">
        <v>140</v>
      </c>
      <c r="L2" t="s">
        <v>141</v>
      </c>
      <c r="O2" t="s">
        <v>138</v>
      </c>
      <c r="Q2" t="s">
        <v>139</v>
      </c>
      <c r="S2" t="s">
        <v>140</v>
      </c>
      <c r="V2" t="s">
        <v>142</v>
      </c>
      <c r="X2" t="s">
        <v>143</v>
      </c>
    </row>
    <row r="3" spans="1:28" x14ac:dyDescent="0.25">
      <c r="F3" t="s">
        <v>144</v>
      </c>
      <c r="G3" t="e">
        <f>#REF!</f>
        <v>#REF!</v>
      </c>
      <c r="I3" t="e">
        <f>#REF!</f>
        <v>#REF!</v>
      </c>
      <c r="O3" t="s">
        <v>144</v>
      </c>
      <c r="S3" t="s">
        <v>145</v>
      </c>
      <c r="V3" t="s">
        <v>145</v>
      </c>
      <c r="X3" t="s">
        <v>145</v>
      </c>
    </row>
    <row r="4" spans="1:28" x14ac:dyDescent="0.25">
      <c r="B4">
        <v>2022</v>
      </c>
      <c r="C4">
        <v>2024</v>
      </c>
      <c r="D4">
        <f>B4</f>
        <v>2022</v>
      </c>
      <c r="E4">
        <f>C4</f>
        <v>2024</v>
      </c>
      <c r="F4">
        <v>2022</v>
      </c>
      <c r="G4">
        <v>2024</v>
      </c>
      <c r="H4">
        <f>F4</f>
        <v>2022</v>
      </c>
      <c r="I4">
        <f>G4</f>
        <v>2024</v>
      </c>
      <c r="J4">
        <f>H4</f>
        <v>2022</v>
      </c>
      <c r="K4">
        <f>I4</f>
        <v>2024</v>
      </c>
      <c r="L4">
        <v>2022</v>
      </c>
      <c r="M4">
        <v>2024</v>
      </c>
      <c r="O4">
        <v>2022</v>
      </c>
      <c r="P4">
        <v>2024</v>
      </c>
      <c r="Q4">
        <f>O4</f>
        <v>2022</v>
      </c>
      <c r="R4">
        <f>P4</f>
        <v>2024</v>
      </c>
      <c r="S4">
        <f>Q4</f>
        <v>2022</v>
      </c>
      <c r="T4">
        <f>R4</f>
        <v>2024</v>
      </c>
      <c r="U4" t="s">
        <v>132</v>
      </c>
      <c r="V4">
        <v>2022</v>
      </c>
      <c r="W4">
        <v>2024</v>
      </c>
      <c r="X4">
        <v>2022</v>
      </c>
      <c r="Y4">
        <v>2024</v>
      </c>
      <c r="Z4" t="s">
        <v>132</v>
      </c>
      <c r="AA4" s="94" t="s">
        <v>133</v>
      </c>
    </row>
    <row r="5" spans="1:28" x14ac:dyDescent="0.25">
      <c r="B5" t="s">
        <v>146</v>
      </c>
      <c r="C5" t="s">
        <v>146</v>
      </c>
      <c r="D5" t="str">
        <f>B5</f>
        <v>$/m3</v>
      </c>
      <c r="E5" t="str">
        <f>C5</f>
        <v>$/m3</v>
      </c>
      <c r="F5" t="s">
        <v>147</v>
      </c>
      <c r="G5" t="s">
        <v>147</v>
      </c>
      <c r="H5" t="str">
        <f>F5</f>
        <v>millm3/yr</v>
      </c>
      <c r="I5" t="str">
        <f>G5</f>
        <v>millm3/yr</v>
      </c>
      <c r="J5" t="s">
        <v>148</v>
      </c>
      <c r="K5" t="s">
        <v>148</v>
      </c>
      <c r="L5" t="s">
        <v>149</v>
      </c>
      <c r="M5" t="s">
        <v>149</v>
      </c>
      <c r="O5" t="s">
        <v>147</v>
      </c>
      <c r="P5" t="s">
        <v>147</v>
      </c>
      <c r="Q5" t="str">
        <f>O5</f>
        <v>millm3/yr</v>
      </c>
      <c r="R5" t="str">
        <f>P5</f>
        <v>millm3/yr</v>
      </c>
      <c r="S5" t="s">
        <v>148</v>
      </c>
      <c r="T5" t="s">
        <v>148</v>
      </c>
      <c r="U5" t="s">
        <v>148</v>
      </c>
      <c r="V5" t="s">
        <v>149</v>
      </c>
      <c r="W5" t="s">
        <v>149</v>
      </c>
      <c r="AA5" s="94"/>
    </row>
    <row r="6" spans="1:28" x14ac:dyDescent="0.25">
      <c r="A6">
        <v>2025</v>
      </c>
      <c r="B6">
        <f>'[4]base_05-2022'!B3</f>
        <v>113.86</v>
      </c>
      <c r="C6">
        <f>'[4]2024_v1 (63)r3 (9)'!B3</f>
        <v>120.79</v>
      </c>
      <c r="D6">
        <f>'[4]base_05-2022'!D3</f>
        <v>58.94</v>
      </c>
      <c r="E6">
        <f>'[4]2024_v1 (63)r3 (9)'!D3</f>
        <v>64.31</v>
      </c>
      <c r="F6" s="92">
        <f>'[4]base_05-2022'!C3/10</f>
        <v>1339.492</v>
      </c>
      <c r="G6">
        <f>'[4]2024_v1 (63)r3 (9)'!C3/10</f>
        <v>1364.9959999999999</v>
      </c>
      <c r="H6" s="92">
        <f>'[4]base_05-2022'!E3/10</f>
        <v>690.94799999999998</v>
      </c>
      <c r="I6">
        <f>'[4]2024_v1 (63)r3 (9)'!E3/10</f>
        <v>682.67499999999995</v>
      </c>
      <c r="J6" s="92">
        <f>SUM('[4]base_05-2022'!B135:Q135)</f>
        <v>3899.2500000000005</v>
      </c>
      <c r="K6" s="92">
        <f>SUM('[4]2024_v1 (63)r3 (9)'!B135:Q135)</f>
        <v>3990.6400000000003</v>
      </c>
      <c r="L6" s="92">
        <f>SUM('[4]base_05-2022'!B751:Q751)/1000</f>
        <v>974.25603999999976</v>
      </c>
      <c r="M6" s="92">
        <f>SUM('[4]2024_v1 (63)r3 (9)'!C751:R751)/1000</f>
        <v>892.31600000000014</v>
      </c>
      <c r="O6" s="92">
        <f>'[4]base_05-2022'!B25/10</f>
        <v>255.14299999999997</v>
      </c>
      <c r="P6" s="92">
        <f>'[4]2024_v1 (63)r3 (9)'!B25/10</f>
        <v>247.25100000000003</v>
      </c>
      <c r="Q6" s="92">
        <f>'[4]base_05-2022'!B47/10</f>
        <v>177.845</v>
      </c>
      <c r="R6" s="92">
        <f>'[4]2024_v1 (63)r3 (9)'!B47/10</f>
        <v>143.11099999999999</v>
      </c>
      <c r="S6" s="92">
        <f>'[4]base_05-2022'!B135</f>
        <v>276.25</v>
      </c>
      <c r="T6" s="92">
        <f>'[4]2024_v1 (63)r3 (9)'!B135</f>
        <v>278.36</v>
      </c>
      <c r="U6" s="92">
        <f>'[4]2024_v1_lowUSrents'!B135</f>
        <v>278.36</v>
      </c>
      <c r="V6" s="92">
        <f>SUM('[4]base_05-2022'!B729,'[4]base_05-2022'!B663)/1000</f>
        <v>23.908510000000003</v>
      </c>
      <c r="W6" s="92">
        <f>SUM('[4]2024_v1 (63)r3 (9)'!B663,'[4]2024_v1 (63)r3 (9)'!B729)/1000</f>
        <v>24.583210000000001</v>
      </c>
      <c r="X6" s="92">
        <f>('[4]base_05-2022'!B752-'[4]base_05-2022'!B751)*3.67/10</f>
        <v>780.58697999999549</v>
      </c>
      <c r="Y6" s="92">
        <f>('[4]2024_v1 (63)r3 (9)'!B752-'[4]2024_v1 (63)r3 (9)'!B751)*3.67/10</f>
        <v>774.18650000000002</v>
      </c>
      <c r="Z6" s="92">
        <f>('[4]2024_v1_lowUSrents'!B752-'[4]2024_v1_lowUSrents'!B751)*3.67/10</f>
        <v>950.46026999999901</v>
      </c>
      <c r="AA6" s="95">
        <f>('[4]2024_v1_lowUSrents_inv1'!B752-'[4]2024_v1_lowUSrents_inv1'!B751)*3.67/10</f>
        <v>792.34933000000194</v>
      </c>
      <c r="AB6">
        <v>2025</v>
      </c>
    </row>
    <row r="7" spans="1:28" x14ac:dyDescent="0.25">
      <c r="A7">
        <v>2035</v>
      </c>
      <c r="B7">
        <f>'[4]base_05-2022'!B4</f>
        <v>137.15</v>
      </c>
      <c r="C7">
        <f>'[4]2024_v1 (63)r3 (9)'!B4</f>
        <v>144.31</v>
      </c>
      <c r="D7">
        <f>'[4]base_05-2022'!D4</f>
        <v>65.23</v>
      </c>
      <c r="E7">
        <f>'[4]2024_v1 (63)r3 (9)'!D4</f>
        <v>67.17</v>
      </c>
      <c r="F7" s="92">
        <f>'[4]base_05-2022'!C4/10</f>
        <v>1383.6690000000001</v>
      </c>
      <c r="G7">
        <f>'[4]2024_v1 (63)r3 (9)'!C4/10</f>
        <v>1425.27</v>
      </c>
      <c r="H7" s="92">
        <f>'[4]base_05-2022'!E4/10</f>
        <v>783.40499999999997</v>
      </c>
      <c r="I7">
        <f>'[4]2024_v1 (63)r3 (9)'!E4/10</f>
        <v>826.31499999999994</v>
      </c>
      <c r="J7" s="92">
        <f>SUM('[4]base_05-2022'!B136:Q136)</f>
        <v>3839.1200000000003</v>
      </c>
      <c r="K7" s="92">
        <f>SUM('[4]2024_v1 (63)r3 (9)'!B136:Q136)</f>
        <v>3942.7099999999996</v>
      </c>
      <c r="L7" s="92">
        <f>SUM('[4]base_05-2022'!B752:Q752)/1000</f>
        <v>975.77773000000013</v>
      </c>
      <c r="M7" s="92">
        <f>SUM('[4]2024_v1 (63)r3 (9)'!C752:R752)/1000</f>
        <v>892.03583000000003</v>
      </c>
      <c r="O7" s="92">
        <f>'[4]base_05-2022'!B26/10</f>
        <v>170.095</v>
      </c>
      <c r="P7" s="92">
        <f>'[4]2024_v1 (63)r3 (9)'!B26/10</f>
        <v>206.846</v>
      </c>
      <c r="Q7" s="92">
        <f>'[4]base_05-2022'!B48/10</f>
        <v>224.00300000000001</v>
      </c>
      <c r="R7" s="92">
        <f>'[4]2024_v1 (63)r3 (9)'!B48/10</f>
        <v>139.988</v>
      </c>
      <c r="S7" s="92">
        <f>'[4]base_05-2022'!B136</f>
        <v>277.24</v>
      </c>
      <c r="T7" s="92">
        <f>'[4]2024_v1 (63)r3 (9)'!B136</f>
        <v>279.36</v>
      </c>
      <c r="U7" s="92">
        <f>'[4]2024_v1_lowUSrents'!B136</f>
        <v>281.25</v>
      </c>
      <c r="V7" s="92">
        <f>SUM('[4]base_05-2022'!B730,'[4]base_05-2022'!B664)/1000</f>
        <v>25.738250000000001</v>
      </c>
      <c r="W7" s="92">
        <f>SUM('[4]2024_v1 (63)r3 (9)'!B664,'[4]2024_v1 (63)r3 (9)'!B730)/1000</f>
        <v>26.467320000000004</v>
      </c>
      <c r="X7" s="92">
        <f>('[4]base_05-2022'!B753-'[4]base_05-2022'!B752)*3.67/10</f>
        <v>848.95174000000043</v>
      </c>
      <c r="Y7" s="92">
        <f>('[4]2024_v1 (63)r3 (9)'!B753-'[4]2024_v1 (63)r3 (9)'!B752)*3.67/10</f>
        <v>786.11766999999804</v>
      </c>
      <c r="Z7" s="92">
        <f>('[4]2024_v1_lowUSrents'!B753-'[4]2024_v1_lowUSrents'!B752)*3.67/10</f>
        <v>790.88499999999999</v>
      </c>
      <c r="AA7" s="95">
        <f>('[4]2024_v1_lowUSrents_inv1'!B753-'[4]2024_v1_lowUSrents_inv1'!B752)*3.67/10</f>
        <v>809.37078999999835</v>
      </c>
      <c r="AB7">
        <v>2035</v>
      </c>
    </row>
    <row r="8" spans="1:28" x14ac:dyDescent="0.25">
      <c r="A8">
        <v>2045</v>
      </c>
      <c r="B8">
        <f>'[4]base_05-2022'!B5</f>
        <v>151.43</v>
      </c>
      <c r="C8">
        <f>'[4]2024_v1 (63)r3 (9)'!B5</f>
        <v>157.52000000000001</v>
      </c>
      <c r="D8">
        <f>'[4]base_05-2022'!D5</f>
        <v>71.08</v>
      </c>
      <c r="E8">
        <f>'[4]2024_v1 (63)r3 (9)'!D5</f>
        <v>71.069999999999993</v>
      </c>
      <c r="F8" s="92">
        <f>'[4]base_05-2022'!C5/10</f>
        <v>1451.2729999999999</v>
      </c>
      <c r="G8">
        <f>'[4]2024_v1 (63)r3 (9)'!C5/10</f>
        <v>1515.355</v>
      </c>
      <c r="H8" s="92">
        <f>'[4]base_05-2022'!E5/10</f>
        <v>833.69899999999996</v>
      </c>
      <c r="I8">
        <f>'[4]2024_v1 (63)r3 (9)'!E5/10</f>
        <v>909.24400000000003</v>
      </c>
      <c r="J8" s="92">
        <f>SUM('[4]base_05-2022'!B137:Q137)</f>
        <v>3779.4500000000003</v>
      </c>
      <c r="K8" s="92">
        <f>SUM('[4]2024_v1 (63)r3 (9)'!B137:Q137)</f>
        <v>3864.9300000000003</v>
      </c>
      <c r="L8" s="92">
        <f>SUM('[4]base_05-2022'!B753:Q753)/1000</f>
        <v>978.75786999999991</v>
      </c>
      <c r="M8" s="92">
        <f>SUM('[4]2024_v1 (63)r3 (9)'!C753:R753)/1000</f>
        <v>893.04750999999999</v>
      </c>
      <c r="O8" s="92">
        <f>'[4]base_05-2022'!B27/10</f>
        <v>149.79599999999999</v>
      </c>
      <c r="P8" s="92">
        <f>'[4]2024_v1 (63)r3 (9)'!B27/10</f>
        <v>206.00300000000001</v>
      </c>
      <c r="Q8" s="92">
        <f>'[4]base_05-2022'!B49/10</f>
        <v>286.298</v>
      </c>
      <c r="R8" s="92">
        <f>'[4]2024_v1 (63)r3 (9)'!B49/10</f>
        <v>242.185</v>
      </c>
      <c r="S8" s="92">
        <f>'[4]base_05-2022'!B137</f>
        <v>280.61</v>
      </c>
      <c r="T8" s="92">
        <f>'[4]2024_v1 (63)r3 (9)'!B137</f>
        <v>281.22000000000003</v>
      </c>
      <c r="U8" s="92">
        <f>'[4]2024_v1_lowUSrents'!B137</f>
        <v>284.10000000000002</v>
      </c>
      <c r="V8" s="92">
        <f>SUM('[4]base_05-2022'!B731,'[4]base_05-2022'!B665)/1000</f>
        <v>27.805399999999999</v>
      </c>
      <c r="W8" s="92">
        <f>SUM('[4]2024_v1 (63)r3 (9)'!B665,'[4]2024_v1 (63)r3 (9)'!B731)/1000</f>
        <v>28.451820000000001</v>
      </c>
      <c r="X8" s="92">
        <f>('[4]base_05-2022'!B754-'[4]base_05-2022'!B753)*3.67/10</f>
        <v>770.42842000000337</v>
      </c>
      <c r="Y8" s="92">
        <f>('[4]2024_v1 (63)r3 (9)'!B754-'[4]2024_v1 (63)r3 (9)'!B753)*3.67/10</f>
        <v>547.73282000000233</v>
      </c>
      <c r="Z8" s="92">
        <f>('[4]2024_v1_lowUSrents'!B754-'[4]2024_v1_lowUSrents'!B753)*3.67/10</f>
        <v>592.60590999999852</v>
      </c>
      <c r="AA8" s="95">
        <f>('[4]2024_v1_lowUSrents_inv1'!B754-'[4]2024_v1_lowUSrents_inv1'!B753)*3.67/10</f>
        <v>586.64949999999999</v>
      </c>
      <c r="AB8">
        <v>2045</v>
      </c>
    </row>
    <row r="9" spans="1:28" x14ac:dyDescent="0.25">
      <c r="A9">
        <v>2055</v>
      </c>
      <c r="B9">
        <f>'[4]base_05-2022'!B6</f>
        <v>158.54</v>
      </c>
      <c r="C9">
        <f>'[4]2024_v1 (63)r3 (9)'!B6</f>
        <v>164.71</v>
      </c>
      <c r="D9">
        <f>'[4]base_05-2022'!D6</f>
        <v>74.239999999999995</v>
      </c>
      <c r="E9">
        <f>'[4]2024_v1 (63)r3 (9)'!D6</f>
        <v>73.680000000000007</v>
      </c>
      <c r="F9" s="92">
        <f>'[4]base_05-2022'!C6/10</f>
        <v>1514.163</v>
      </c>
      <c r="G9">
        <f>'[4]2024_v1 (63)r3 (9)'!C6/10</f>
        <v>1585.393</v>
      </c>
      <c r="H9" s="92">
        <f>'[4]base_05-2022'!E6/10</f>
        <v>872.06299999999987</v>
      </c>
      <c r="I9">
        <f>'[4]2024_v1 (63)r3 (9)'!E6/10</f>
        <v>960.22399999999993</v>
      </c>
      <c r="J9" s="92">
        <f>SUM('[4]base_05-2022'!B138:Q138)</f>
        <v>3735.3399999999997</v>
      </c>
      <c r="K9" s="92">
        <f>SUM('[4]2024_v1 (63)r3 (9)'!B138:Q138)</f>
        <v>3809.5200000000004</v>
      </c>
      <c r="L9" s="92">
        <f>SUM('[4]base_05-2022'!B754:Q754)/1000</f>
        <v>982.77628999999968</v>
      </c>
      <c r="M9" s="92">
        <f>SUM('[4]2024_v1 (63)r3 (9)'!C754:R754)/1000</f>
        <v>894.81843000000003</v>
      </c>
      <c r="O9" s="92">
        <f>'[4]base_05-2022'!B28/10</f>
        <v>139.79599999999999</v>
      </c>
      <c r="P9" s="92">
        <f>'[4]2024_v1 (63)r3 (9)'!B28/10</f>
        <v>221.31900000000002</v>
      </c>
      <c r="Q9" s="92">
        <f>'[4]base_05-2022'!B50/10</f>
        <v>220.029</v>
      </c>
      <c r="R9" s="92">
        <f>'[4]2024_v1 (63)r3 (9)'!B50/10</f>
        <v>64.31</v>
      </c>
      <c r="S9" s="92">
        <f>'[4]base_05-2022'!B138</f>
        <v>281.87</v>
      </c>
      <c r="T9" s="92">
        <f>'[4]2024_v1 (63)r3 (9)'!B138</f>
        <v>282.07</v>
      </c>
      <c r="U9" s="92">
        <f>'[4]2024_v1_lowUSrents'!B138</f>
        <v>287.37</v>
      </c>
      <c r="V9" s="92">
        <f>SUM('[4]base_05-2022'!B732,'[4]base_05-2022'!B666)/1000</f>
        <v>29.566860000000002</v>
      </c>
      <c r="W9" s="92">
        <f>SUM('[4]2024_v1 (63)r3 (9)'!B666,'[4]2024_v1 (63)r3 (9)'!B732)/1000</f>
        <v>29.574399999999997</v>
      </c>
      <c r="X9" s="92">
        <f>('[4]base_05-2022'!B755-'[4]base_05-2022'!B754)*3.67/10</f>
        <v>989.35492999999769</v>
      </c>
      <c r="Y9" s="92">
        <f>('[4]2024_v1 (63)r3 (9)'!B755-'[4]2024_v1 (63)r3 (9)'!B754)*3.67/10</f>
        <v>1036.925469999996</v>
      </c>
      <c r="Z9" s="92">
        <f>('[4]2024_v1_lowUSrents'!B755-'[4]2024_v1_lowUSrents'!B754)*3.67/10</f>
        <v>1307.2356499999989</v>
      </c>
      <c r="AA9" s="95">
        <f>('[4]2024_v1_lowUSrents_inv1'!B755-'[4]2024_v1_lowUSrents_inv1'!B754)*3.67/10</f>
        <v>1054.9378300000019</v>
      </c>
      <c r="AB9">
        <v>2055</v>
      </c>
    </row>
    <row r="10" spans="1:28" x14ac:dyDescent="0.25">
      <c r="A10">
        <v>2065</v>
      </c>
      <c r="B10">
        <f>'[4]base_05-2022'!B7</f>
        <v>164.69</v>
      </c>
      <c r="C10">
        <f>'[4]2024_v1 (63)r3 (9)'!B7</f>
        <v>171.79</v>
      </c>
      <c r="D10">
        <f>'[4]base_05-2022'!D7</f>
        <v>78.7</v>
      </c>
      <c r="E10">
        <f>'[4]2024_v1 (63)r3 (9)'!D7</f>
        <v>73.33</v>
      </c>
      <c r="F10" s="92">
        <f>'[4]base_05-2022'!C7/10</f>
        <v>1539.3020000000001</v>
      </c>
      <c r="G10">
        <f>'[4]2024_v1 (63)r3 (9)'!C7/10</f>
        <v>1602.0509999999999</v>
      </c>
      <c r="H10" s="92">
        <f>'[4]base_05-2022'!E7/10</f>
        <v>867.00499999999988</v>
      </c>
      <c r="I10">
        <f>'[4]2024_v1 (63)r3 (9)'!E7/10</f>
        <v>1021.609</v>
      </c>
      <c r="J10" s="92">
        <f>SUM('[4]base_05-2022'!B139:Q139)</f>
        <v>3702.1900000000005</v>
      </c>
      <c r="K10" s="92">
        <f>SUM('[4]2024_v1 (63)r3 (9)'!B139:Q139)</f>
        <v>3774.1899999999996</v>
      </c>
      <c r="L10" s="92">
        <f>SUM('[4]base_05-2022'!B755:Q755)/1000</f>
        <v>988.15206000000001</v>
      </c>
      <c r="M10" s="92">
        <f>SUM('[4]2024_v1 (63)r3 (9)'!C755:R755)/1000</f>
        <v>897.14175999999986</v>
      </c>
      <c r="O10" s="92">
        <f>'[4]base_05-2022'!B29/10</f>
        <v>144.41300000000001</v>
      </c>
      <c r="P10" s="92">
        <f>'[4]2024_v1 (63)r3 (9)'!B29/10</f>
        <v>232.375</v>
      </c>
      <c r="Q10" s="92">
        <f>'[4]base_05-2022'!B51/10</f>
        <v>301.74699999999996</v>
      </c>
      <c r="R10" s="92">
        <f>'[4]2024_v1 (63)r3 (9)'!B51/10</f>
        <v>208.04899999999998</v>
      </c>
      <c r="S10" s="92">
        <f>'[4]base_05-2022'!B139</f>
        <v>285.77</v>
      </c>
      <c r="T10" s="92">
        <f>'[4]2024_v1 (63)r3 (9)'!B139</f>
        <v>282.45999999999998</v>
      </c>
      <c r="U10" s="92">
        <f>'[4]2024_v1_lowUSrents'!B139</f>
        <v>288.35000000000002</v>
      </c>
      <c r="V10" s="92">
        <f>SUM('[4]base_05-2022'!B733,'[4]base_05-2022'!B667)/1000</f>
        <v>32.091569999999997</v>
      </c>
      <c r="W10" s="92">
        <f>SUM('[4]2024_v1 (63)r3 (9)'!B667,'[4]2024_v1 (63)r3 (9)'!B733)/1000</f>
        <v>32.367269999999998</v>
      </c>
      <c r="X10" s="92">
        <f>('[4]base_05-2022'!B756-'[4]base_05-2022'!B755)*3.67/10</f>
        <v>811.15440999999851</v>
      </c>
      <c r="Y10" s="92">
        <f>('[4]2024_v1 (63)r3 (9)'!B756-'[4]2024_v1 (63)r3 (9)'!B755)*3.67/10</f>
        <v>608.43829000000358</v>
      </c>
      <c r="Z10" s="92">
        <f>('[4]2024_v1_lowUSrents'!B756-'[4]2024_v1_lowUSrents'!B755)*3.67/10</f>
        <v>720.15675999999962</v>
      </c>
      <c r="AA10" s="95">
        <f>('[4]2024_v1_lowUSrents_inv1'!B756-'[4]2024_v1_lowUSrents_inv1'!B755)*3.67/10</f>
        <v>647.78802999999868</v>
      </c>
      <c r="AB10">
        <v>2065</v>
      </c>
    </row>
    <row r="11" spans="1:28" x14ac:dyDescent="0.25">
      <c r="A11">
        <v>2075</v>
      </c>
      <c r="B11">
        <f>'[4]base_05-2022'!B8</f>
        <v>165.24</v>
      </c>
      <c r="C11">
        <f>'[4]2024_v1 (63)r3 (9)'!B8</f>
        <v>172.97</v>
      </c>
      <c r="D11">
        <f>'[4]base_05-2022'!D8</f>
        <v>73.83</v>
      </c>
      <c r="E11">
        <f>'[4]2024_v1 (63)r3 (9)'!D8</f>
        <v>69.930000000000007</v>
      </c>
      <c r="F11" s="92">
        <f>'[4]base_05-2022'!C8/10</f>
        <v>1603.162</v>
      </c>
      <c r="G11">
        <f>'[4]2024_v1 (63)r3 (9)'!C8/10</f>
        <v>1657.8490000000002</v>
      </c>
      <c r="H11" s="92">
        <f>'[4]base_05-2022'!E8/10</f>
        <v>972.35200000000009</v>
      </c>
      <c r="I11">
        <f>'[4]2024_v1 (63)r3 (9)'!E8/10</f>
        <v>1122.4069999999999</v>
      </c>
      <c r="J11" s="92">
        <f>SUM('[4]base_05-2022'!B140:Q140)</f>
        <v>3673.18</v>
      </c>
      <c r="K11" s="92">
        <f>SUM('[4]2024_v1 (63)r3 (9)'!B140:Q140)</f>
        <v>3747.21</v>
      </c>
      <c r="L11" s="92">
        <f>SUM('[4]base_05-2022'!B756:Q756)/1000</f>
        <v>994.52380000000005</v>
      </c>
      <c r="M11" s="92">
        <f>SUM('[4]2024_v1 (63)r3 (9)'!C756:R756)/1000</f>
        <v>901.22898999999995</v>
      </c>
      <c r="O11" s="92">
        <f>'[4]base_05-2022'!B30/10</f>
        <v>142.34</v>
      </c>
      <c r="P11" s="92">
        <f>'[4]2024_v1 (63)r3 (9)'!B30/10</f>
        <v>248.18</v>
      </c>
      <c r="Q11" s="92">
        <f>'[4]base_05-2022'!B52/10</f>
        <v>326.71699999999998</v>
      </c>
      <c r="R11" s="92">
        <f>'[4]2024_v1 (63)r3 (9)'!B52/10</f>
        <v>290.726</v>
      </c>
      <c r="S11" s="92">
        <f>'[4]base_05-2022'!B140</f>
        <v>286.14</v>
      </c>
      <c r="T11" s="92">
        <f>'[4]2024_v1 (63)r3 (9)'!B140</f>
        <v>284.68</v>
      </c>
      <c r="U11" s="92">
        <f>'[4]2024_v1_lowUSrents'!B140</f>
        <v>292.25</v>
      </c>
      <c r="V11" s="92">
        <f>SUM('[4]base_05-2022'!B734,'[4]base_05-2022'!B668)/1000</f>
        <v>33.947369999999999</v>
      </c>
      <c r="W11" s="92">
        <f>SUM('[4]2024_v1 (63)r3 (9)'!B668,'[4]2024_v1 (63)r3 (9)'!B734)/1000</f>
        <v>33.669340000000005</v>
      </c>
      <c r="X11" s="92">
        <f>('[4]base_05-2022'!B757-'[4]base_05-2022'!B756)*3.67/10</f>
        <v>807.53946000000167</v>
      </c>
      <c r="Y11" s="92">
        <f>('[4]2024_v1 (63)r3 (9)'!B757-'[4]2024_v1 (63)r3 (9)'!B756)*3.67/10</f>
        <v>483.92252999999874</v>
      </c>
      <c r="Z11" s="92">
        <f>('[4]2024_v1_lowUSrents'!B757-'[4]2024_v1_lowUSrents'!B756)*3.67/10</f>
        <v>581.26561000000061</v>
      </c>
      <c r="AA11" s="95">
        <f>('[4]2024_v1_lowUSrents_inv1'!B757-'[4]2024_v1_lowUSrents_inv1'!B756)*3.67/10</f>
        <v>532.92803999999819</v>
      </c>
      <c r="AB11">
        <v>2075</v>
      </c>
    </row>
    <row r="12" spans="1:28" x14ac:dyDescent="0.25">
      <c r="A12">
        <v>2085</v>
      </c>
      <c r="B12">
        <f>'[4]base_05-2022'!B9</f>
        <v>167.92</v>
      </c>
      <c r="C12">
        <f>'[4]2024_v1 (63)r3 (9)'!B9</f>
        <v>176.67</v>
      </c>
      <c r="D12">
        <f>'[4]base_05-2022'!D9</f>
        <v>75.03</v>
      </c>
      <c r="E12">
        <f>'[4]2024_v1 (63)r3 (9)'!D9</f>
        <v>67.63</v>
      </c>
      <c r="F12" s="92">
        <f>'[4]base_05-2022'!C9/10</f>
        <v>1637.412</v>
      </c>
      <c r="G12">
        <f>'[4]2024_v1 (63)r3 (9)'!C9/10</f>
        <v>1683.8110000000001</v>
      </c>
      <c r="H12" s="92">
        <f>'[4]base_05-2022'!E9/10</f>
        <v>992.95300000000009</v>
      </c>
      <c r="I12">
        <f>'[4]2024_v1 (63)r3 (9)'!E9/10</f>
        <v>1210.415</v>
      </c>
      <c r="J12" s="92">
        <f>SUM('[4]base_05-2022'!B141:Q141)</f>
        <v>3665.6299999999997</v>
      </c>
      <c r="K12" s="92">
        <f>SUM('[4]2024_v1 (63)r3 (9)'!B141:Q141)</f>
        <v>3731.65</v>
      </c>
      <c r="L12" s="92">
        <f>SUM('[4]base_05-2022'!B757:Q757)/1000</f>
        <v>1001.44838</v>
      </c>
      <c r="M12" s="92">
        <f>SUM('[4]2024_v1 (63)r3 (9)'!C757:R757)/1000</f>
        <v>906.16350999999986</v>
      </c>
      <c r="O12" s="92">
        <f>'[4]base_05-2022'!B31/10</f>
        <v>206.88200000000001</v>
      </c>
      <c r="P12" s="92">
        <f>'[4]2024_v1 (63)r3 (9)'!B31/10</f>
        <v>291.08600000000001</v>
      </c>
      <c r="Q12" s="92">
        <f>'[4]base_05-2022'!B53/10</f>
        <v>353.75300000000004</v>
      </c>
      <c r="R12" s="92">
        <f>'[4]2024_v1 (63)r3 (9)'!B53/10</f>
        <v>58.171000000000006</v>
      </c>
      <c r="S12" s="92">
        <f>'[4]base_05-2022'!B141</f>
        <v>288.35000000000002</v>
      </c>
      <c r="T12" s="92">
        <f>'[4]2024_v1 (63)r3 (9)'!B141</f>
        <v>284.99</v>
      </c>
      <c r="U12" s="92">
        <f>'[4]2024_v1_lowUSrents'!B141</f>
        <v>294.64999999999998</v>
      </c>
      <c r="V12" s="92">
        <f>SUM('[4]base_05-2022'!B735,'[4]base_05-2022'!B669)/1000</f>
        <v>35.756209999999996</v>
      </c>
      <c r="W12" s="92">
        <f>SUM('[4]2024_v1 (63)r3 (9)'!B669,'[4]2024_v1 (63)r3 (9)'!B735)/1000</f>
        <v>34.431919999999998</v>
      </c>
      <c r="X12" s="92">
        <f>('[4]base_05-2022'!B758-'[4]base_05-2022'!B757)*3.67/10</f>
        <v>700.61034000000143</v>
      </c>
      <c r="Y12" s="92">
        <f>('[4]2024_v1 (63)r3 (9)'!B758-'[4]2024_v1 (63)r3 (9)'!B757)*3.67/10</f>
        <v>1105.8554099999985</v>
      </c>
      <c r="Z12" s="92">
        <f>('[4]2024_v1_lowUSrents'!B758-'[4]2024_v1_lowUSrents'!B757)*3.67/10</f>
        <v>1573.6226000000011</v>
      </c>
      <c r="AA12" s="95">
        <f>('[4]2024_v1_lowUSrents_inv1'!B758-'[4]2024_v1_lowUSrents_inv1'!B757)*3.67/10</f>
        <v>1125.3064100000038</v>
      </c>
      <c r="AB12">
        <v>2085</v>
      </c>
    </row>
    <row r="13" spans="1:28" x14ac:dyDescent="0.25">
      <c r="A13">
        <v>2095</v>
      </c>
      <c r="B13">
        <f>'[4]base_05-2022'!B10</f>
        <v>169.89</v>
      </c>
      <c r="C13">
        <f>'[4]2024_v1 (63)r3 (9)'!B10</f>
        <v>180.22</v>
      </c>
      <c r="D13">
        <f>'[4]base_05-2022'!D10</f>
        <v>68.569999999999993</v>
      </c>
      <c r="E13">
        <f>'[4]2024_v1 (63)r3 (9)'!D10</f>
        <v>68.63</v>
      </c>
      <c r="F13" s="92">
        <f>'[4]base_05-2022'!C10/10</f>
        <v>1691.1220000000001</v>
      </c>
      <c r="G13">
        <f>'[4]2024_v1 (63)r3 (9)'!C10/10</f>
        <v>1723.3979999999999</v>
      </c>
      <c r="H13" s="92">
        <f>'[4]base_05-2022'!E10/10</f>
        <v>1146.8820000000001</v>
      </c>
      <c r="I13">
        <f>'[4]2024_v1 (63)r3 (9)'!E10/10</f>
        <v>1246.0520000000001</v>
      </c>
      <c r="J13" s="92">
        <f>SUM('[4]base_05-2022'!B142:Q142)</f>
        <v>3661.6699999999992</v>
      </c>
      <c r="K13" s="92">
        <f>SUM('[4]2024_v1 (63)r3 (9)'!B142:Q142)</f>
        <v>3720.8900000000003</v>
      </c>
      <c r="L13" s="92">
        <f>SUM('[4]base_05-2022'!B758:Q758)/1000</f>
        <v>1009.2186100000001</v>
      </c>
      <c r="M13" s="92">
        <f>SUM('[4]2024_v1 (63)r3 (9)'!C758:R758)/1000</f>
        <v>910.96616000000017</v>
      </c>
      <c r="O13" s="92">
        <f>'[4]base_05-2022'!B32/10</f>
        <v>226.65100000000001</v>
      </c>
      <c r="P13" s="92">
        <f>'[4]2024_v1 (63)r3 (9)'!B32/10</f>
        <v>297.904</v>
      </c>
      <c r="Q13" s="92">
        <f>'[4]base_05-2022'!B54/10</f>
        <v>322.166</v>
      </c>
      <c r="R13" s="92">
        <f>'[4]2024_v1 (63)r3 (9)'!B54/10</f>
        <v>387.88900000000001</v>
      </c>
      <c r="S13" s="92">
        <f>'[4]base_05-2022'!B142</f>
        <v>287.33999999999997</v>
      </c>
      <c r="T13" s="92">
        <f>'[4]2024_v1 (63)r3 (9)'!B142</f>
        <v>286.52</v>
      </c>
      <c r="U13" s="92">
        <f>'[4]2024_v1_lowUSrents'!B142</f>
        <v>296.01</v>
      </c>
      <c r="V13" s="92">
        <f>SUM('[4]base_05-2022'!B736,'[4]base_05-2022'!B670)/1000</f>
        <v>37.118049999999997</v>
      </c>
      <c r="W13" s="92">
        <f>SUM('[4]2024_v1 (63)r3 (9)'!B670,'[4]2024_v1 (63)r3 (9)'!B736)/1000</f>
        <v>37.310240000000007</v>
      </c>
      <c r="X13" s="92">
        <f>('[4]base_05-2022'!B759-'[4]base_05-2022'!B758)*3.67/10</f>
        <v>835.83149000000049</v>
      </c>
      <c r="Y13" s="92">
        <f>('[4]2024_v1 (63)r3 (9)'!B759-'[4]2024_v1 (63)r3 (9)'!B758)*3.67/10</f>
        <v>406.88923000000085</v>
      </c>
      <c r="Z13" s="92">
        <f>('[4]2024_v1_lowUSrents'!B759-'[4]2024_v1_lowUSrents'!B758)*3.67/10</f>
        <v>585.8310900000015</v>
      </c>
      <c r="AA13" s="95">
        <f>('[4]2024_v1_lowUSrents_inv1'!B759-'[4]2024_v1_lowUSrents_inv1'!B758)*3.67/10</f>
        <v>464.24399000000039</v>
      </c>
      <c r="AB13">
        <v>2095</v>
      </c>
    </row>
    <row r="14" spans="1:28" x14ac:dyDescent="0.25">
      <c r="A14">
        <v>2105</v>
      </c>
      <c r="B14">
        <f>'[4]base_05-2022'!B11</f>
        <v>171.58</v>
      </c>
      <c r="C14">
        <f>'[4]2024_v1 (63)r3 (9)'!B11</f>
        <v>187.51</v>
      </c>
      <c r="D14">
        <f>'[4]base_05-2022'!D11</f>
        <v>73.489999999999995</v>
      </c>
      <c r="E14">
        <f>'[4]2024_v1 (63)r3 (9)'!D11</f>
        <v>67.760000000000005</v>
      </c>
      <c r="F14" s="92">
        <f>'[4]base_05-2022'!C11/10</f>
        <v>1761.163</v>
      </c>
      <c r="G14">
        <f>'[4]2024_v1 (63)r3 (9)'!C11/10</f>
        <v>1736.989</v>
      </c>
      <c r="H14" s="92">
        <f>'[4]base_05-2022'!E11/10</f>
        <v>1118.915</v>
      </c>
      <c r="I14">
        <f>'[4]2024_v1 (63)r3 (9)'!E11/10</f>
        <v>1330.4349999999999</v>
      </c>
      <c r="J14" s="92">
        <f>SUM('[4]base_05-2022'!B143:Q143)</f>
        <v>3661.5</v>
      </c>
      <c r="K14" s="92">
        <f>SUM('[4]2024_v1 (63)r3 (9)'!B143:Q143)</f>
        <v>3713.9999999999995</v>
      </c>
      <c r="L14" s="92">
        <f>SUM('[4]base_05-2022'!B759:Q759)/1000</f>
        <v>1018.53641</v>
      </c>
      <c r="M14" s="92">
        <f>SUM('[4]2024_v1 (63)r3 (9)'!C759:R759)/1000</f>
        <v>918.45184000000006</v>
      </c>
      <c r="O14" s="92">
        <f>'[4]base_05-2022'!B33/10</f>
        <v>237.67699999999999</v>
      </c>
      <c r="P14" s="92">
        <f>'[4]2024_v1 (63)r3 (9)'!B33/10</f>
        <v>339.18200000000002</v>
      </c>
      <c r="Q14" s="92">
        <f>'[4]base_05-2022'!B55/10</f>
        <v>511.101</v>
      </c>
      <c r="R14" s="92">
        <f>'[4]2024_v1 (63)r3 (9)'!B55/10</f>
        <v>377.46999999999997</v>
      </c>
      <c r="S14" s="92">
        <f>'[4]base_05-2022'!B143</f>
        <v>289.92</v>
      </c>
      <c r="T14" s="92">
        <f>'[4]2024_v1 (63)r3 (9)'!B143</f>
        <v>288.76</v>
      </c>
      <c r="U14" s="92">
        <f>'[4]2024_v1_lowUSrents'!B143</f>
        <v>298.45</v>
      </c>
      <c r="V14" s="92">
        <f>SUM('[4]base_05-2022'!B737,'[4]base_05-2022'!B671)/1000</f>
        <v>38.922019999999996</v>
      </c>
      <c r="W14" s="92">
        <f>SUM('[4]2024_v1 (63)r3 (9)'!B671,'[4]2024_v1 (63)r3 (9)'!B737)/1000</f>
        <v>37.616840000000003</v>
      </c>
      <c r="X14" s="92">
        <f>('[4]base_05-2022'!B760-'[4]base_05-2022'!B759)*3.67/10</f>
        <v>583.89700000000005</v>
      </c>
      <c r="Y14" s="92">
        <f>('[4]2024_v1 (63)r3 (9)'!B760-'[4]2024_v1 (63)r3 (9)'!B759)*3.67/10</f>
        <v>498.14377999999869</v>
      </c>
      <c r="Z14" s="92">
        <f>('[4]2024_v1_lowUSrents'!B760-'[4]2024_v1_lowUSrents'!B759)*3.67/10</f>
        <v>550.4155899999962</v>
      </c>
      <c r="AA14" s="95">
        <f>('[4]2024_v1_lowUSrents_inv1'!B760-'[4]2024_v1_lowUSrents_inv1'!B759)*3.67/10</f>
        <v>553.86171999999601</v>
      </c>
      <c r="AB14">
        <v>2105</v>
      </c>
    </row>
    <row r="15" spans="1:28" x14ac:dyDescent="0.25">
      <c r="A15">
        <v>2115</v>
      </c>
      <c r="B15">
        <f>'[4]base_05-2022'!B12</f>
        <v>173.82</v>
      </c>
      <c r="C15">
        <f>'[4]2024_v1 (63)r3 (9)'!B12</f>
        <v>188.33</v>
      </c>
      <c r="D15">
        <f>'[4]base_05-2022'!D12</f>
        <v>68.180000000000007</v>
      </c>
      <c r="E15">
        <f>'[4]2024_v1 (63)r3 (9)'!D12</f>
        <v>68.05</v>
      </c>
      <c r="F15" s="92">
        <f>'[4]base_05-2022'!C12/10</f>
        <v>1837.85</v>
      </c>
      <c r="G15">
        <f>'[4]2024_v1 (63)r3 (9)'!C12/10</f>
        <v>1832.0700000000002</v>
      </c>
      <c r="H15" s="92">
        <f>'[4]base_05-2022'!E12/10</f>
        <v>1286.3330000000001</v>
      </c>
      <c r="I15">
        <f>'[4]2024_v1 (63)r3 (9)'!E12/10</f>
        <v>1403.4749999999999</v>
      </c>
      <c r="J15" s="92">
        <f>SUM('[4]base_05-2022'!B144:Q144)</f>
        <v>3663.54</v>
      </c>
      <c r="K15" s="92">
        <f>SUM('[4]2024_v1 (63)r3 (9)'!B144:Q144)</f>
        <v>3711.0200000000004</v>
      </c>
      <c r="L15" s="92">
        <f>SUM('[4]base_05-2022'!B760:Q760)/1000</f>
        <v>1028.5845300000001</v>
      </c>
      <c r="M15" s="92">
        <f>SUM('[4]2024_v1 (63)r3 (9)'!C760:R760)/1000</f>
        <v>927.3291999999999</v>
      </c>
      <c r="O15" s="92">
        <f>'[4]base_05-2022'!B34/10</f>
        <v>225.46999999999997</v>
      </c>
      <c r="P15" s="92">
        <f>'[4]2024_v1 (63)r3 (9)'!B34/10</f>
        <v>326.767</v>
      </c>
      <c r="Q15" s="92">
        <f>'[4]base_05-2022'!B56/10</f>
        <v>403.48099999999999</v>
      </c>
      <c r="R15" s="92">
        <f>'[4]2024_v1 (63)r3 (9)'!B56/10</f>
        <v>227.88299999999998</v>
      </c>
      <c r="S15" s="92">
        <f>'[4]base_05-2022'!B144</f>
        <v>288.60000000000002</v>
      </c>
      <c r="T15" s="92">
        <f>'[4]2024_v1 (63)r3 (9)'!B144</f>
        <v>288.5</v>
      </c>
      <c r="U15" s="92">
        <f>'[4]2024_v1_lowUSrents'!B144</f>
        <v>296.61</v>
      </c>
      <c r="V15" s="92">
        <f>SUM('[4]base_05-2022'!B738,'[4]base_05-2022'!B672)/1000</f>
        <v>39.669499999999999</v>
      </c>
      <c r="W15" s="92">
        <f>SUM('[4]2024_v1 (63)r3 (9)'!B672,'[4]2024_v1 (63)r3 (9)'!B738)/1000</f>
        <v>38.155360000000002</v>
      </c>
      <c r="X15" s="92">
        <f>('[4]base_05-2022'!B761-'[4]base_05-2022'!B760)*3.67/10</f>
        <v>821.02670999999623</v>
      </c>
      <c r="Y15" s="92">
        <f>('[4]2024_v1 (63)r3 (9)'!B761-'[4]2024_v1 (63)r3 (9)'!B760)*3.67/10</f>
        <v>932.4148799999997</v>
      </c>
      <c r="Z15" s="92">
        <f>('[4]2024_v1_lowUSrents'!B761-'[4]2024_v1_lowUSrents'!B760)*3.67/10</f>
        <v>1403.9988700000001</v>
      </c>
      <c r="AA15" s="95">
        <f>('[4]2024_v1_lowUSrents_inv1'!B761-'[4]2024_v1_lowUSrents_inv1'!B760)*3.67/10</f>
        <v>964.54573000000096</v>
      </c>
      <c r="AB15">
        <v>2115</v>
      </c>
    </row>
    <row r="16" spans="1:28" x14ac:dyDescent="0.25">
      <c r="A16">
        <v>2125</v>
      </c>
      <c r="B16">
        <f>'[4]base_05-2022'!B13</f>
        <v>174.7</v>
      </c>
      <c r="C16">
        <f>'[4]2024_v1 (63)r3 (9)'!B13</f>
        <v>189.73</v>
      </c>
      <c r="D16">
        <f>'[4]base_05-2022'!D13</f>
        <v>73.760000000000005</v>
      </c>
      <c r="E16">
        <f>'[4]2024_v1 (63)r3 (9)'!D13</f>
        <v>66.69</v>
      </c>
      <c r="F16" s="92">
        <f>'[4]base_05-2022'!C13/10</f>
        <v>1945.961</v>
      </c>
      <c r="G16">
        <f>'[4]2024_v1 (63)r3 (9)'!C13/10</f>
        <v>1937.3319999999999</v>
      </c>
      <c r="H16" s="92">
        <f>'[4]base_05-2022'!E13/10</f>
        <v>1255.981</v>
      </c>
      <c r="I16">
        <f>'[4]2024_v1 (63)r3 (9)'!E13/10</f>
        <v>1529.759</v>
      </c>
      <c r="J16" s="92">
        <f>SUM('[4]base_05-2022'!B145:Q145)</f>
        <v>3683.1699999999996</v>
      </c>
      <c r="K16" s="92">
        <f>SUM('[4]2024_v1 (63)r3 (9)'!B145:Q145)</f>
        <v>3710.0099999999998</v>
      </c>
      <c r="L16" s="92">
        <f>SUM('[4]base_05-2022'!B761:Q761)/1000</f>
        <v>1038.13274</v>
      </c>
      <c r="M16" s="92">
        <f>SUM('[4]2024_v1 (63)r3 (9)'!C761:R761)/1000</f>
        <v>935.06375999999989</v>
      </c>
      <c r="O16" s="92">
        <f>'[4]base_05-2022'!B35/10</f>
        <v>221.72199999999998</v>
      </c>
      <c r="P16" s="92">
        <f>'[4]2024_v1 (63)r3 (9)'!B35/10</f>
        <v>335.9</v>
      </c>
      <c r="Q16" s="92">
        <f>'[4]base_05-2022'!B57/10</f>
        <v>624.36400000000003</v>
      </c>
      <c r="R16" s="92">
        <f>'[4]2024_v1 (63)r3 (9)'!B57/10</f>
        <v>528.53899999999999</v>
      </c>
      <c r="S16" s="92">
        <f>'[4]base_05-2022'!B145</f>
        <v>292.35000000000002</v>
      </c>
      <c r="T16" s="92">
        <f>'[4]2024_v1 (63)r3 (9)'!B145</f>
        <v>288.60000000000002</v>
      </c>
      <c r="U16" s="92">
        <f>'[4]2024_v1_lowUSrents'!B145</f>
        <v>300.83</v>
      </c>
      <c r="V16" s="92">
        <f>SUM('[4]base_05-2022'!B739,'[4]base_05-2022'!B673)/1000</f>
        <v>41.357399999999998</v>
      </c>
      <c r="W16" s="92">
        <f>SUM('[4]2024_v1 (63)r3 (9)'!B673,'[4]2024_v1 (63)r3 (9)'!B739)/1000</f>
        <v>40.257850000000005</v>
      </c>
      <c r="X16" s="92">
        <f>('[4]base_05-2022'!B762-'[4]base_05-2022'!B761)*3.67/10</f>
        <v>484.76296000000167</v>
      </c>
      <c r="Y16" s="92">
        <f>('[4]2024_v1 (63)r3 (9)'!B762-'[4]2024_v1 (63)r3 (9)'!B761)*3.67/10</f>
        <v>160.12210000000107</v>
      </c>
      <c r="Z16" s="92">
        <f>('[4]2024_v1_lowUSrents'!B762-'[4]2024_v1_lowUSrents'!B761)*3.67/10</f>
        <v>491.87174999999996</v>
      </c>
      <c r="AA16" s="95">
        <f>('[4]2024_v1_lowUSrents_inv1'!B762-'[4]2024_v1_lowUSrents_inv1'!B761)*3.67/10</f>
        <v>229.63557000000233</v>
      </c>
      <c r="AB16">
        <v>2125</v>
      </c>
    </row>
    <row r="17" spans="1:34" x14ac:dyDescent="0.25">
      <c r="A17">
        <v>2135</v>
      </c>
      <c r="B17">
        <f>'[4]base_05-2022'!B14</f>
        <v>178.59</v>
      </c>
      <c r="C17">
        <f>'[4]2024_v1 (63)r3 (9)'!B14</f>
        <v>190.59</v>
      </c>
      <c r="D17">
        <f>'[4]base_05-2022'!D14</f>
        <v>66.72</v>
      </c>
      <c r="E17">
        <f>'[4]2024_v1 (63)r3 (9)'!D14</f>
        <v>61.8</v>
      </c>
      <c r="F17" s="92">
        <f>'[4]base_05-2022'!C14/10</f>
        <v>2032.6799999999998</v>
      </c>
      <c r="G17">
        <f>'[4]2024_v1 (63)r3 (9)'!C14/10</f>
        <v>2065.694</v>
      </c>
      <c r="H17" s="92">
        <f>'[4]base_05-2022'!E14/10</f>
        <v>1501.0139999999999</v>
      </c>
      <c r="I17">
        <f>'[4]2024_v1 (63)r3 (9)'!E14/10</f>
        <v>1782.5349999999999</v>
      </c>
      <c r="J17" s="92">
        <f>SUM('[4]base_05-2022'!B146:Q146)</f>
        <v>3649.69</v>
      </c>
      <c r="K17" s="92">
        <f>SUM('[4]2024_v1 (63)r3 (9)'!B146:Q146)</f>
        <v>3707.97</v>
      </c>
      <c r="L17" s="92">
        <f>SUM('[4]base_05-2022'!B762:Q762)/1000</f>
        <v>1047.7801099999999</v>
      </c>
      <c r="M17" s="92">
        <f>SUM('[4]2024_v1 (63)r3 (9)'!C762:R762)/1000</f>
        <v>942.31815000000006</v>
      </c>
      <c r="O17" s="92">
        <f>'[4]base_05-2022'!B36/10</f>
        <v>211.12800000000001</v>
      </c>
      <c r="P17" s="92">
        <f>'[4]2024_v1 (63)r3 (9)'!B36/10</f>
        <v>352.18899999999996</v>
      </c>
      <c r="Q17" s="92">
        <f>'[4]base_05-2022'!B58/10</f>
        <v>450.66400000000004</v>
      </c>
      <c r="R17" s="92">
        <f>'[4]2024_v1 (63)r3 (9)'!B58/10</f>
        <v>233.04299999999998</v>
      </c>
      <c r="S17" s="92">
        <f>'[4]base_05-2022'!B146</f>
        <v>288.70999999999998</v>
      </c>
      <c r="T17" s="92">
        <f>'[4]2024_v1 (63)r3 (9)'!B146</f>
        <v>289.79000000000002</v>
      </c>
      <c r="U17" s="92">
        <f>'[4]2024_v1_lowUSrents'!B146</f>
        <v>290.68</v>
      </c>
      <c r="V17" s="92">
        <f>SUM('[4]base_05-2022'!B740,'[4]base_05-2022'!B674)/1000</f>
        <v>41.716660000000005</v>
      </c>
      <c r="W17" s="92">
        <f>SUM('[4]2024_v1 (63)r3 (9)'!B674,'[4]2024_v1 (63)r3 (9)'!B740)/1000</f>
        <v>39.638150000000003</v>
      </c>
      <c r="X17" s="92">
        <f>('[4]base_05-2022'!B763-'[4]base_05-2022'!B762)*3.67/10</f>
        <v>816.10890999999845</v>
      </c>
      <c r="Y17" s="92">
        <f>('[4]2024_v1 (63)r3 (9)'!B763-'[4]2024_v1 (63)r3 (9)'!B762)*3.67/10</f>
        <v>1143.7885299999987</v>
      </c>
      <c r="Z17" s="92">
        <f>('[4]2024_v1_lowUSrents'!B763-'[4]2024_v1_lowUSrents'!B762)*3.67/10</f>
        <v>1040.0266200000001</v>
      </c>
      <c r="AA17" s="95">
        <f>('[4]2024_v1_lowUSrents_inv1'!B763-'[4]2024_v1_lowUSrents_inv1'!B762)*3.67/10</f>
        <v>1189.725919999998</v>
      </c>
      <c r="AB17">
        <v>2135</v>
      </c>
    </row>
    <row r="18" spans="1:34" x14ac:dyDescent="0.25">
      <c r="A18">
        <v>2145</v>
      </c>
      <c r="B18">
        <f>'[4]base_05-2022'!B15</f>
        <v>182.18</v>
      </c>
      <c r="C18">
        <f>'[4]2024_v1 (63)r3 (9)'!B15</f>
        <v>195.57</v>
      </c>
      <c r="D18">
        <f>'[4]base_05-2022'!D15</f>
        <v>72.040000000000006</v>
      </c>
      <c r="E18">
        <f>'[4]2024_v1 (63)r3 (9)'!D15</f>
        <v>64.81</v>
      </c>
      <c r="F18" s="92">
        <f>'[4]base_05-2022'!C15/10</f>
        <v>2138.1040000000003</v>
      </c>
      <c r="G18">
        <f>'[4]2024_v1 (63)r3 (9)'!C15/10</f>
        <v>2161.4759999999997</v>
      </c>
      <c r="H18" s="92">
        <f>'[4]base_05-2022'!E15/10</f>
        <v>1483.258</v>
      </c>
      <c r="I18">
        <f>'[4]2024_v1 (63)r3 (9)'!E15/10</f>
        <v>1821.0900000000001</v>
      </c>
      <c r="J18" s="92">
        <f>SUM('[4]base_05-2022'!B147:Q147)</f>
        <v>3690.68</v>
      </c>
      <c r="K18" s="92">
        <f>SUM('[4]2024_v1 (63)r3 (9)'!B147:Q147)</f>
        <v>3703.73</v>
      </c>
      <c r="L18" s="92">
        <f>SUM('[4]base_05-2022'!B763:Q763)/1000</f>
        <v>1056.12184</v>
      </c>
      <c r="M18" s="92">
        <f>SUM('[4]2024_v1 (63)r3 (9)'!C763:R763)/1000</f>
        <v>949.31355999999994</v>
      </c>
      <c r="O18" s="92">
        <f>'[4]base_05-2022'!B37/10</f>
        <v>267.56900000000002</v>
      </c>
      <c r="P18" s="92">
        <f>'[4]2024_v1 (63)r3 (9)'!B37/10</f>
        <v>382.44499999999999</v>
      </c>
      <c r="Q18" s="92">
        <f>'[4]base_05-2022'!B59/10</f>
        <v>645.43200000000002</v>
      </c>
      <c r="R18" s="92">
        <f>'[4]2024_v1 (63)r3 (9)'!B59/10</f>
        <v>351.41300000000001</v>
      </c>
      <c r="S18" s="92">
        <f>'[4]base_05-2022'!B147</f>
        <v>292.33999999999997</v>
      </c>
      <c r="T18" s="92">
        <f>'[4]2024_v1 (63)r3 (9)'!B147</f>
        <v>291.79000000000002</v>
      </c>
      <c r="U18" s="92">
        <f>'[4]2024_v1_lowUSrents'!B147</f>
        <v>288.37</v>
      </c>
      <c r="V18" s="92">
        <f>SUM('[4]base_05-2022'!B741,'[4]base_05-2022'!B675)/1000</f>
        <v>43.386510000000001</v>
      </c>
      <c r="W18" s="92">
        <f>SUM('[4]2024_v1 (63)r3 (9)'!B675,'[4]2024_v1 (63)r3 (9)'!B741)/1000</f>
        <v>42.27937</v>
      </c>
      <c r="X18" s="92">
        <f>('[4]base_05-2022'!B764-'[4]base_05-2022'!B763)*3.67/10</f>
        <v>458.66192000000336</v>
      </c>
      <c r="Y18" s="92">
        <f>('[4]2024_v1 (63)r3 (9)'!B764-'[4]2024_v1 (63)r3 (9)'!B763)*3.67/10</f>
        <v>823.11861000000067</v>
      </c>
      <c r="Z18" s="92">
        <f>('[4]2024_v1_lowUSrents'!B764-'[4]2024_v1_lowUSrents'!B763)*3.67/10</f>
        <v>-253.75480999999746</v>
      </c>
      <c r="AA18" s="95">
        <f>('[4]2024_v1_lowUSrents_inv1'!B764-'[4]2024_v1_lowUSrents_inv1'!B763)*3.67/10</f>
        <v>869.71660000000099</v>
      </c>
      <c r="AB18">
        <v>2145</v>
      </c>
    </row>
    <row r="19" spans="1:34" x14ac:dyDescent="0.25">
      <c r="A19">
        <v>2155</v>
      </c>
      <c r="B19">
        <f>'[4]base_05-2022'!B16</f>
        <v>187.44</v>
      </c>
      <c r="C19">
        <f>'[4]2024_v1 (63)r3 (9)'!B16</f>
        <v>200.42</v>
      </c>
      <c r="D19">
        <f>'[4]base_05-2022'!D16</f>
        <v>67.37</v>
      </c>
      <c r="E19">
        <f>'[4]2024_v1 (63)r3 (9)'!D16</f>
        <v>65.400000000000006</v>
      </c>
      <c r="F19" s="92">
        <f>'[4]base_05-2022'!C16/10</f>
        <v>2236.8779999999997</v>
      </c>
      <c r="G19">
        <f>'[4]2024_v1 (63)r3 (9)'!C16/10</f>
        <v>2274.0919999999996</v>
      </c>
      <c r="H19" s="92">
        <f>'[4]base_05-2022'!E16/10</f>
        <v>1723.5060000000001</v>
      </c>
      <c r="I19">
        <f>'[4]2024_v1 (63)r3 (9)'!E16/10</f>
        <v>1948.81</v>
      </c>
      <c r="J19" s="92">
        <f>SUM('[4]base_05-2022'!B148:Q148)</f>
        <v>3576.6299999999992</v>
      </c>
      <c r="K19" s="92">
        <f>SUM('[4]2024_v1 (63)r3 (9)'!B148:Q148)</f>
        <v>3684.8700000000003</v>
      </c>
      <c r="L19" s="92">
        <f>SUM('[4]base_05-2022'!B764:Q764)/1000</f>
        <v>1065.15248</v>
      </c>
      <c r="M19" s="92">
        <f>SUM('[4]2024_v1 (63)r3 (9)'!C764:R764)/1000</f>
        <v>955.40118999999981</v>
      </c>
      <c r="O19" s="92">
        <f>'[4]base_05-2022'!B38/10</f>
        <v>250.24</v>
      </c>
      <c r="P19" s="92">
        <f>'[4]2024_v1 (63)r3 (9)'!B38/10</f>
        <v>382.178</v>
      </c>
      <c r="Q19" s="92">
        <f>'[4]base_05-2022'!B60/10</f>
        <v>475.94099999999997</v>
      </c>
      <c r="R19" s="92">
        <f>'[4]2024_v1 (63)r3 (9)'!B60/10</f>
        <v>656.78899999999999</v>
      </c>
      <c r="S19" s="92">
        <f>'[4]base_05-2022'!B148</f>
        <v>290.19</v>
      </c>
      <c r="T19" s="92">
        <f>'[4]2024_v1 (63)r3 (9)'!B148</f>
        <v>293.45</v>
      </c>
      <c r="U19" s="92">
        <f>'[4]2024_v1_lowUSrents'!B148</f>
        <v>281.89</v>
      </c>
      <c r="V19" s="92">
        <f>SUM('[4]base_05-2022'!B742,'[4]base_05-2022'!B676)/1000</f>
        <v>43.613979999999998</v>
      </c>
      <c r="W19" s="92">
        <f>SUM('[4]2024_v1 (63)r3 (9)'!B676,'[4]2024_v1 (63)r3 (9)'!B742)/1000</f>
        <v>43.791979999999995</v>
      </c>
      <c r="X19" s="92">
        <f>('[4]base_05-2022'!B765-'[4]base_05-2022'!B764)*3.67/10</f>
        <v>808.17803999999819</v>
      </c>
      <c r="Y19" s="92">
        <f>('[4]2024_v1 (63)r3 (9)'!B765-'[4]2024_v1 (63)r3 (9)'!B764)*3.67/10</f>
        <v>216.13363999999939</v>
      </c>
      <c r="Z19" s="92">
        <f>('[4]2024_v1_lowUSrents'!B765-'[4]2024_v1_lowUSrents'!B764)*3.67/10</f>
        <v>-580.50959000000148</v>
      </c>
      <c r="AA19" s="95">
        <f>('[4]2024_v1_lowUSrents_inv1'!B765-'[4]2024_v1_lowUSrents_inv1'!B764)*3.67/10</f>
        <v>301.00238999999931</v>
      </c>
      <c r="AB19">
        <v>2155</v>
      </c>
    </row>
    <row r="20" spans="1:34" x14ac:dyDescent="0.25">
      <c r="E20" s="93"/>
    </row>
    <row r="21" spans="1:34" x14ac:dyDescent="0.25">
      <c r="E21" s="93"/>
    </row>
    <row r="22" spans="1:34" x14ac:dyDescent="0.25">
      <c r="E22" s="93"/>
    </row>
    <row r="23" spans="1:34" x14ac:dyDescent="0.25">
      <c r="Y23">
        <v>2024</v>
      </c>
    </row>
    <row r="25" spans="1:34" x14ac:dyDescent="0.25">
      <c r="Y25" s="92">
        <f>Y6</f>
        <v>774.18650000000002</v>
      </c>
      <c r="Z25">
        <v>2025</v>
      </c>
      <c r="AB25">
        <v>2025</v>
      </c>
      <c r="AC25">
        <v>2030</v>
      </c>
      <c r="AD25">
        <v>2035</v>
      </c>
      <c r="AE25">
        <v>2040</v>
      </c>
      <c r="AF25">
        <v>2045</v>
      </c>
      <c r="AG25">
        <v>2050</v>
      </c>
    </row>
    <row r="26" spans="1:34" x14ac:dyDescent="0.25">
      <c r="Y26" s="92">
        <f t="shared" ref="Y26:Y28" si="0">Y7</f>
        <v>786.11766999999804</v>
      </c>
      <c r="Z26">
        <v>2035</v>
      </c>
      <c r="AA26" t="s">
        <v>150</v>
      </c>
      <c r="AB26" s="92">
        <f>Y25</f>
        <v>774.18650000000002</v>
      </c>
      <c r="AC26" s="92">
        <f>((Y26-Y25)/2)+Y25</f>
        <v>780.15208499999903</v>
      </c>
      <c r="AD26" s="92">
        <f>Y26</f>
        <v>786.11766999999804</v>
      </c>
      <c r="AE26" s="92">
        <f>((Y26-Y27)/2)+Y27</f>
        <v>666.92524500000013</v>
      </c>
      <c r="AF26" s="92">
        <f>Y27</f>
        <v>547.73282000000233</v>
      </c>
      <c r="AG26" s="92">
        <f>((Y28-Y27)/2)+Y27</f>
        <v>792.32914499999924</v>
      </c>
      <c r="AH26" t="s">
        <v>3</v>
      </c>
    </row>
    <row r="27" spans="1:34" x14ac:dyDescent="0.25">
      <c r="Y27" s="92">
        <f t="shared" si="0"/>
        <v>547.73282000000233</v>
      </c>
      <c r="Z27">
        <v>2045</v>
      </c>
      <c r="AE27" s="92"/>
      <c r="AF27" s="92"/>
      <c r="AH27" t="s">
        <v>56</v>
      </c>
    </row>
    <row r="28" spans="1:34" x14ac:dyDescent="0.25">
      <c r="Y28" s="92">
        <f t="shared" si="0"/>
        <v>1036.925469999996</v>
      </c>
      <c r="Z28">
        <v>2055</v>
      </c>
      <c r="AH28" t="s">
        <v>57</v>
      </c>
    </row>
    <row r="29" spans="1:34" x14ac:dyDescent="0.25">
      <c r="AH29" t="s">
        <v>4</v>
      </c>
    </row>
    <row r="33" spans="25:34" x14ac:dyDescent="0.25">
      <c r="Y33" t="s">
        <v>151</v>
      </c>
    </row>
    <row r="34" spans="25:34" x14ac:dyDescent="0.25">
      <c r="AB34" t="s">
        <v>152</v>
      </c>
      <c r="AC34" t="s">
        <v>153</v>
      </c>
      <c r="AD34" t="s">
        <v>154</v>
      </c>
      <c r="AF34" t="s">
        <v>152</v>
      </c>
      <c r="AG34">
        <f>AB35</f>
        <v>774.18650000000002</v>
      </c>
      <c r="AH34" t="s">
        <v>159</v>
      </c>
    </row>
    <row r="35" spans="25:34" x14ac:dyDescent="0.25">
      <c r="AA35">
        <v>2025</v>
      </c>
      <c r="AB35" s="92">
        <f>AB26</f>
        <v>774.18650000000002</v>
      </c>
      <c r="AC35" s="29"/>
      <c r="AD35" s="29"/>
      <c r="AF35">
        <f>AB35/$AB$35</f>
        <v>1</v>
      </c>
      <c r="AG35">
        <f t="shared" ref="AG35:AH35" si="1">AC35/$AB$35</f>
        <v>0</v>
      </c>
      <c r="AH35">
        <f t="shared" si="1"/>
        <v>0</v>
      </c>
    </row>
    <row r="36" spans="25:34" x14ac:dyDescent="0.25">
      <c r="AA36">
        <v>2030</v>
      </c>
      <c r="AB36" s="92">
        <f>AC26</f>
        <v>780.15208499999903</v>
      </c>
      <c r="AC36" s="29"/>
      <c r="AD36" s="29"/>
      <c r="AF36">
        <f t="shared" ref="AF36:AF40" si="2">AB36/$AB$35</f>
        <v>1.0077056174448908</v>
      </c>
      <c r="AG36">
        <f t="shared" ref="AG36:AG40" si="3">AC36/$AB$35</f>
        <v>0</v>
      </c>
      <c r="AH36">
        <f t="shared" ref="AH36:AH40" si="4">AD36/$AB$35</f>
        <v>0</v>
      </c>
    </row>
    <row r="37" spans="25:34" x14ac:dyDescent="0.25">
      <c r="AA37">
        <v>2035</v>
      </c>
      <c r="AB37" s="92">
        <f>AD26</f>
        <v>786.11766999999804</v>
      </c>
      <c r="AC37" s="29"/>
      <c r="AD37" s="29"/>
      <c r="AF37">
        <f t="shared" si="2"/>
        <v>1.0154112348897817</v>
      </c>
      <c r="AG37">
        <f t="shared" si="3"/>
        <v>0</v>
      </c>
      <c r="AH37">
        <f t="shared" si="4"/>
        <v>0</v>
      </c>
    </row>
    <row r="38" spans="25:34" x14ac:dyDescent="0.25">
      <c r="AA38">
        <v>2040</v>
      </c>
      <c r="AB38" s="92">
        <f>AE26</f>
        <v>666.92524500000013</v>
      </c>
      <c r="AF38">
        <f t="shared" si="2"/>
        <v>0.86145295093624097</v>
      </c>
      <c r="AG38">
        <f t="shared" si="3"/>
        <v>0</v>
      </c>
      <c r="AH38">
        <f t="shared" si="4"/>
        <v>0</v>
      </c>
    </row>
    <row r="39" spans="25:34" x14ac:dyDescent="0.25">
      <c r="AA39">
        <v>2045</v>
      </c>
      <c r="AB39" s="92">
        <f>AF26</f>
        <v>547.73282000000233</v>
      </c>
      <c r="AF39">
        <f t="shared" si="2"/>
        <v>0.70749466698270036</v>
      </c>
      <c r="AG39">
        <f t="shared" si="3"/>
        <v>0</v>
      </c>
      <c r="AH39">
        <f t="shared" si="4"/>
        <v>0</v>
      </c>
    </row>
    <row r="40" spans="25:34" x14ac:dyDescent="0.25">
      <c r="Y40" s="80"/>
      <c r="AA40">
        <v>2050</v>
      </c>
      <c r="AB40" s="92">
        <f>AG26</f>
        <v>792.32914499999924</v>
      </c>
      <c r="AF40">
        <f t="shared" si="2"/>
        <v>1.0234344631429237</v>
      </c>
      <c r="AG40">
        <f t="shared" si="3"/>
        <v>0</v>
      </c>
      <c r="AH40">
        <f t="shared" si="4"/>
        <v>0</v>
      </c>
    </row>
    <row r="42" spans="25:34" x14ac:dyDescent="0.25">
      <c r="Y42" s="21" t="s">
        <v>155</v>
      </c>
    </row>
    <row r="43" spans="25:34" x14ac:dyDescent="0.25">
      <c r="AB43" s="21" t="s">
        <v>156</v>
      </c>
      <c r="AC43" s="21" t="str">
        <f>AC34</f>
        <v>GTM 20+3%</v>
      </c>
      <c r="AD43" s="21" t="s">
        <v>157</v>
      </c>
    </row>
    <row r="44" spans="25:34" x14ac:dyDescent="0.25">
      <c r="AA44">
        <v>2025</v>
      </c>
      <c r="AB44" s="29">
        <f>$Y$47*AF35</f>
        <v>-887.39999999999986</v>
      </c>
      <c r="AC44" s="29"/>
      <c r="AD44" s="29"/>
    </row>
    <row r="45" spans="25:34" x14ac:dyDescent="0.25">
      <c r="AA45">
        <v>2030</v>
      </c>
      <c r="AB45" s="29">
        <f t="shared" ref="AB45:AB49" si="5">$Y$47*AF36</f>
        <v>-894.23796492059603</v>
      </c>
      <c r="AC45" s="29"/>
      <c r="AD45" s="29"/>
    </row>
    <row r="46" spans="25:34" x14ac:dyDescent="0.25">
      <c r="Y46" t="s">
        <v>158</v>
      </c>
      <c r="AA46">
        <v>2035</v>
      </c>
      <c r="AB46" s="29">
        <f t="shared" si="5"/>
        <v>-901.07592984119208</v>
      </c>
      <c r="AC46" s="29"/>
      <c r="AD46" s="29"/>
    </row>
    <row r="47" spans="25:34" x14ac:dyDescent="0.25">
      <c r="Y47" s="29">
        <f>'Forest CO2 compiled 9524'!F18</f>
        <v>-887.39999999999986</v>
      </c>
      <c r="AA47">
        <v>2040</v>
      </c>
      <c r="AB47" s="29">
        <f t="shared" si="5"/>
        <v>-764.4533486608201</v>
      </c>
    </row>
    <row r="48" spans="25:34" x14ac:dyDescent="0.25">
      <c r="AA48">
        <v>2045</v>
      </c>
      <c r="AB48" s="29">
        <f t="shared" si="5"/>
        <v>-627.83076748044823</v>
      </c>
    </row>
    <row r="49" spans="25:32" x14ac:dyDescent="0.25">
      <c r="AA49">
        <v>2050</v>
      </c>
      <c r="AB49" s="29">
        <f t="shared" si="5"/>
        <v>-908.19574259303045</v>
      </c>
    </row>
    <row r="52" spans="25:32" x14ac:dyDescent="0.25">
      <c r="AA52">
        <v>2025</v>
      </c>
      <c r="AB52">
        <v>2030</v>
      </c>
      <c r="AC52">
        <v>2035</v>
      </c>
      <c r="AD52">
        <v>2040</v>
      </c>
      <c r="AE52">
        <v>2045</v>
      </c>
      <c r="AF52">
        <v>2050</v>
      </c>
    </row>
    <row r="53" spans="25:32" x14ac:dyDescent="0.25">
      <c r="Y53" t="s">
        <v>160</v>
      </c>
      <c r="AA53" s="92">
        <v>-887.3</v>
      </c>
      <c r="AB53" s="92">
        <v>-894.13719435885162</v>
      </c>
      <c r="AC53" s="92">
        <v>-900.97438871770328</v>
      </c>
      <c r="AD53" s="92">
        <v>-764.3672033657266</v>
      </c>
      <c r="AE53" s="92">
        <v>-627.76001801375003</v>
      </c>
      <c r="AF53" s="92">
        <v>-908.09339914671614</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C8F07-10A8-45A4-9A41-289E73943DBA}">
  <dimension ref="A1:BF36"/>
  <sheetViews>
    <sheetView workbookViewId="0">
      <pane xSplit="7" ySplit="17" topLeftCell="AE18" activePane="bottomRight" state="frozen"/>
      <selection pane="topRight" activeCell="H1" sqref="H1"/>
      <selection pane="bottomLeft" activeCell="A18" sqref="A18"/>
      <selection pane="bottomRight" activeCell="AG18" sqref="AG18"/>
    </sheetView>
  </sheetViews>
  <sheetFormatPr defaultRowHeight="15" x14ac:dyDescent="0.25"/>
  <cols>
    <col min="1" max="1" width="16.140625" customWidth="1"/>
    <col min="3" max="3" width="29.85546875" customWidth="1"/>
    <col min="4" max="4" width="12.140625" customWidth="1"/>
    <col min="5" max="5" width="4.85546875" bestFit="1" customWidth="1"/>
    <col min="6" max="26" width="9.140625" customWidth="1"/>
  </cols>
  <sheetData>
    <row r="1" spans="1:58" s="21" customFormat="1" x14ac:dyDescent="0.25">
      <c r="A1" s="21" t="s">
        <v>107</v>
      </c>
      <c r="C1" s="96">
        <v>45530</v>
      </c>
      <c r="AE1" s="97" t="s">
        <v>61</v>
      </c>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9"/>
    </row>
    <row r="2" spans="1:58" x14ac:dyDescent="0.25">
      <c r="B2" s="2" t="s">
        <v>108</v>
      </c>
      <c r="C2" s="2" t="s">
        <v>109</v>
      </c>
      <c r="D2" s="2" t="s">
        <v>110</v>
      </c>
      <c r="E2" s="2" t="s">
        <v>111</v>
      </c>
      <c r="F2">
        <v>1990</v>
      </c>
      <c r="G2">
        <v>1995</v>
      </c>
      <c r="H2">
        <v>2000</v>
      </c>
      <c r="I2">
        <v>2001</v>
      </c>
      <c r="J2">
        <v>2002</v>
      </c>
      <c r="K2">
        <v>2003</v>
      </c>
      <c r="L2">
        <v>2004</v>
      </c>
      <c r="M2">
        <v>2005</v>
      </c>
      <c r="N2">
        <v>2006</v>
      </c>
      <c r="O2">
        <v>2007</v>
      </c>
      <c r="P2">
        <v>2008</v>
      </c>
      <c r="Q2">
        <v>2009</v>
      </c>
      <c r="R2">
        <v>2010</v>
      </c>
      <c r="S2">
        <v>2011</v>
      </c>
      <c r="T2">
        <v>2012</v>
      </c>
      <c r="U2">
        <v>2013</v>
      </c>
      <c r="V2">
        <v>2014</v>
      </c>
      <c r="W2">
        <v>2015</v>
      </c>
      <c r="X2">
        <v>2016</v>
      </c>
      <c r="Y2">
        <v>2017</v>
      </c>
      <c r="Z2">
        <v>2018</v>
      </c>
      <c r="AA2">
        <v>2019</v>
      </c>
      <c r="AB2">
        <v>2020</v>
      </c>
      <c r="AC2">
        <v>2021</v>
      </c>
      <c r="AD2">
        <v>2022</v>
      </c>
      <c r="AE2" s="83">
        <v>2023</v>
      </c>
      <c r="AF2">
        <v>2024</v>
      </c>
      <c r="AG2">
        <v>2025</v>
      </c>
      <c r="AH2">
        <v>2026</v>
      </c>
      <c r="AI2">
        <v>2027</v>
      </c>
      <c r="AJ2">
        <v>2028</v>
      </c>
      <c r="AK2">
        <v>2029</v>
      </c>
      <c r="AL2">
        <v>2030</v>
      </c>
      <c r="AM2">
        <v>2031</v>
      </c>
      <c r="AN2">
        <v>2032</v>
      </c>
      <c r="AO2">
        <v>2033</v>
      </c>
      <c r="AP2">
        <v>2034</v>
      </c>
      <c r="AQ2">
        <v>2035</v>
      </c>
      <c r="AR2">
        <v>2036</v>
      </c>
      <c r="AS2">
        <v>2037</v>
      </c>
      <c r="AT2">
        <v>2038</v>
      </c>
      <c r="AU2">
        <v>2039</v>
      </c>
      <c r="AV2">
        <v>2040</v>
      </c>
      <c r="AW2">
        <v>2041</v>
      </c>
      <c r="AX2">
        <v>2042</v>
      </c>
      <c r="AY2">
        <v>2043</v>
      </c>
      <c r="AZ2">
        <v>2044</v>
      </c>
      <c r="BA2">
        <v>2045</v>
      </c>
      <c r="BB2">
        <v>2046</v>
      </c>
      <c r="BC2">
        <v>2047</v>
      </c>
      <c r="BD2">
        <v>2048</v>
      </c>
      <c r="BE2">
        <v>2049</v>
      </c>
      <c r="BF2" s="84">
        <v>2050</v>
      </c>
    </row>
    <row r="3" spans="1:58" x14ac:dyDescent="0.25">
      <c r="AE3" s="83"/>
      <c r="BF3" s="84"/>
    </row>
    <row r="4" spans="1:58" x14ac:dyDescent="0.25">
      <c r="A4" t="s">
        <v>129</v>
      </c>
      <c r="B4" s="2" t="s">
        <v>112</v>
      </c>
      <c r="F4" s="2">
        <v>1990</v>
      </c>
      <c r="G4" s="2">
        <v>1995</v>
      </c>
      <c r="H4" s="2">
        <v>2000</v>
      </c>
      <c r="I4" s="2">
        <v>2001</v>
      </c>
      <c r="J4" s="2">
        <v>2002</v>
      </c>
      <c r="K4" s="2">
        <v>2003</v>
      </c>
      <c r="L4" s="2">
        <v>2004</v>
      </c>
      <c r="M4" s="2">
        <v>2005</v>
      </c>
      <c r="N4" s="2">
        <v>2006</v>
      </c>
      <c r="O4" s="2">
        <v>2007</v>
      </c>
      <c r="P4" s="2">
        <v>2008</v>
      </c>
      <c r="Q4" s="2">
        <v>2009</v>
      </c>
      <c r="R4" s="2">
        <v>2010</v>
      </c>
      <c r="S4" s="2">
        <v>2011</v>
      </c>
      <c r="T4" s="2">
        <v>2012</v>
      </c>
      <c r="U4" s="2">
        <v>2013</v>
      </c>
      <c r="V4" s="2">
        <v>2014</v>
      </c>
      <c r="W4" s="2">
        <v>2015</v>
      </c>
      <c r="X4" s="2">
        <v>2016</v>
      </c>
      <c r="Y4" s="2">
        <v>2017</v>
      </c>
      <c r="Z4" s="2">
        <v>2018</v>
      </c>
      <c r="AA4" s="2">
        <v>2019</v>
      </c>
      <c r="AB4" s="2">
        <v>2020</v>
      </c>
      <c r="AC4" s="2">
        <v>2021</v>
      </c>
      <c r="AD4" s="2">
        <v>2022</v>
      </c>
      <c r="AE4" s="85">
        <v>2023</v>
      </c>
      <c r="AF4" s="2">
        <v>2024</v>
      </c>
      <c r="AG4" s="2">
        <v>2025</v>
      </c>
      <c r="AH4" s="2">
        <v>2026</v>
      </c>
      <c r="AI4" s="2">
        <v>2027</v>
      </c>
      <c r="AJ4" s="2">
        <v>2028</v>
      </c>
      <c r="AK4" s="2">
        <v>2029</v>
      </c>
      <c r="AL4" s="2">
        <v>2030</v>
      </c>
      <c r="AM4" s="2">
        <v>2031</v>
      </c>
      <c r="AN4" s="2">
        <v>2032</v>
      </c>
      <c r="AO4" s="2">
        <v>2033</v>
      </c>
      <c r="AP4" s="2">
        <v>2034</v>
      </c>
      <c r="AQ4" s="2">
        <v>2035</v>
      </c>
      <c r="AR4" s="2">
        <v>2036</v>
      </c>
      <c r="AS4" s="2">
        <v>2037</v>
      </c>
      <c r="AT4" s="2">
        <v>2038</v>
      </c>
      <c r="AU4" s="2">
        <v>2039</v>
      </c>
      <c r="AV4" s="2">
        <v>2040</v>
      </c>
      <c r="AW4" s="2">
        <v>2041</v>
      </c>
      <c r="AX4" s="2">
        <v>2042</v>
      </c>
      <c r="AY4" s="2">
        <v>2043</v>
      </c>
      <c r="AZ4" s="2">
        <v>2044</v>
      </c>
      <c r="BA4" s="2">
        <v>2045</v>
      </c>
      <c r="BB4" s="2">
        <v>2046</v>
      </c>
      <c r="BC4" s="2">
        <v>2047</v>
      </c>
      <c r="BD4" s="2">
        <v>2048</v>
      </c>
      <c r="BE4" s="2">
        <v>2049</v>
      </c>
      <c r="BF4" s="86">
        <v>2050</v>
      </c>
    </row>
    <row r="5" spans="1:58" s="81" customFormat="1" x14ac:dyDescent="0.25">
      <c r="A5" s="81" t="s">
        <v>125</v>
      </c>
      <c r="B5" s="81" t="s">
        <v>113</v>
      </c>
      <c r="C5" s="81" t="s">
        <v>114</v>
      </c>
      <c r="D5" s="81" t="s">
        <v>115</v>
      </c>
      <c r="E5" s="81" t="s">
        <v>13</v>
      </c>
      <c r="F5" s="81">
        <v>183.08372461929523</v>
      </c>
      <c r="G5" s="81">
        <v>199.18809861579166</v>
      </c>
      <c r="H5" s="81">
        <v>190.20184207128605</v>
      </c>
      <c r="I5" s="81">
        <v>189.04945975149809</v>
      </c>
      <c r="J5" s="81">
        <v>189.37824430151085</v>
      </c>
      <c r="K5" s="81">
        <v>187.35042593124859</v>
      </c>
      <c r="L5" s="81">
        <v>184.15651117420961</v>
      </c>
      <c r="M5" s="81">
        <v>188.20836907579425</v>
      </c>
      <c r="N5" s="81">
        <v>191.32862035584361</v>
      </c>
      <c r="O5" s="81">
        <v>194.51573029734183</v>
      </c>
      <c r="P5" s="81">
        <v>193.77948901818155</v>
      </c>
      <c r="Q5" s="81">
        <v>192.75930437110878</v>
      </c>
      <c r="R5" s="81">
        <v>190.83445919741422</v>
      </c>
      <c r="S5" s="81">
        <v>188.34892778892498</v>
      </c>
      <c r="T5" s="81">
        <v>185.91840178307544</v>
      </c>
      <c r="U5" s="81">
        <v>184.66865585387623</v>
      </c>
      <c r="V5" s="81">
        <v>182.53721967979254</v>
      </c>
      <c r="W5" s="81">
        <v>185.89233227027466</v>
      </c>
      <c r="X5" s="81">
        <v>191.87914717340809</v>
      </c>
      <c r="Y5" s="81">
        <v>195.93484688370299</v>
      </c>
      <c r="Z5" s="81">
        <v>196.782650900942</v>
      </c>
      <c r="AA5" s="81">
        <v>197.26280278757119</v>
      </c>
      <c r="AB5" s="81">
        <v>196.2920057255273</v>
      </c>
      <c r="AC5" s="81">
        <v>196.47592913635049</v>
      </c>
      <c r="AD5" s="81">
        <v>192.57766788409424</v>
      </c>
      <c r="AE5" s="100">
        <v>179.0398625636133</v>
      </c>
      <c r="AF5" s="81">
        <v>176.37498152149527</v>
      </c>
      <c r="AG5" s="81">
        <v>175.41581833381781</v>
      </c>
      <c r="AH5" s="81">
        <v>177.27973615747976</v>
      </c>
      <c r="AI5" s="81">
        <v>179.66442066417193</v>
      </c>
      <c r="AJ5" s="81">
        <v>182.31735524490688</v>
      </c>
      <c r="AK5" s="81">
        <v>185.32123060053328</v>
      </c>
      <c r="AL5" s="81">
        <v>186.46758666027824</v>
      </c>
      <c r="AM5" s="81">
        <v>187.14461136378918</v>
      </c>
      <c r="AN5" s="81">
        <v>187.49015688556062</v>
      </c>
      <c r="AO5" s="81">
        <v>186.9239305623945</v>
      </c>
      <c r="AP5" s="81">
        <v>186.97300465379965</v>
      </c>
      <c r="AQ5" s="81">
        <v>187.14538873105329</v>
      </c>
      <c r="AR5" s="81">
        <v>187.31777280830693</v>
      </c>
      <c r="AS5" s="81">
        <v>187.49015688556062</v>
      </c>
      <c r="AT5" s="81">
        <v>187.66254096281426</v>
      </c>
      <c r="AU5" s="81">
        <v>187.8349250400679</v>
      </c>
      <c r="AV5" s="81">
        <v>188.00730911732154</v>
      </c>
      <c r="AW5" s="81">
        <v>188.17969319457518</v>
      </c>
      <c r="AX5" s="81">
        <v>188.35207727182888</v>
      </c>
      <c r="AY5" s="81">
        <v>188.52446134908251</v>
      </c>
      <c r="AZ5" s="81">
        <v>188.69684542633615</v>
      </c>
      <c r="BA5" s="81">
        <v>188.86922950358979</v>
      </c>
      <c r="BB5" s="81">
        <v>189.04161358084343</v>
      </c>
      <c r="BC5" s="81">
        <v>189.21399765809713</v>
      </c>
      <c r="BD5" s="81">
        <v>189.38638173535077</v>
      </c>
      <c r="BE5" s="81">
        <v>189.55876581260441</v>
      </c>
      <c r="BF5" s="87">
        <v>189.73114988985805</v>
      </c>
    </row>
    <row r="6" spans="1:58" s="102" customFormat="1" x14ac:dyDescent="0.25">
      <c r="A6" s="101" t="s">
        <v>130</v>
      </c>
      <c r="B6" s="102" t="s">
        <v>113</v>
      </c>
      <c r="C6" s="102" t="s">
        <v>116</v>
      </c>
      <c r="D6" s="102" t="s">
        <v>115</v>
      </c>
      <c r="E6" s="102" t="s">
        <v>13</v>
      </c>
      <c r="F6" s="102">
        <v>39.166784709329576</v>
      </c>
      <c r="G6" s="102">
        <v>43.114270541937046</v>
      </c>
      <c r="H6" s="102">
        <v>54.296561579418366</v>
      </c>
      <c r="I6" s="102">
        <v>55.424665721043951</v>
      </c>
      <c r="J6" s="102">
        <v>53.849883320564544</v>
      </c>
      <c r="K6" s="102">
        <v>57.576263313352413</v>
      </c>
      <c r="L6" s="102">
        <v>54.83200170343703</v>
      </c>
      <c r="M6" s="102">
        <v>59.219878322275918</v>
      </c>
      <c r="N6" s="102">
        <v>59.921084678302101</v>
      </c>
      <c r="O6" s="102">
        <v>71.056434656151865</v>
      </c>
      <c r="P6" s="102">
        <v>69.752024399321797</v>
      </c>
      <c r="Q6" s="102">
        <v>66.630891326853686</v>
      </c>
      <c r="R6" s="102">
        <v>70.481378163495592</v>
      </c>
      <c r="S6" s="102">
        <v>69.040473495553755</v>
      </c>
      <c r="T6" s="102">
        <v>76.862176380992864</v>
      </c>
      <c r="U6" s="102">
        <v>76.125997315071018</v>
      </c>
      <c r="V6" s="102">
        <v>73.133809009734165</v>
      </c>
      <c r="W6" s="102">
        <v>79.894085205151995</v>
      </c>
      <c r="X6" s="102">
        <v>81.889865149675799</v>
      </c>
      <c r="Y6" s="102">
        <v>87.789952264202441</v>
      </c>
      <c r="Z6" s="102">
        <v>94.72114959337641</v>
      </c>
      <c r="AA6" s="102">
        <v>84.068040032081385</v>
      </c>
      <c r="AB6" s="102">
        <v>82.579540281219082</v>
      </c>
      <c r="AC6" s="102">
        <v>81.779645122818195</v>
      </c>
      <c r="AD6" s="101">
        <v>76.043504758904248</v>
      </c>
      <c r="AE6" s="103">
        <v>66.711987980335394</v>
      </c>
      <c r="AF6" s="102">
        <v>65.765945356698339</v>
      </c>
      <c r="AG6" s="102">
        <v>62.020863015328494</v>
      </c>
      <c r="AH6" s="102">
        <v>62.424951777008168</v>
      </c>
      <c r="AI6" s="102">
        <v>63.648134647793036</v>
      </c>
      <c r="AJ6" s="102">
        <v>63.602102983693037</v>
      </c>
      <c r="AK6" s="102">
        <v>63.644097389594926</v>
      </c>
      <c r="AL6" s="102">
        <v>64.933235442309453</v>
      </c>
      <c r="AM6" s="102">
        <v>63.602102983693037</v>
      </c>
      <c r="AN6" s="102">
        <v>64.998746319411751</v>
      </c>
      <c r="AO6" s="102">
        <v>64.96329735764624</v>
      </c>
      <c r="AP6" s="102">
        <v>63.923875558238983</v>
      </c>
      <c r="AQ6" s="102">
        <v>63.787587027429289</v>
      </c>
      <c r="AR6" s="102">
        <v>63.602102983693037</v>
      </c>
      <c r="AS6" s="102">
        <v>63.370261055318018</v>
      </c>
      <c r="AT6" s="102">
        <v>63.127170799433486</v>
      </c>
      <c r="AU6" s="102">
        <v>62.856110123971796</v>
      </c>
      <c r="AV6" s="102">
        <v>63.398465660759925</v>
      </c>
      <c r="AW6" s="102">
        <v>62.986970115634072</v>
      </c>
      <c r="AX6" s="102">
        <v>62.504400367490454</v>
      </c>
      <c r="AY6" s="102">
        <v>61.957439612243668</v>
      </c>
      <c r="AZ6" s="102">
        <v>61.348016521932017</v>
      </c>
      <c r="BA6" s="102">
        <v>60.698753638950613</v>
      </c>
      <c r="BB6" s="102">
        <v>59.9875537381794</v>
      </c>
      <c r="BC6" s="102">
        <v>59.207065562438991</v>
      </c>
      <c r="BD6" s="102">
        <v>58.353011290240332</v>
      </c>
      <c r="BE6" s="102">
        <v>57.420802309283133</v>
      </c>
      <c r="BF6" s="104">
        <v>56.405531914859935</v>
      </c>
    </row>
    <row r="7" spans="1:58" x14ac:dyDescent="0.25">
      <c r="A7" t="s">
        <v>125</v>
      </c>
      <c r="B7" t="s">
        <v>113</v>
      </c>
      <c r="C7" t="s">
        <v>116</v>
      </c>
      <c r="D7" t="s">
        <v>115</v>
      </c>
      <c r="E7" t="s">
        <v>19</v>
      </c>
      <c r="F7">
        <v>13.368042464976828</v>
      </c>
      <c r="G7">
        <v>14.300439746955767</v>
      </c>
      <c r="H7">
        <v>15.420630404440912</v>
      </c>
      <c r="I7">
        <v>15.299135448164231</v>
      </c>
      <c r="J7">
        <v>15.674455269609179</v>
      </c>
      <c r="K7">
        <v>15.685294989673658</v>
      </c>
      <c r="L7">
        <v>14.99301189339867</v>
      </c>
      <c r="M7">
        <v>15.244252974275351</v>
      </c>
      <c r="N7">
        <v>15.774724188673039</v>
      </c>
      <c r="O7">
        <v>15.864923098776112</v>
      </c>
      <c r="P7">
        <v>15.473290035832617</v>
      </c>
      <c r="Q7">
        <v>15.357347426261716</v>
      </c>
      <c r="R7">
        <v>15.239254605171517</v>
      </c>
      <c r="S7">
        <v>15.452056077942736</v>
      </c>
      <c r="T7">
        <v>15.497583096005405</v>
      </c>
      <c r="U7">
        <v>15.383430977509255</v>
      </c>
      <c r="V7">
        <v>15.234510905289834</v>
      </c>
      <c r="W7">
        <v>15.553607468534119</v>
      </c>
      <c r="X7">
        <v>16.004555007414503</v>
      </c>
      <c r="Y7">
        <v>16.307431342256894</v>
      </c>
      <c r="Z7">
        <v>16.536973265922551</v>
      </c>
      <c r="AA7">
        <v>16.647330866896336</v>
      </c>
      <c r="AB7">
        <v>16.84549284419171</v>
      </c>
      <c r="AC7">
        <v>17.08346643040294</v>
      </c>
      <c r="AD7">
        <v>16.951539561725944</v>
      </c>
      <c r="AE7" s="100">
        <v>18.025869371600269</v>
      </c>
      <c r="AF7">
        <v>17.795478853711217</v>
      </c>
      <c r="AG7">
        <v>17.002582132398128</v>
      </c>
      <c r="AH7">
        <v>17.36148832502958</v>
      </c>
      <c r="AI7">
        <v>17.612978836398035</v>
      </c>
      <c r="AJ7">
        <v>17.748270765179672</v>
      </c>
      <c r="AK7">
        <v>17.92225705600022</v>
      </c>
      <c r="AL7">
        <v>18.797905854272241</v>
      </c>
      <c r="AM7">
        <v>19.060913207466996</v>
      </c>
      <c r="AN7">
        <v>18.87274299706954</v>
      </c>
      <c r="AO7">
        <v>18.86295401691115</v>
      </c>
      <c r="AP7">
        <v>18.820308444756932</v>
      </c>
      <c r="AQ7">
        <v>18.809408457485393</v>
      </c>
      <c r="AR7">
        <v>18.782385542239115</v>
      </c>
      <c r="AS7">
        <v>18.740096670956518</v>
      </c>
      <c r="AT7">
        <v>18.69403499521605</v>
      </c>
      <c r="AU7">
        <v>18.636069553978491</v>
      </c>
      <c r="AV7">
        <v>18.781032424703309</v>
      </c>
      <c r="AW7">
        <v>18.667041114609198</v>
      </c>
      <c r="AX7">
        <v>18.52544990209902</v>
      </c>
      <c r="AY7">
        <v>18.356663309101343</v>
      </c>
      <c r="AZ7">
        <v>18.159723802919803</v>
      </c>
      <c r="BA7">
        <v>17.931998782924431</v>
      </c>
      <c r="BB7">
        <v>17.670713719315039</v>
      </c>
      <c r="BC7">
        <v>17.372604456569974</v>
      </c>
      <c r="BD7">
        <v>17.034217340231869</v>
      </c>
      <c r="BE7">
        <v>16.651773590412951</v>
      </c>
      <c r="BF7" s="84">
        <v>16.221139354597913</v>
      </c>
    </row>
    <row r="8" spans="1:58" s="105" customFormat="1" x14ac:dyDescent="0.25">
      <c r="A8" s="105" t="s">
        <v>127</v>
      </c>
      <c r="B8" s="105" t="s">
        <v>113</v>
      </c>
      <c r="C8" s="105" t="s">
        <v>117</v>
      </c>
      <c r="D8" s="105" t="s">
        <v>115</v>
      </c>
      <c r="E8" s="105" t="s">
        <v>19</v>
      </c>
      <c r="F8" s="105">
        <v>288.58700145817642</v>
      </c>
      <c r="G8" s="105">
        <v>287.20424984077403</v>
      </c>
      <c r="H8" s="105">
        <v>277.76203650077514</v>
      </c>
      <c r="I8" s="105">
        <v>294.17717976767148</v>
      </c>
      <c r="J8" s="105">
        <v>294.17553090130633</v>
      </c>
      <c r="K8" s="105">
        <v>294.90322334428004</v>
      </c>
      <c r="L8" s="105">
        <v>302.51825629274231</v>
      </c>
      <c r="M8" s="105">
        <v>292.46819534157578</v>
      </c>
      <c r="N8" s="105">
        <v>291.79981883362308</v>
      </c>
      <c r="O8" s="105">
        <v>301.18537003722065</v>
      </c>
      <c r="P8" s="105">
        <v>298.15241854819965</v>
      </c>
      <c r="Q8" s="105">
        <v>296.96539193022267</v>
      </c>
      <c r="R8" s="105">
        <v>300.36008441810651</v>
      </c>
      <c r="S8" s="105">
        <v>298.70991715918728</v>
      </c>
      <c r="T8" s="105">
        <v>279.90590127771117</v>
      </c>
      <c r="U8" s="105">
        <v>321.31782431163668</v>
      </c>
      <c r="V8" s="105">
        <v>326.68979591987437</v>
      </c>
      <c r="W8" s="105">
        <v>318.30726023713902</v>
      </c>
      <c r="X8" s="105">
        <v>303.80391399678354</v>
      </c>
      <c r="Y8" s="105">
        <v>310.24525197790496</v>
      </c>
      <c r="Z8" s="105">
        <v>329.58000583639813</v>
      </c>
      <c r="AA8" s="105">
        <v>312.17444869778484</v>
      </c>
      <c r="AB8" s="105">
        <v>288.47042312335265</v>
      </c>
      <c r="AC8" s="105">
        <v>293.60568559216483</v>
      </c>
      <c r="AD8" s="105">
        <v>286.53296500278071</v>
      </c>
      <c r="AE8" s="106">
        <v>272.92211357777296</v>
      </c>
      <c r="AF8" s="105">
        <v>274.07409407589256</v>
      </c>
      <c r="AG8" s="105">
        <v>273.70260379092986</v>
      </c>
      <c r="AH8" s="105">
        <v>274.74513423249624</v>
      </c>
      <c r="AI8" s="105">
        <v>275.09815880022961</v>
      </c>
      <c r="AJ8" s="105">
        <v>275.96423731932373</v>
      </c>
      <c r="AK8" s="105">
        <v>275.83467320708127</v>
      </c>
      <c r="AL8" s="105">
        <v>276.36841489556679</v>
      </c>
      <c r="AM8" s="105">
        <v>276.70970340492255</v>
      </c>
      <c r="AN8" s="105">
        <v>277.00683816818298</v>
      </c>
      <c r="AO8" s="105">
        <v>279.64806680525675</v>
      </c>
      <c r="AP8" s="105">
        <v>280.18492066025419</v>
      </c>
      <c r="AQ8" s="105">
        <v>278.4631417852309</v>
      </c>
      <c r="AR8" s="105">
        <v>279.10450112742632</v>
      </c>
      <c r="AS8" s="105">
        <v>280.82006342212952</v>
      </c>
      <c r="AT8" s="105">
        <v>281.83379946830917</v>
      </c>
      <c r="AU8" s="105">
        <v>282.27654218983355</v>
      </c>
      <c r="AV8" s="105">
        <v>282.71699197313319</v>
      </c>
      <c r="AW8" s="105">
        <v>283.26722748765303</v>
      </c>
      <c r="AX8" s="105">
        <v>283.52893504013053</v>
      </c>
      <c r="AY8" s="105">
        <v>284.58798488482773</v>
      </c>
      <c r="AZ8" s="105">
        <v>285.91781837912214</v>
      </c>
      <c r="BA8" s="105">
        <v>283.42116148430728</v>
      </c>
      <c r="BB8" s="105">
        <v>284.92840590169925</v>
      </c>
      <c r="BC8" s="105">
        <v>285.19307015795619</v>
      </c>
      <c r="BD8" s="105">
        <v>285.45872284576825</v>
      </c>
      <c r="BE8" s="105">
        <v>285.7362952573643</v>
      </c>
      <c r="BF8" s="107">
        <v>286.00410299257976</v>
      </c>
    </row>
    <row r="9" spans="1:58" x14ac:dyDescent="0.25">
      <c r="A9" s="82" t="s">
        <v>128</v>
      </c>
      <c r="B9" t="s">
        <v>113</v>
      </c>
      <c r="C9" t="s">
        <v>118</v>
      </c>
      <c r="D9" t="s">
        <v>115</v>
      </c>
      <c r="E9" t="s">
        <v>13</v>
      </c>
      <c r="F9">
        <v>18.948191190247975</v>
      </c>
      <c r="G9">
        <v>19.129269887119928</v>
      </c>
      <c r="H9">
        <v>22.431320342053137</v>
      </c>
      <c r="I9">
        <v>19.016352116379984</v>
      </c>
      <c r="J9">
        <v>21.469182464330959</v>
      </c>
      <c r="K9">
        <v>17.90477964515317</v>
      </c>
      <c r="L9">
        <v>17.641090891342458</v>
      </c>
      <c r="M9">
        <v>20.590249038574697</v>
      </c>
      <c r="N9">
        <v>17.956311443679059</v>
      </c>
      <c r="O9">
        <v>18.451846966940785</v>
      </c>
      <c r="P9">
        <v>16.438393961936768</v>
      </c>
      <c r="Q9">
        <v>19.55957741668276</v>
      </c>
      <c r="R9">
        <v>21.508049243220533</v>
      </c>
      <c r="S9">
        <v>19.362099995818955</v>
      </c>
      <c r="T9">
        <v>17.669314489991507</v>
      </c>
      <c r="U9">
        <v>18.084553922496855</v>
      </c>
      <c r="V9">
        <v>17.57433565901319</v>
      </c>
      <c r="W9">
        <v>19.59140329118792</v>
      </c>
      <c r="X9">
        <v>19.89893407714143</v>
      </c>
      <c r="Y9">
        <v>16.727364697978917</v>
      </c>
      <c r="Z9">
        <v>19.91212744219817</v>
      </c>
      <c r="AA9">
        <v>15.625763541628647</v>
      </c>
      <c r="AB9">
        <v>18.581527918624442</v>
      </c>
      <c r="AC9" s="82">
        <v>12.080951550493703</v>
      </c>
      <c r="AD9" s="82">
        <v>10.658465172572622</v>
      </c>
      <c r="AE9" s="83">
        <v>10.060290865200498</v>
      </c>
      <c r="AF9">
        <v>9.7344884113501049</v>
      </c>
      <c r="AG9">
        <v>8.5923161846116809</v>
      </c>
      <c r="AH9">
        <v>7.2338546552077556</v>
      </c>
      <c r="AI9">
        <v>7.2587515862905718</v>
      </c>
      <c r="AJ9">
        <v>8.1584733121764597</v>
      </c>
      <c r="AK9">
        <v>8.8028893260411145</v>
      </c>
      <c r="AL9">
        <v>8.83469324660655</v>
      </c>
      <c r="AM9">
        <v>8.8426487522436226</v>
      </c>
      <c r="AN9">
        <v>8.8430256901053461</v>
      </c>
      <c r="AO9">
        <v>8.9590544114687134</v>
      </c>
      <c r="AP9">
        <v>8.9731169965872422</v>
      </c>
      <c r="AQ9">
        <v>8.8775265189910737</v>
      </c>
      <c r="AR9">
        <v>8.8972905289502329</v>
      </c>
      <c r="AS9">
        <v>8.9677618113262891</v>
      </c>
      <c r="AT9">
        <v>9.0027445985592429</v>
      </c>
      <c r="AU9">
        <v>9.0112159009769019</v>
      </c>
      <c r="AV9">
        <v>9.0193685459588835</v>
      </c>
      <c r="AW9">
        <v>8.9897291147901335</v>
      </c>
      <c r="AX9">
        <v>9.0411637688899198</v>
      </c>
      <c r="AY9">
        <v>9.0664063674416493</v>
      </c>
      <c r="AZ9">
        <v>9.1119431964983306</v>
      </c>
      <c r="BA9">
        <v>8.9897291147901335</v>
      </c>
      <c r="BB9">
        <v>9.0444120211525032</v>
      </c>
      <c r="BC9">
        <v>9.0436787106339178</v>
      </c>
      <c r="BD9">
        <v>9.0428920825862331</v>
      </c>
      <c r="BE9">
        <v>9.0420533700309562</v>
      </c>
      <c r="BF9" s="84">
        <v>9.0411637688899198</v>
      </c>
    </row>
    <row r="10" spans="1:58" x14ac:dyDescent="0.25">
      <c r="AE10" s="83"/>
      <c r="BF10" s="84"/>
    </row>
    <row r="11" spans="1:58" x14ac:dyDescent="0.25">
      <c r="B11" s="2" t="s">
        <v>119</v>
      </c>
      <c r="AE11" s="83"/>
      <c r="BF11" s="84"/>
    </row>
    <row r="12" spans="1:58" x14ac:dyDescent="0.25">
      <c r="A12" t="s">
        <v>126</v>
      </c>
      <c r="B12" t="s">
        <v>113</v>
      </c>
      <c r="C12" t="s">
        <v>120</v>
      </c>
      <c r="D12" t="s">
        <v>115</v>
      </c>
      <c r="E12" t="s">
        <v>121</v>
      </c>
      <c r="F12">
        <v>2.4167790986119937</v>
      </c>
      <c r="G12">
        <v>2.6569339286945479</v>
      </c>
      <c r="H12">
        <v>3.2135692362030914</v>
      </c>
      <c r="I12">
        <v>3.4138702396806675</v>
      </c>
      <c r="J12">
        <v>3.5723238116665161</v>
      </c>
      <c r="K12">
        <v>3.6849782308506467</v>
      </c>
      <c r="L12">
        <v>3.6532621755722876</v>
      </c>
      <c r="M12">
        <v>3.5044603945689325</v>
      </c>
      <c r="N12">
        <v>3.6555276054310677</v>
      </c>
      <c r="O12">
        <v>3.7574037756206713</v>
      </c>
      <c r="P12">
        <v>3.6127761481750276</v>
      </c>
      <c r="Q12">
        <v>3.5551704258368866</v>
      </c>
      <c r="R12">
        <v>3.777928545526021</v>
      </c>
      <c r="S12">
        <v>4.0973114156460735</v>
      </c>
      <c r="T12">
        <v>4.2815141697662469</v>
      </c>
      <c r="U12">
        <v>4.4433825430463578</v>
      </c>
      <c r="V12">
        <v>4.5122135436813924</v>
      </c>
      <c r="W12">
        <v>4.679450362696179</v>
      </c>
      <c r="X12">
        <v>4.7200519910490177</v>
      </c>
      <c r="Y12">
        <v>4.81647986087272</v>
      </c>
      <c r="Z12">
        <v>4.936445404753071</v>
      </c>
      <c r="AA12">
        <v>5.0340160604083426</v>
      </c>
      <c r="AB12">
        <v>5.1315867160636301</v>
      </c>
      <c r="AC12">
        <v>5.2291573717189186</v>
      </c>
      <c r="AD12">
        <v>5.3274180301779497</v>
      </c>
      <c r="AE12" s="83">
        <v>5.3274180301779497</v>
      </c>
      <c r="AF12">
        <v>5.3274180301779497</v>
      </c>
      <c r="AG12">
        <v>5.3274180301779497</v>
      </c>
      <c r="AH12">
        <v>5.3274180301779497</v>
      </c>
      <c r="AI12">
        <v>5.3274180301779497</v>
      </c>
      <c r="AJ12">
        <v>5.3274180301779497</v>
      </c>
      <c r="AK12">
        <v>5.3274180301779497</v>
      </c>
      <c r="AL12">
        <v>5.3274180301779497</v>
      </c>
      <c r="AM12">
        <v>5.3274180301779497</v>
      </c>
      <c r="AN12">
        <v>5.3274180301779497</v>
      </c>
      <c r="AO12">
        <v>5.3274180301779497</v>
      </c>
      <c r="AP12">
        <v>5.3274180301779497</v>
      </c>
      <c r="AQ12">
        <v>5.3274180301779497</v>
      </c>
      <c r="AR12">
        <v>5.3274180301779497</v>
      </c>
      <c r="AS12">
        <v>5.3274180301779497</v>
      </c>
      <c r="AT12">
        <v>5.3274180301779497</v>
      </c>
      <c r="AU12">
        <v>5.3274180301779497</v>
      </c>
      <c r="AV12">
        <v>5.3274180301779497</v>
      </c>
      <c r="AW12">
        <v>5.3274180301779497</v>
      </c>
      <c r="AX12">
        <v>5.3274180301779497</v>
      </c>
      <c r="AY12">
        <v>5.3274180301779497</v>
      </c>
      <c r="AZ12">
        <v>5.3274180301779497</v>
      </c>
      <c r="BA12">
        <v>5.3274180301779497</v>
      </c>
      <c r="BB12">
        <v>5.3274180301779497</v>
      </c>
      <c r="BC12">
        <v>5.3274180301779497</v>
      </c>
      <c r="BD12">
        <v>5.3274180301779497</v>
      </c>
      <c r="BE12">
        <v>5.3274180301779497</v>
      </c>
      <c r="BF12" s="84">
        <v>5.3274180301779497</v>
      </c>
    </row>
    <row r="13" spans="1:58" x14ac:dyDescent="0.25">
      <c r="A13" t="s">
        <v>126</v>
      </c>
      <c r="B13" t="s">
        <v>113</v>
      </c>
      <c r="C13" t="s">
        <v>122</v>
      </c>
      <c r="D13" t="s">
        <v>115</v>
      </c>
      <c r="E13" t="s">
        <v>121</v>
      </c>
      <c r="F13">
        <v>4.6895160664970339</v>
      </c>
      <c r="G13">
        <v>4.3920833776676815</v>
      </c>
      <c r="H13">
        <v>4.3684931378945411</v>
      </c>
      <c r="I13">
        <v>4.4777798113517688</v>
      </c>
      <c r="J13">
        <v>5.0335771557032016</v>
      </c>
      <c r="K13">
        <v>4.5857664927978892</v>
      </c>
      <c r="L13">
        <v>3.8283929429414694</v>
      </c>
      <c r="M13">
        <v>4.3511895304578108</v>
      </c>
      <c r="N13">
        <v>4.2195926003478244</v>
      </c>
      <c r="O13">
        <v>4.4641005257859527</v>
      </c>
      <c r="P13">
        <v>5.0248586940210576</v>
      </c>
      <c r="Q13">
        <v>3.6691169307617963</v>
      </c>
      <c r="R13">
        <v>4.7836136607015654</v>
      </c>
      <c r="S13">
        <v>3.8730277397461199</v>
      </c>
      <c r="T13">
        <v>5.9700092851619591</v>
      </c>
      <c r="U13">
        <v>3.9070533698065661</v>
      </c>
      <c r="V13">
        <v>3.5855622140033412</v>
      </c>
      <c r="W13">
        <v>3.7446127810603955</v>
      </c>
      <c r="X13">
        <v>3.0151977637261624</v>
      </c>
      <c r="Y13">
        <v>3.069018757746683</v>
      </c>
      <c r="Z13">
        <v>2.2396695364006756</v>
      </c>
      <c r="AA13">
        <v>2.2033980542375451</v>
      </c>
      <c r="AB13">
        <v>2.88707617970999</v>
      </c>
      <c r="AC13">
        <v>2.3866428245881317</v>
      </c>
      <c r="AD13">
        <v>3.2680026973139538</v>
      </c>
      <c r="AE13" s="83">
        <v>3.2680026973139538</v>
      </c>
      <c r="AF13">
        <v>3.2680026973139538</v>
      </c>
      <c r="AG13">
        <v>3.2680026973139538</v>
      </c>
      <c r="AH13">
        <v>3.2680026973139538</v>
      </c>
      <c r="AI13">
        <v>3.2680026973139538</v>
      </c>
      <c r="AJ13">
        <v>3.2680026973139538</v>
      </c>
      <c r="AK13">
        <v>3.2680026973139538</v>
      </c>
      <c r="AL13">
        <v>3.2680026973139538</v>
      </c>
      <c r="AM13">
        <v>3.2680026973139538</v>
      </c>
      <c r="AN13">
        <v>3.2680026973139538</v>
      </c>
      <c r="AO13">
        <v>3.2680026973139538</v>
      </c>
      <c r="AP13">
        <v>3.2680026973139538</v>
      </c>
      <c r="AQ13">
        <v>3.2680026973139538</v>
      </c>
      <c r="AR13">
        <v>3.2680026973139538</v>
      </c>
      <c r="AS13">
        <v>3.2680026973139538</v>
      </c>
      <c r="AT13">
        <v>3.2680026973139538</v>
      </c>
      <c r="AU13">
        <v>3.2680026973139538</v>
      </c>
      <c r="AV13">
        <v>3.2680026973139538</v>
      </c>
      <c r="AW13">
        <v>3.2680026973139538</v>
      </c>
      <c r="AX13">
        <v>3.2680026973139538</v>
      </c>
      <c r="AY13">
        <v>3.2680026973139538</v>
      </c>
      <c r="AZ13">
        <v>3.2680026973139538</v>
      </c>
      <c r="BA13">
        <v>3.2680026973139538</v>
      </c>
      <c r="BB13">
        <v>3.2680026973139538</v>
      </c>
      <c r="BC13">
        <v>3.2680026973139538</v>
      </c>
      <c r="BD13">
        <v>3.2680026973139538</v>
      </c>
      <c r="BE13">
        <v>3.2680026973139538</v>
      </c>
      <c r="BF13" s="84">
        <v>3.2680026973139538</v>
      </c>
    </row>
    <row r="14" spans="1:58" x14ac:dyDescent="0.25">
      <c r="A14" t="s">
        <v>126</v>
      </c>
      <c r="B14" t="s">
        <v>113</v>
      </c>
      <c r="C14" t="s">
        <v>123</v>
      </c>
      <c r="D14" t="s">
        <v>115</v>
      </c>
      <c r="E14" t="s">
        <v>13</v>
      </c>
      <c r="F14">
        <v>0.54239525910428632</v>
      </c>
      <c r="G14">
        <v>0.48801087099392088</v>
      </c>
      <c r="H14">
        <v>0.54650494501127012</v>
      </c>
      <c r="I14">
        <v>0.54307475466176214</v>
      </c>
      <c r="J14">
        <v>0.61707924074389664</v>
      </c>
      <c r="K14">
        <v>0.74382685220631939</v>
      </c>
      <c r="L14">
        <v>0.64461564527988591</v>
      </c>
      <c r="M14">
        <v>0.63959069527749501</v>
      </c>
      <c r="N14">
        <v>0.61800400803344091</v>
      </c>
      <c r="O14">
        <v>0.64010904946308578</v>
      </c>
      <c r="P14">
        <v>0.60018018833973019</v>
      </c>
      <c r="Q14">
        <v>0.54539572502262557</v>
      </c>
      <c r="R14">
        <v>0.68617937988037847</v>
      </c>
      <c r="S14">
        <v>0.50893108832954792</v>
      </c>
      <c r="T14">
        <v>0.57546228035136038</v>
      </c>
      <c r="U14">
        <v>0.59590666813522064</v>
      </c>
      <c r="V14">
        <v>0.6364088607764018</v>
      </c>
      <c r="W14">
        <v>0.58680787490749908</v>
      </c>
      <c r="X14">
        <v>0.6269186526384608</v>
      </c>
      <c r="Y14">
        <v>0.62410728783382641</v>
      </c>
      <c r="Z14">
        <v>0.60377428409741929</v>
      </c>
      <c r="AA14">
        <v>0.65395899378942002</v>
      </c>
      <c r="AB14">
        <v>0.6241821560173052</v>
      </c>
      <c r="AC14">
        <v>0.62437969116934233</v>
      </c>
      <c r="AD14">
        <v>0.62064259018248991</v>
      </c>
      <c r="AE14" s="83">
        <v>0.62064259018248991</v>
      </c>
      <c r="AF14">
        <v>0.62064259018248991</v>
      </c>
      <c r="AG14">
        <v>0.62064259018248991</v>
      </c>
      <c r="AH14">
        <v>0.62064259018248991</v>
      </c>
      <c r="AI14">
        <v>0.62064259018248991</v>
      </c>
      <c r="AJ14">
        <v>0.62064259018248991</v>
      </c>
      <c r="AK14">
        <v>0.62064259018248991</v>
      </c>
      <c r="AL14">
        <v>0.62064259018248991</v>
      </c>
      <c r="AM14">
        <v>0.62064259018248991</v>
      </c>
      <c r="AN14">
        <v>0.62064259018248991</v>
      </c>
      <c r="AO14">
        <v>0.62064259018248991</v>
      </c>
      <c r="AP14">
        <v>0.62064259018248991</v>
      </c>
      <c r="AQ14">
        <v>0.62064259018248991</v>
      </c>
      <c r="AR14">
        <v>0.62064259018248991</v>
      </c>
      <c r="AS14">
        <v>0.62064259018248991</v>
      </c>
      <c r="AT14">
        <v>0.62064259018248991</v>
      </c>
      <c r="AU14">
        <v>0.62064259018248991</v>
      </c>
      <c r="AV14">
        <v>0.62064259018248991</v>
      </c>
      <c r="AW14">
        <v>0.62064259018248991</v>
      </c>
      <c r="AX14">
        <v>0.62064259018248991</v>
      </c>
      <c r="AY14">
        <v>0.62064259018248991</v>
      </c>
      <c r="AZ14">
        <v>0.62064259018248991</v>
      </c>
      <c r="BA14">
        <v>0.62064259018248991</v>
      </c>
      <c r="BB14">
        <v>0.62064259018248991</v>
      </c>
      <c r="BC14">
        <v>0.62064259018248991</v>
      </c>
      <c r="BD14">
        <v>0.62064259018248991</v>
      </c>
      <c r="BE14">
        <v>0.62064259018248991</v>
      </c>
      <c r="BF14" s="84">
        <v>0.62064259018248991</v>
      </c>
    </row>
    <row r="15" spans="1:58" x14ac:dyDescent="0.25">
      <c r="A15" t="s">
        <v>126</v>
      </c>
      <c r="B15" t="s">
        <v>113</v>
      </c>
      <c r="C15" t="s">
        <v>123</v>
      </c>
      <c r="D15" t="s">
        <v>115</v>
      </c>
      <c r="E15" t="s">
        <v>19</v>
      </c>
      <c r="F15">
        <v>0.17522612090525547</v>
      </c>
      <c r="G15">
        <v>0.15537716238008714</v>
      </c>
      <c r="H15">
        <v>0.17710234196637578</v>
      </c>
      <c r="I15">
        <v>0.17921877570159894</v>
      </c>
      <c r="J15">
        <v>0.19955563031702775</v>
      </c>
      <c r="K15">
        <v>0.24025415372589926</v>
      </c>
      <c r="L15">
        <v>0.20871428269429448</v>
      </c>
      <c r="M15">
        <v>0.20348524013296093</v>
      </c>
      <c r="N15">
        <v>0.19168558589817067</v>
      </c>
      <c r="O15">
        <v>0.2008189438464815</v>
      </c>
      <c r="P15">
        <v>0.19313208430757886</v>
      </c>
      <c r="Q15">
        <v>0.17915987102209813</v>
      </c>
      <c r="R15">
        <v>0.21671186634309447</v>
      </c>
      <c r="S15">
        <v>0.16476961786724659</v>
      </c>
      <c r="T15">
        <v>0.18530637670608327</v>
      </c>
      <c r="U15">
        <v>0.19279239405572463</v>
      </c>
      <c r="V15">
        <v>0.20581755511306163</v>
      </c>
      <c r="W15">
        <v>0.19256502402437831</v>
      </c>
      <c r="X15">
        <v>0.2035673981915033</v>
      </c>
      <c r="Y15">
        <v>0.20328317181719166</v>
      </c>
      <c r="Z15">
        <v>0.19865113163177944</v>
      </c>
      <c r="AA15">
        <v>0.21059089718599353</v>
      </c>
      <c r="AB15">
        <v>0.20349485803384537</v>
      </c>
      <c r="AC15">
        <v>0.20347073738474353</v>
      </c>
      <c r="AD15">
        <v>0.20234419203804235</v>
      </c>
      <c r="AE15" s="83">
        <v>0.20234419203804235</v>
      </c>
      <c r="AF15">
        <v>0.20234419203804235</v>
      </c>
      <c r="AG15">
        <v>0.20234419203804235</v>
      </c>
      <c r="AH15">
        <v>0.20234419203804235</v>
      </c>
      <c r="AI15">
        <v>0.20234419203804235</v>
      </c>
      <c r="AJ15">
        <v>0.20234419203804235</v>
      </c>
      <c r="AK15">
        <v>0.20234419203804235</v>
      </c>
      <c r="AL15">
        <v>0.20234419203804235</v>
      </c>
      <c r="AM15">
        <v>0.20234419203804235</v>
      </c>
      <c r="AN15">
        <v>0.20234419203804235</v>
      </c>
      <c r="AO15">
        <v>0.20234419203804235</v>
      </c>
      <c r="AP15">
        <v>0.20234419203804235</v>
      </c>
      <c r="AQ15">
        <v>0.20234419203804235</v>
      </c>
      <c r="AR15">
        <v>0.20234419203804235</v>
      </c>
      <c r="AS15">
        <v>0.20234419203804235</v>
      </c>
      <c r="AT15">
        <v>0.20234419203804235</v>
      </c>
      <c r="AU15">
        <v>0.20234419203804235</v>
      </c>
      <c r="AV15">
        <v>0.20234419203804235</v>
      </c>
      <c r="AW15">
        <v>0.20234419203804235</v>
      </c>
      <c r="AX15">
        <v>0.20234419203804235</v>
      </c>
      <c r="AY15">
        <v>0.20234419203804235</v>
      </c>
      <c r="AZ15">
        <v>0.20234419203804235</v>
      </c>
      <c r="BA15">
        <v>0.20234419203804235</v>
      </c>
      <c r="BB15">
        <v>0.20234419203804235</v>
      </c>
      <c r="BC15">
        <v>0.20234419203804235</v>
      </c>
      <c r="BD15">
        <v>0.20234419203804235</v>
      </c>
      <c r="BE15">
        <v>0.20234419203804235</v>
      </c>
      <c r="BF15" s="84">
        <v>0.20234419203804235</v>
      </c>
    </row>
    <row r="16" spans="1:58" x14ac:dyDescent="0.25">
      <c r="AE16" s="83"/>
      <c r="BF16" s="84"/>
    </row>
    <row r="17" spans="1:58" ht="15.75" thickBot="1" x14ac:dyDescent="0.3">
      <c r="D17" t="s">
        <v>124</v>
      </c>
      <c r="F17">
        <v>550.97766098714453</v>
      </c>
      <c r="G17">
        <v>570.62873397231465</v>
      </c>
      <c r="H17">
        <v>568.41806055904885</v>
      </c>
      <c r="I17">
        <v>581.58073638615349</v>
      </c>
      <c r="J17">
        <v>583.96983209575262</v>
      </c>
      <c r="K17">
        <v>582.67481295328878</v>
      </c>
      <c r="L17">
        <v>582.47585700161801</v>
      </c>
      <c r="M17">
        <v>584.42967061293325</v>
      </c>
      <c r="N17">
        <v>585.46536929983142</v>
      </c>
      <c r="O17">
        <v>610.13673735114742</v>
      </c>
      <c r="P17">
        <v>603.0265630783158</v>
      </c>
      <c r="Q17">
        <v>599.22135542377293</v>
      </c>
      <c r="R17">
        <v>607.88765907985942</v>
      </c>
      <c r="S17">
        <v>599.55751437901677</v>
      </c>
      <c r="T17">
        <v>586.86566913976219</v>
      </c>
      <c r="U17">
        <v>624.71959735563394</v>
      </c>
      <c r="V17">
        <v>624.10967334727832</v>
      </c>
      <c r="W17">
        <v>628.44212451497617</v>
      </c>
      <c r="X17">
        <v>622.04215121002846</v>
      </c>
      <c r="Y17">
        <v>635.71773624431671</v>
      </c>
      <c r="Z17">
        <v>665.51144739572021</v>
      </c>
      <c r="AA17">
        <v>633.88034993158362</v>
      </c>
      <c r="AB17">
        <v>611.61532980274012</v>
      </c>
      <c r="AC17">
        <v>609.46932845709114</v>
      </c>
      <c r="AD17">
        <v>592.18254988979004</v>
      </c>
      <c r="AE17" s="89">
        <v>556.1785318682347</v>
      </c>
      <c r="AF17" s="90">
        <v>553.16339572885988</v>
      </c>
      <c r="AG17" s="90">
        <v>546.15259096679836</v>
      </c>
      <c r="AH17" s="90">
        <v>548.46357265693382</v>
      </c>
      <c r="AI17" s="90">
        <v>552.70085204459554</v>
      </c>
      <c r="AJ17" s="90">
        <v>557.20884713499208</v>
      </c>
      <c r="AK17" s="90">
        <v>560.94355508896319</v>
      </c>
      <c r="AL17" s="90">
        <v>564.82024360874561</v>
      </c>
      <c r="AM17" s="90"/>
      <c r="AN17" s="90"/>
      <c r="AO17" s="90"/>
      <c r="AP17" s="90"/>
      <c r="AQ17" s="90"/>
      <c r="AR17" s="90"/>
      <c r="AS17" s="90"/>
      <c r="AT17" s="90"/>
      <c r="AU17" s="90"/>
      <c r="AV17" s="90"/>
      <c r="AW17" s="90"/>
      <c r="AX17" s="90"/>
      <c r="AY17" s="90"/>
      <c r="AZ17" s="90"/>
      <c r="BA17" s="90"/>
      <c r="BB17" s="90"/>
      <c r="BC17" s="90"/>
      <c r="BD17" s="90"/>
      <c r="BE17" s="90"/>
      <c r="BF17" s="91"/>
    </row>
    <row r="18" spans="1:58" x14ac:dyDescent="0.25">
      <c r="A18" t="s">
        <v>131</v>
      </c>
      <c r="AG18">
        <f>SUM(AG5:AG15)</f>
        <v>546.15259096679836</v>
      </c>
      <c r="AH18">
        <f t="shared" ref="AH18:BF18" si="0">SUM(AH5:AH15)</f>
        <v>548.46357265693382</v>
      </c>
      <c r="AI18">
        <f t="shared" si="0"/>
        <v>552.70085204459554</v>
      </c>
      <c r="AJ18">
        <f t="shared" si="0"/>
        <v>557.20884713499208</v>
      </c>
      <c r="AK18">
        <f t="shared" si="0"/>
        <v>560.94355508896319</v>
      </c>
      <c r="AL18">
        <f t="shared" si="0"/>
        <v>564.82024360874561</v>
      </c>
      <c r="AM18">
        <f t="shared" si="0"/>
        <v>564.77838722182764</v>
      </c>
      <c r="AN18">
        <f t="shared" si="0"/>
        <v>566.62991757004261</v>
      </c>
      <c r="AO18">
        <f t="shared" si="0"/>
        <v>568.77571066338965</v>
      </c>
      <c r="AP18">
        <f t="shared" si="0"/>
        <v>568.2936338233493</v>
      </c>
      <c r="AQ18">
        <f t="shared" si="0"/>
        <v>566.50146002990232</v>
      </c>
      <c r="AR18">
        <f t="shared" si="0"/>
        <v>567.12246050032786</v>
      </c>
      <c r="AS18">
        <f t="shared" si="0"/>
        <v>568.80674735500327</v>
      </c>
      <c r="AT18">
        <f t="shared" si="0"/>
        <v>569.73869833404456</v>
      </c>
      <c r="AU18">
        <f t="shared" si="0"/>
        <v>570.03327031854099</v>
      </c>
      <c r="AV18">
        <f t="shared" si="0"/>
        <v>571.34157523158922</v>
      </c>
      <c r="AW18">
        <f t="shared" si="0"/>
        <v>571.50906853697393</v>
      </c>
      <c r="AX18">
        <f t="shared" si="0"/>
        <v>571.37043386015102</v>
      </c>
      <c r="AY18">
        <f t="shared" si="0"/>
        <v>571.91136303240933</v>
      </c>
      <c r="AZ18">
        <f t="shared" si="0"/>
        <v>572.65275483652078</v>
      </c>
      <c r="BA18">
        <f t="shared" si="0"/>
        <v>569.32928003427469</v>
      </c>
      <c r="BB18">
        <f t="shared" si="0"/>
        <v>570.09110647090199</v>
      </c>
      <c r="BC18">
        <f t="shared" si="0"/>
        <v>569.44882405540852</v>
      </c>
      <c r="BD18">
        <f t="shared" si="0"/>
        <v>568.69363280388973</v>
      </c>
      <c r="BE18">
        <f t="shared" si="0"/>
        <v>567.8280978494081</v>
      </c>
      <c r="BF18">
        <f t="shared" si="0"/>
        <v>566.82149543049786</v>
      </c>
    </row>
    <row r="19" spans="1:58" x14ac:dyDescent="0.25">
      <c r="C19" s="2" t="s">
        <v>188</v>
      </c>
    </row>
    <row r="20" spans="1:58" x14ac:dyDescent="0.25">
      <c r="C20" s="2" t="s">
        <v>185</v>
      </c>
      <c r="F20">
        <f t="shared" ref="F20:AK20" si="1">SUM(F5:F6,F9,F14)</f>
        <v>241.74109577797705</v>
      </c>
      <c r="G20">
        <f t="shared" si="1"/>
        <v>261.91964991584257</v>
      </c>
      <c r="H20">
        <f t="shared" si="1"/>
        <v>267.47622893776884</v>
      </c>
      <c r="I20">
        <f t="shared" si="1"/>
        <v>264.03355234358378</v>
      </c>
      <c r="J20">
        <f t="shared" si="1"/>
        <v>265.31438932715025</v>
      </c>
      <c r="K20">
        <f t="shared" si="1"/>
        <v>263.57529574196047</v>
      </c>
      <c r="L20">
        <f t="shared" si="1"/>
        <v>257.274219414269</v>
      </c>
      <c r="M20">
        <f t="shared" si="1"/>
        <v>268.65808713192234</v>
      </c>
      <c r="N20">
        <f t="shared" si="1"/>
        <v>269.82402048585823</v>
      </c>
      <c r="O20">
        <f t="shared" si="1"/>
        <v>284.66412096989757</v>
      </c>
      <c r="P20">
        <f t="shared" si="1"/>
        <v>280.57008756777981</v>
      </c>
      <c r="Q20">
        <f t="shared" si="1"/>
        <v>279.49516883966783</v>
      </c>
      <c r="R20">
        <f t="shared" si="1"/>
        <v>283.51006598401074</v>
      </c>
      <c r="S20">
        <f t="shared" si="1"/>
        <v>277.26043236862722</v>
      </c>
      <c r="T20">
        <f t="shared" si="1"/>
        <v>281.02535493441115</v>
      </c>
      <c r="U20">
        <f t="shared" si="1"/>
        <v>279.47511375957936</v>
      </c>
      <c r="V20">
        <f t="shared" si="1"/>
        <v>273.88177320931629</v>
      </c>
      <c r="W20">
        <f t="shared" si="1"/>
        <v>285.9646286415221</v>
      </c>
      <c r="X20">
        <f t="shared" si="1"/>
        <v>294.29486505286371</v>
      </c>
      <c r="Y20">
        <f t="shared" si="1"/>
        <v>301.07627113371819</v>
      </c>
      <c r="Z20">
        <f t="shared" si="1"/>
        <v>312.01970222061402</v>
      </c>
      <c r="AA20">
        <f t="shared" si="1"/>
        <v>297.61056535507066</v>
      </c>
      <c r="AB20">
        <f t="shared" si="1"/>
        <v>298.0772560813881</v>
      </c>
      <c r="AC20">
        <f t="shared" si="1"/>
        <v>290.9609055008317</v>
      </c>
      <c r="AD20">
        <f t="shared" si="1"/>
        <v>279.90028040575362</v>
      </c>
      <c r="AE20">
        <f t="shared" si="1"/>
        <v>256.43278399933172</v>
      </c>
      <c r="AF20">
        <f t="shared" si="1"/>
        <v>252.49605787972621</v>
      </c>
      <c r="AG20">
        <f t="shared" si="1"/>
        <v>246.64964012394049</v>
      </c>
      <c r="AH20">
        <f t="shared" si="1"/>
        <v>247.55918517987817</v>
      </c>
      <c r="AI20">
        <f t="shared" si="1"/>
        <v>251.19194948843801</v>
      </c>
      <c r="AJ20">
        <f t="shared" si="1"/>
        <v>254.69857413095886</v>
      </c>
      <c r="AK20">
        <f t="shared" si="1"/>
        <v>258.38885990635185</v>
      </c>
      <c r="AL20">
        <f t="shared" ref="AL20:BF20" si="2">SUM(AL5:AL6,AL9,AL14)</f>
        <v>260.85615793937677</v>
      </c>
      <c r="AM20">
        <f t="shared" si="2"/>
        <v>260.21000568990837</v>
      </c>
      <c r="AN20">
        <f t="shared" si="2"/>
        <v>261.95257148526019</v>
      </c>
      <c r="AO20">
        <f t="shared" si="2"/>
        <v>261.46692492169194</v>
      </c>
      <c r="AP20">
        <f t="shared" si="2"/>
        <v>260.49063979880839</v>
      </c>
      <c r="AQ20">
        <f t="shared" si="2"/>
        <v>260.43114486765614</v>
      </c>
      <c r="AR20">
        <f t="shared" si="2"/>
        <v>260.43780891113272</v>
      </c>
      <c r="AS20">
        <f t="shared" si="2"/>
        <v>260.44882234238747</v>
      </c>
      <c r="AT20">
        <f t="shared" si="2"/>
        <v>260.41309895098948</v>
      </c>
      <c r="AU20">
        <f t="shared" si="2"/>
        <v>260.3228936551991</v>
      </c>
      <c r="AV20">
        <f t="shared" si="2"/>
        <v>261.0457859142229</v>
      </c>
      <c r="AW20">
        <f t="shared" si="2"/>
        <v>260.77703501518192</v>
      </c>
      <c r="AX20">
        <f t="shared" si="2"/>
        <v>260.51828399839178</v>
      </c>
      <c r="AY20">
        <f t="shared" si="2"/>
        <v>260.16894991895032</v>
      </c>
      <c r="AZ20">
        <f t="shared" si="2"/>
        <v>259.77744773494902</v>
      </c>
      <c r="BA20">
        <f t="shared" si="2"/>
        <v>259.17835484751305</v>
      </c>
      <c r="BB20">
        <f t="shared" si="2"/>
        <v>258.69422193035786</v>
      </c>
      <c r="BC20">
        <f t="shared" si="2"/>
        <v>258.08538452135258</v>
      </c>
      <c r="BD20">
        <f t="shared" si="2"/>
        <v>257.4029276983598</v>
      </c>
      <c r="BE20">
        <f t="shared" si="2"/>
        <v>256.64226408210101</v>
      </c>
      <c r="BF20">
        <f t="shared" si="2"/>
        <v>255.79848816379038</v>
      </c>
    </row>
    <row r="21" spans="1:58" x14ac:dyDescent="0.25">
      <c r="C21" s="2"/>
      <c r="D21" s="2"/>
      <c r="E21" s="2"/>
      <c r="J21" s="83"/>
    </row>
    <row r="22" spans="1:58" x14ac:dyDescent="0.25">
      <c r="C22" s="2" t="s">
        <v>186</v>
      </c>
      <c r="F22">
        <f>SUM(F7:F8,F15)</f>
        <v>302.13027004405853</v>
      </c>
      <c r="G22">
        <f t="shared" ref="G22:BF22" si="3">SUM(G7:G8,G15)</f>
        <v>301.66006675010988</v>
      </c>
      <c r="H22">
        <f t="shared" si="3"/>
        <v>293.35976924718238</v>
      </c>
      <c r="I22">
        <f t="shared" si="3"/>
        <v>309.65553399153731</v>
      </c>
      <c r="J22">
        <f t="shared" si="3"/>
        <v>310.04954180123252</v>
      </c>
      <c r="K22">
        <f t="shared" si="3"/>
        <v>310.8287724876796</v>
      </c>
      <c r="L22">
        <f t="shared" si="3"/>
        <v>317.71998246883527</v>
      </c>
      <c r="M22">
        <f t="shared" si="3"/>
        <v>307.91593355598411</v>
      </c>
      <c r="N22">
        <f t="shared" si="3"/>
        <v>307.7662286081943</v>
      </c>
      <c r="O22">
        <f t="shared" si="3"/>
        <v>317.25111207984321</v>
      </c>
      <c r="P22">
        <f t="shared" si="3"/>
        <v>313.81884066833987</v>
      </c>
      <c r="Q22">
        <f t="shared" si="3"/>
        <v>312.50189922750644</v>
      </c>
      <c r="R22">
        <f t="shared" si="3"/>
        <v>315.81605088962112</v>
      </c>
      <c r="S22">
        <f t="shared" si="3"/>
        <v>314.32674285499729</v>
      </c>
      <c r="T22">
        <f t="shared" si="3"/>
        <v>295.58879075042267</v>
      </c>
      <c r="U22">
        <f t="shared" si="3"/>
        <v>336.89404768320168</v>
      </c>
      <c r="V22">
        <f t="shared" si="3"/>
        <v>342.13012438027727</v>
      </c>
      <c r="W22">
        <f t="shared" si="3"/>
        <v>334.05343272969748</v>
      </c>
      <c r="X22">
        <f t="shared" si="3"/>
        <v>320.01203640238958</v>
      </c>
      <c r="Y22">
        <f t="shared" si="3"/>
        <v>326.75596649197905</v>
      </c>
      <c r="Z22">
        <f t="shared" si="3"/>
        <v>346.31563023395245</v>
      </c>
      <c r="AA22">
        <f t="shared" si="3"/>
        <v>329.03237046186712</v>
      </c>
      <c r="AB22">
        <f t="shared" si="3"/>
        <v>305.51941082557818</v>
      </c>
      <c r="AC22">
        <f t="shared" si="3"/>
        <v>310.89262275995253</v>
      </c>
      <c r="AD22">
        <f t="shared" si="3"/>
        <v>303.68684875654469</v>
      </c>
      <c r="AE22">
        <f t="shared" si="3"/>
        <v>291.15032714141125</v>
      </c>
      <c r="AF22">
        <f t="shared" si="3"/>
        <v>292.07191712164183</v>
      </c>
      <c r="AG22">
        <f t="shared" si="3"/>
        <v>290.907530115366</v>
      </c>
      <c r="AH22">
        <f t="shared" si="3"/>
        <v>292.30896674956387</v>
      </c>
      <c r="AI22">
        <f t="shared" si="3"/>
        <v>292.91348182866568</v>
      </c>
      <c r="AJ22">
        <f t="shared" si="3"/>
        <v>293.91485227654141</v>
      </c>
      <c r="AK22">
        <f t="shared" si="3"/>
        <v>293.9592744551195</v>
      </c>
      <c r="AL22">
        <f t="shared" si="3"/>
        <v>295.36866494187706</v>
      </c>
      <c r="AM22">
        <f t="shared" si="3"/>
        <v>295.97296080442754</v>
      </c>
      <c r="AN22">
        <f t="shared" si="3"/>
        <v>296.08192535729057</v>
      </c>
      <c r="AO22">
        <f t="shared" si="3"/>
        <v>298.71336501420592</v>
      </c>
      <c r="AP22">
        <f t="shared" si="3"/>
        <v>299.20757329704918</v>
      </c>
      <c r="AQ22">
        <f t="shared" si="3"/>
        <v>297.47489443475433</v>
      </c>
      <c r="AR22">
        <f t="shared" si="3"/>
        <v>298.08923086170347</v>
      </c>
      <c r="AS22">
        <f t="shared" si="3"/>
        <v>299.76250428512407</v>
      </c>
      <c r="AT22">
        <f t="shared" si="3"/>
        <v>300.73017865556324</v>
      </c>
      <c r="AU22">
        <f t="shared" si="3"/>
        <v>301.11495593585005</v>
      </c>
      <c r="AV22">
        <f t="shared" si="3"/>
        <v>301.70036858987453</v>
      </c>
      <c r="AW22">
        <f t="shared" si="3"/>
        <v>302.13661279430028</v>
      </c>
      <c r="AX22">
        <f t="shared" si="3"/>
        <v>302.25672913426757</v>
      </c>
      <c r="AY22">
        <f t="shared" si="3"/>
        <v>303.14699238596711</v>
      </c>
      <c r="AZ22">
        <f t="shared" si="3"/>
        <v>304.27988637407998</v>
      </c>
      <c r="BA22">
        <f t="shared" si="3"/>
        <v>301.55550445926974</v>
      </c>
      <c r="BB22">
        <f t="shared" si="3"/>
        <v>302.80146381305229</v>
      </c>
      <c r="BC22">
        <f t="shared" si="3"/>
        <v>302.76801880656421</v>
      </c>
      <c r="BD22">
        <f t="shared" si="3"/>
        <v>302.69528437803814</v>
      </c>
      <c r="BE22">
        <f t="shared" si="3"/>
        <v>302.5904130398153</v>
      </c>
      <c r="BF22">
        <f t="shared" si="3"/>
        <v>302.42758653921572</v>
      </c>
    </row>
    <row r="23" spans="1:58" x14ac:dyDescent="0.25">
      <c r="C23" s="2"/>
      <c r="F23" s="2"/>
      <c r="G23" s="2"/>
      <c r="H23" s="2"/>
      <c r="I23" s="2"/>
      <c r="J23" s="85"/>
      <c r="K23" s="2"/>
      <c r="L23" s="2"/>
      <c r="M23" s="2"/>
      <c r="N23" s="2"/>
      <c r="O23" s="2"/>
      <c r="P23" s="2"/>
      <c r="Q23" s="2"/>
    </row>
    <row r="24" spans="1:58" x14ac:dyDescent="0.25">
      <c r="C24" s="133" t="s">
        <v>187</v>
      </c>
      <c r="D24" s="81"/>
      <c r="E24" s="81"/>
      <c r="F24" s="81">
        <f>SUM(F12:F13)</f>
        <v>7.106295165109028</v>
      </c>
      <c r="G24" s="81">
        <f t="shared" ref="G24:BF24" si="4">SUM(G12:G13)</f>
        <v>7.049017306362229</v>
      </c>
      <c r="H24" s="81">
        <f t="shared" si="4"/>
        <v>7.5820623740976325</v>
      </c>
      <c r="I24" s="81">
        <f t="shared" si="4"/>
        <v>7.8916500510324363</v>
      </c>
      <c r="J24" s="81">
        <f t="shared" si="4"/>
        <v>8.6059009673697169</v>
      </c>
      <c r="K24" s="81">
        <f t="shared" si="4"/>
        <v>8.2707447236485354</v>
      </c>
      <c r="L24" s="81">
        <f t="shared" si="4"/>
        <v>7.481655118513757</v>
      </c>
      <c r="M24" s="81">
        <f t="shared" si="4"/>
        <v>7.8556499250267429</v>
      </c>
      <c r="N24" s="81">
        <f t="shared" si="4"/>
        <v>7.8751202057788916</v>
      </c>
      <c r="O24" s="81">
        <f t="shared" si="4"/>
        <v>8.2215043014066236</v>
      </c>
      <c r="P24" s="81">
        <f t="shared" si="4"/>
        <v>8.6376348421960856</v>
      </c>
      <c r="Q24" s="81">
        <f t="shared" si="4"/>
        <v>7.2242873565986834</v>
      </c>
      <c r="R24" s="81">
        <f t="shared" si="4"/>
        <v>8.5615422062275854</v>
      </c>
      <c r="S24" s="81">
        <f t="shared" si="4"/>
        <v>7.9703391553921934</v>
      </c>
      <c r="T24" s="81">
        <f t="shared" si="4"/>
        <v>10.251523454928206</v>
      </c>
      <c r="U24" s="81">
        <f t="shared" si="4"/>
        <v>8.3504359128529231</v>
      </c>
      <c r="V24" s="81">
        <f t="shared" si="4"/>
        <v>8.0977757576847331</v>
      </c>
      <c r="W24" s="81">
        <f t="shared" si="4"/>
        <v>8.4240631437565749</v>
      </c>
      <c r="X24" s="81">
        <f t="shared" si="4"/>
        <v>7.7352497547751806</v>
      </c>
      <c r="Y24" s="81">
        <f t="shared" si="4"/>
        <v>7.8854986186194029</v>
      </c>
      <c r="Z24" s="81">
        <f t="shared" si="4"/>
        <v>7.176114941153747</v>
      </c>
      <c r="AA24" s="81">
        <f t="shared" si="4"/>
        <v>7.2374141146458877</v>
      </c>
      <c r="AB24" s="81">
        <f t="shared" si="4"/>
        <v>8.0186628957736197</v>
      </c>
      <c r="AC24" s="81">
        <f t="shared" si="4"/>
        <v>7.6158001963070507</v>
      </c>
      <c r="AD24" s="81">
        <f t="shared" si="4"/>
        <v>8.5954207274919039</v>
      </c>
      <c r="AE24" s="81">
        <f t="shared" si="4"/>
        <v>8.5954207274919039</v>
      </c>
      <c r="AF24" s="81">
        <f t="shared" si="4"/>
        <v>8.5954207274919039</v>
      </c>
      <c r="AG24" s="81">
        <f t="shared" si="4"/>
        <v>8.5954207274919039</v>
      </c>
      <c r="AH24" s="81">
        <f t="shared" si="4"/>
        <v>8.5954207274919039</v>
      </c>
      <c r="AI24" s="81">
        <f t="shared" si="4"/>
        <v>8.5954207274919039</v>
      </c>
      <c r="AJ24" s="81">
        <f t="shared" si="4"/>
        <v>8.5954207274919039</v>
      </c>
      <c r="AK24" s="81">
        <f t="shared" si="4"/>
        <v>8.5954207274919039</v>
      </c>
      <c r="AL24" s="81">
        <f t="shared" si="4"/>
        <v>8.5954207274919039</v>
      </c>
      <c r="AM24" s="81">
        <f t="shared" si="4"/>
        <v>8.5954207274919039</v>
      </c>
      <c r="AN24" s="81">
        <f t="shared" si="4"/>
        <v>8.5954207274919039</v>
      </c>
      <c r="AO24" s="81">
        <f t="shared" si="4"/>
        <v>8.5954207274919039</v>
      </c>
      <c r="AP24" s="81">
        <f t="shared" si="4"/>
        <v>8.5954207274919039</v>
      </c>
      <c r="AQ24" s="81">
        <f t="shared" si="4"/>
        <v>8.5954207274919039</v>
      </c>
      <c r="AR24" s="81">
        <f t="shared" si="4"/>
        <v>8.5954207274919039</v>
      </c>
      <c r="AS24" s="81">
        <f t="shared" si="4"/>
        <v>8.5954207274919039</v>
      </c>
      <c r="AT24" s="81">
        <f t="shared" si="4"/>
        <v>8.5954207274919039</v>
      </c>
      <c r="AU24" s="81">
        <f t="shared" si="4"/>
        <v>8.5954207274919039</v>
      </c>
      <c r="AV24" s="81">
        <f t="shared" si="4"/>
        <v>8.5954207274919039</v>
      </c>
      <c r="AW24" s="81">
        <f t="shared" si="4"/>
        <v>8.5954207274919039</v>
      </c>
      <c r="AX24" s="81">
        <f t="shared" si="4"/>
        <v>8.5954207274919039</v>
      </c>
      <c r="AY24" s="81">
        <f t="shared" si="4"/>
        <v>8.5954207274919039</v>
      </c>
      <c r="AZ24" s="81">
        <f t="shared" si="4"/>
        <v>8.5954207274919039</v>
      </c>
      <c r="BA24" s="81">
        <f t="shared" si="4"/>
        <v>8.5954207274919039</v>
      </c>
      <c r="BB24" s="81">
        <f t="shared" si="4"/>
        <v>8.5954207274919039</v>
      </c>
      <c r="BC24" s="81">
        <f t="shared" si="4"/>
        <v>8.5954207274919039</v>
      </c>
      <c r="BD24" s="81">
        <f t="shared" si="4"/>
        <v>8.5954207274919039</v>
      </c>
      <c r="BE24" s="81">
        <f t="shared" si="4"/>
        <v>8.5954207274919039</v>
      </c>
      <c r="BF24" s="81">
        <f t="shared" si="4"/>
        <v>8.5954207274919039</v>
      </c>
    </row>
    <row r="25" spans="1:58" x14ac:dyDescent="0.25">
      <c r="C25" s="102"/>
      <c r="D25" s="102"/>
      <c r="E25" s="102"/>
      <c r="F25" s="102"/>
      <c r="G25" s="129"/>
      <c r="H25" s="129"/>
      <c r="I25" s="129"/>
      <c r="J25" s="130"/>
      <c r="K25" s="102"/>
      <c r="L25" s="102"/>
      <c r="M25" s="102"/>
      <c r="N25" s="102"/>
      <c r="O25" s="102"/>
      <c r="P25" s="102"/>
      <c r="Q25" s="102"/>
    </row>
    <row r="26" spans="1:58" x14ac:dyDescent="0.25">
      <c r="G26" s="80"/>
      <c r="H26" s="80"/>
      <c r="I26" s="80"/>
      <c r="J26" s="88"/>
    </row>
    <row r="27" spans="1:58" x14ac:dyDescent="0.25">
      <c r="C27" s="105"/>
      <c r="D27" s="105"/>
      <c r="E27" s="105"/>
      <c r="F27" s="105"/>
      <c r="G27" s="131"/>
      <c r="H27" s="131"/>
      <c r="I27" s="131"/>
      <c r="J27" s="132"/>
      <c r="K27" s="105"/>
      <c r="L27" s="105"/>
      <c r="M27" s="105"/>
      <c r="N27" s="105"/>
      <c r="O27" s="105"/>
      <c r="P27" s="105"/>
      <c r="Q27" s="105"/>
    </row>
    <row r="28" spans="1:58" x14ac:dyDescent="0.25">
      <c r="G28" s="80"/>
      <c r="H28" s="80"/>
      <c r="I28" s="80"/>
      <c r="J28" s="88"/>
    </row>
    <row r="29" spans="1:58" x14ac:dyDescent="0.25">
      <c r="G29" s="80"/>
      <c r="H29" s="80"/>
      <c r="I29" s="80"/>
      <c r="J29" s="88"/>
    </row>
    <row r="30" spans="1:58" x14ac:dyDescent="0.25">
      <c r="G30" s="80"/>
      <c r="H30" s="80"/>
      <c r="I30" s="80"/>
      <c r="J30" s="88"/>
    </row>
    <row r="31" spans="1:58" x14ac:dyDescent="0.25">
      <c r="J31" s="83"/>
    </row>
    <row r="32" spans="1:58" x14ac:dyDescent="0.25">
      <c r="J32" s="83"/>
    </row>
    <row r="33" spans="10:17" x14ac:dyDescent="0.25">
      <c r="J33" s="83"/>
    </row>
    <row r="34" spans="10:17" x14ac:dyDescent="0.25">
      <c r="J34" s="83"/>
    </row>
    <row r="35" spans="10:17" x14ac:dyDescent="0.25">
      <c r="J35" s="83"/>
    </row>
    <row r="36" spans="10:17" ht="15.75" thickBot="1" x14ac:dyDescent="0.3">
      <c r="J36" s="89"/>
      <c r="K36" s="90"/>
      <c r="L36" s="90"/>
      <c r="M36" s="90"/>
      <c r="N36" s="90"/>
      <c r="O36" s="90"/>
      <c r="P36" s="90"/>
      <c r="Q36" s="90"/>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D1F61-7EE3-4D03-B626-2E110AEBFF36}">
  <dimension ref="A1:BN45"/>
  <sheetViews>
    <sheetView workbookViewId="0">
      <pane xSplit="7" ySplit="17" topLeftCell="H30" activePane="bottomRight" state="frozen"/>
      <selection pane="topRight" activeCell="H1" sqref="H1"/>
      <selection pane="bottomLeft" activeCell="A18" sqref="A18"/>
      <selection pane="bottomRight" activeCell="F2" sqref="F2"/>
    </sheetView>
  </sheetViews>
  <sheetFormatPr defaultRowHeight="15" x14ac:dyDescent="0.25"/>
  <cols>
    <col min="1" max="1" width="16.42578125" customWidth="1"/>
    <col min="3" max="3" width="44.140625" customWidth="1"/>
  </cols>
  <sheetData>
    <row r="1" spans="1:66" s="21" customFormat="1" x14ac:dyDescent="0.25">
      <c r="A1" s="21" t="s">
        <v>107</v>
      </c>
      <c r="C1" s="96">
        <v>45547</v>
      </c>
      <c r="AE1" s="97" t="s">
        <v>61</v>
      </c>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9"/>
    </row>
    <row r="2" spans="1:66" x14ac:dyDescent="0.25">
      <c r="B2" s="2" t="s">
        <v>108</v>
      </c>
      <c r="C2" s="2" t="s">
        <v>109</v>
      </c>
      <c r="D2" s="2" t="s">
        <v>110</v>
      </c>
      <c r="E2" s="2" t="s">
        <v>111</v>
      </c>
    </row>
    <row r="4" spans="1:66" x14ac:dyDescent="0.25">
      <c r="A4" s="2" t="s">
        <v>112</v>
      </c>
      <c r="F4" s="2">
        <v>1990</v>
      </c>
      <c r="G4" s="2">
        <v>1991</v>
      </c>
      <c r="H4" s="2">
        <v>1992</v>
      </c>
      <c r="I4" s="2">
        <v>1993</v>
      </c>
      <c r="J4" s="2">
        <v>1994</v>
      </c>
      <c r="K4" s="2">
        <v>1995</v>
      </c>
      <c r="L4" s="2">
        <v>1996</v>
      </c>
      <c r="M4" s="2">
        <v>1997</v>
      </c>
      <c r="N4" s="2">
        <v>1998</v>
      </c>
      <c r="O4" s="2">
        <v>1999</v>
      </c>
      <c r="P4" s="2">
        <v>2000</v>
      </c>
      <c r="Q4" s="2">
        <v>2001</v>
      </c>
      <c r="R4" s="2">
        <v>2002</v>
      </c>
      <c r="S4" s="2">
        <v>2003</v>
      </c>
      <c r="T4" s="2">
        <v>2004</v>
      </c>
      <c r="U4" s="2">
        <v>2005</v>
      </c>
      <c r="V4" s="2">
        <v>2006</v>
      </c>
      <c r="W4" s="2">
        <v>2007</v>
      </c>
      <c r="X4" s="2">
        <v>2008</v>
      </c>
      <c r="Y4" s="2">
        <v>2009</v>
      </c>
      <c r="Z4" s="2">
        <v>2010</v>
      </c>
      <c r="AA4" s="2">
        <v>2011</v>
      </c>
      <c r="AB4" s="2">
        <v>2012</v>
      </c>
      <c r="AC4" s="2">
        <v>2013</v>
      </c>
      <c r="AD4" s="2">
        <v>2014</v>
      </c>
      <c r="AE4" s="2">
        <v>2015</v>
      </c>
      <c r="AF4" s="2">
        <v>2016</v>
      </c>
      <c r="AG4" s="2">
        <v>2017</v>
      </c>
      <c r="AH4" s="2">
        <v>2018</v>
      </c>
      <c r="AI4" s="2">
        <v>2019</v>
      </c>
      <c r="AJ4" s="2">
        <v>2020</v>
      </c>
      <c r="AK4" s="2">
        <v>2021</v>
      </c>
      <c r="AL4" s="2">
        <v>2022</v>
      </c>
      <c r="AM4" s="2">
        <v>2023</v>
      </c>
      <c r="AN4" s="2">
        <v>2024</v>
      </c>
      <c r="AO4" s="2">
        <v>2025</v>
      </c>
      <c r="AP4" s="2">
        <v>2026</v>
      </c>
      <c r="AQ4" s="2">
        <v>2027</v>
      </c>
      <c r="AR4" s="2">
        <v>2028</v>
      </c>
      <c r="AS4" s="2">
        <v>2029</v>
      </c>
      <c r="AT4" s="2">
        <v>2030</v>
      </c>
      <c r="AU4" s="2">
        <v>2031</v>
      </c>
      <c r="AV4" s="2">
        <v>2032</v>
      </c>
      <c r="AW4" s="2">
        <v>2033</v>
      </c>
      <c r="AX4" s="2">
        <v>2034</v>
      </c>
      <c r="AY4" s="2">
        <v>2035</v>
      </c>
      <c r="AZ4" s="2">
        <v>2036</v>
      </c>
      <c r="BA4" s="2">
        <v>2037</v>
      </c>
      <c r="BB4" s="2">
        <v>2038</v>
      </c>
      <c r="BC4" s="2">
        <v>2039</v>
      </c>
      <c r="BD4" s="2">
        <v>2040</v>
      </c>
      <c r="BE4" s="2">
        <v>2041</v>
      </c>
      <c r="BF4" s="2">
        <v>2042</v>
      </c>
      <c r="BG4" s="2">
        <v>2043</v>
      </c>
      <c r="BH4" s="2">
        <v>2044</v>
      </c>
      <c r="BI4" s="2">
        <v>2045</v>
      </c>
      <c r="BJ4" s="2">
        <v>2046</v>
      </c>
      <c r="BK4" s="2">
        <v>2047</v>
      </c>
      <c r="BL4" s="2">
        <v>2048</v>
      </c>
      <c r="BM4" s="2">
        <v>2049</v>
      </c>
      <c r="BN4" s="2">
        <v>2050</v>
      </c>
    </row>
    <row r="5" spans="1:66" x14ac:dyDescent="0.25">
      <c r="B5" t="s">
        <v>113</v>
      </c>
      <c r="C5" t="s">
        <v>114</v>
      </c>
      <c r="D5" t="s">
        <v>115</v>
      </c>
      <c r="E5" t="s">
        <v>13</v>
      </c>
      <c r="F5">
        <v>183.08372461929523</v>
      </c>
      <c r="G5">
        <f>C36</f>
        <v>183.3</v>
      </c>
      <c r="H5">
        <f t="shared" ref="H5:O6" si="0">D36</f>
        <v>188.7</v>
      </c>
      <c r="I5">
        <f t="shared" si="0"/>
        <v>191.4</v>
      </c>
      <c r="J5">
        <f t="shared" si="0"/>
        <v>194.8</v>
      </c>
      <c r="K5">
        <f t="shared" si="0"/>
        <v>199.2</v>
      </c>
      <c r="L5">
        <f t="shared" si="0"/>
        <v>198</v>
      </c>
      <c r="M5">
        <f t="shared" si="0"/>
        <v>194.1</v>
      </c>
      <c r="N5">
        <f t="shared" si="0"/>
        <v>192</v>
      </c>
      <c r="O5">
        <f t="shared" si="0"/>
        <v>192.2</v>
      </c>
      <c r="P5">
        <v>190.20184207128605</v>
      </c>
      <c r="Q5">
        <v>189.04945975149809</v>
      </c>
      <c r="R5">
        <v>189.37824430151085</v>
      </c>
      <c r="S5">
        <v>189.5164100244871</v>
      </c>
      <c r="T5">
        <v>185.97901836576835</v>
      </c>
      <c r="U5">
        <v>188.20836907579425</v>
      </c>
      <c r="V5">
        <v>191.32862035584361</v>
      </c>
      <c r="W5">
        <v>194.51573029734183</v>
      </c>
      <c r="X5">
        <v>193.77948901818155</v>
      </c>
      <c r="Y5">
        <v>192.75930437110878</v>
      </c>
      <c r="Z5">
        <v>190.83445919741422</v>
      </c>
      <c r="AA5">
        <v>188.34892778892498</v>
      </c>
      <c r="AB5">
        <v>185.91840178307544</v>
      </c>
      <c r="AC5">
        <v>184.66865585387626</v>
      </c>
      <c r="AD5">
        <v>182.53721967979251</v>
      </c>
      <c r="AE5">
        <v>185.89233227027464</v>
      </c>
      <c r="AF5">
        <v>191.87914717340809</v>
      </c>
      <c r="AG5">
        <v>195.93484688370299</v>
      </c>
      <c r="AH5">
        <v>196.782650900942</v>
      </c>
      <c r="AI5">
        <v>197.26280278757119</v>
      </c>
      <c r="AJ5">
        <v>196.2920057255273</v>
      </c>
      <c r="AK5">
        <v>196.47592913635049</v>
      </c>
      <c r="AL5">
        <v>192.57766788409424</v>
      </c>
      <c r="AM5">
        <v>194.65751101677776</v>
      </c>
      <c r="AN5">
        <v>191.82256259904273</v>
      </c>
      <c r="AO5">
        <v>191.1758942966305</v>
      </c>
      <c r="AP5">
        <v>193.63706276516481</v>
      </c>
      <c r="AQ5">
        <v>196.44750767501</v>
      </c>
      <c r="AR5">
        <v>199.34218144110849</v>
      </c>
      <c r="AS5">
        <v>202.68052426407948</v>
      </c>
      <c r="AT5">
        <v>204.10554181213772</v>
      </c>
      <c r="AU5">
        <v>205.0033783571574</v>
      </c>
      <c r="AV5">
        <v>205.01598945055778</v>
      </c>
      <c r="AW5">
        <v>205.02500059235368</v>
      </c>
      <c r="AX5">
        <v>205.38154050471988</v>
      </c>
      <c r="AY5">
        <v>205.71704275993076</v>
      </c>
      <c r="AZ5">
        <v>206.05284148913009</v>
      </c>
      <c r="BA5">
        <v>206.38893669231791</v>
      </c>
      <c r="BB5">
        <v>206.72532836949429</v>
      </c>
      <c r="BC5">
        <v>207.06201652065911</v>
      </c>
      <c r="BD5">
        <v>207.39900114581243</v>
      </c>
      <c r="BE5">
        <v>207.73628224495431</v>
      </c>
      <c r="BF5">
        <v>208.07385981808457</v>
      </c>
      <c r="BG5">
        <v>208.41173386520339</v>
      </c>
      <c r="BH5">
        <v>208.74990438631065</v>
      </c>
      <c r="BI5">
        <v>209.0883713814064</v>
      </c>
      <c r="BJ5">
        <v>209.42713485049072</v>
      </c>
      <c r="BK5">
        <v>209.76619479356353</v>
      </c>
      <c r="BL5">
        <v>210.10555121062472</v>
      </c>
      <c r="BM5">
        <v>210.44520410167453</v>
      </c>
      <c r="BN5">
        <v>210.78515346671279</v>
      </c>
    </row>
    <row r="6" spans="1:66" x14ac:dyDescent="0.25">
      <c r="B6" t="s">
        <v>113</v>
      </c>
      <c r="C6" t="s">
        <v>116</v>
      </c>
      <c r="D6" t="s">
        <v>115</v>
      </c>
      <c r="E6" t="s">
        <v>13</v>
      </c>
      <c r="F6">
        <v>39.165934918403018</v>
      </c>
      <c r="G6">
        <f>C37</f>
        <v>41</v>
      </c>
      <c r="H6">
        <f t="shared" ref="H6:K6" si="1">D37</f>
        <v>39.4</v>
      </c>
      <c r="I6">
        <f t="shared" si="1"/>
        <v>41.3</v>
      </c>
      <c r="J6">
        <f t="shared" si="1"/>
        <v>44.3</v>
      </c>
      <c r="K6">
        <f t="shared" si="1"/>
        <v>45.7</v>
      </c>
      <c r="L6">
        <f t="shared" si="0"/>
        <v>44.8</v>
      </c>
      <c r="M6">
        <f t="shared" si="0"/>
        <v>46.9</v>
      </c>
      <c r="N6">
        <f t="shared" si="0"/>
        <v>50.7</v>
      </c>
      <c r="O6">
        <f t="shared" ref="O6" si="2">K37</f>
        <v>50.8</v>
      </c>
      <c r="P6">
        <v>51.034133712285623</v>
      </c>
      <c r="Q6">
        <v>52.625198417308937</v>
      </c>
      <c r="R6">
        <v>53.527962900087559</v>
      </c>
      <c r="S6">
        <v>53.863831847031577</v>
      </c>
      <c r="T6">
        <v>52.041734842486235</v>
      </c>
      <c r="U6">
        <v>54.947404532228575</v>
      </c>
      <c r="V6">
        <v>55.095801064770626</v>
      </c>
      <c r="W6">
        <v>60.077592397268496</v>
      </c>
      <c r="X6">
        <v>58.156001594208874</v>
      </c>
      <c r="Y6">
        <v>56.938461001551367</v>
      </c>
      <c r="Z6">
        <v>59.067432061026722</v>
      </c>
      <c r="AA6">
        <v>59.68553230356008</v>
      </c>
      <c r="AB6">
        <v>61.823551517967061</v>
      </c>
      <c r="AC6">
        <v>59.321361354045351</v>
      </c>
      <c r="AD6">
        <v>58.812448782387257</v>
      </c>
      <c r="AE6">
        <v>62.851943743572342</v>
      </c>
      <c r="AF6">
        <v>65.076842774543024</v>
      </c>
      <c r="AG6">
        <v>65.549400311474841</v>
      </c>
      <c r="AH6">
        <v>67.699949450312857</v>
      </c>
      <c r="AI6">
        <v>66.646805042542866</v>
      </c>
      <c r="AJ6">
        <v>66.947511560561168</v>
      </c>
      <c r="AK6">
        <v>66.466402244757305</v>
      </c>
      <c r="AL6">
        <v>64.670481339743944</v>
      </c>
      <c r="AM6">
        <v>65.389250149539208</v>
      </c>
      <c r="AN6">
        <v>64.36513435958453</v>
      </c>
      <c r="AO6">
        <v>60.713620694015113</v>
      </c>
      <c r="AP6">
        <v>61.053089477638949</v>
      </c>
      <c r="AQ6">
        <v>61.417273730577179</v>
      </c>
      <c r="AR6">
        <v>61.736583787900358</v>
      </c>
      <c r="AS6">
        <v>62.057025394641002</v>
      </c>
      <c r="AT6">
        <v>62.26958848229755</v>
      </c>
      <c r="AU6">
        <v>62.28558523373259</v>
      </c>
      <c r="AV6">
        <v>62.212534147976143</v>
      </c>
      <c r="AW6">
        <v>62.113374004615835</v>
      </c>
      <c r="AX6">
        <v>61.905682474686571</v>
      </c>
      <c r="AY6">
        <v>61.660941828993316</v>
      </c>
      <c r="AZ6">
        <v>61.375644592806239</v>
      </c>
      <c r="BA6">
        <v>61.047921785627736</v>
      </c>
      <c r="BB6">
        <v>60.711378135514657</v>
      </c>
      <c r="BC6">
        <v>60.348076227705853</v>
      </c>
      <c r="BD6">
        <v>60.757581426735108</v>
      </c>
      <c r="BE6">
        <v>60.254818102402481</v>
      </c>
      <c r="BF6">
        <v>59.679328301965725</v>
      </c>
      <c r="BG6">
        <v>59.03692042664958</v>
      </c>
      <c r="BH6">
        <v>58.328630343404889</v>
      </c>
      <c r="BI6">
        <v>57.549578932624449</v>
      </c>
      <c r="BJ6">
        <v>56.694450516721545</v>
      </c>
      <c r="BK6">
        <v>55.757464570647478</v>
      </c>
      <c r="BL6">
        <v>54.732343915848993</v>
      </c>
      <c r="BM6">
        <v>53.612279387810759</v>
      </c>
      <c r="BN6">
        <v>52.374977226351227</v>
      </c>
    </row>
    <row r="7" spans="1:66" x14ac:dyDescent="0.25">
      <c r="B7" t="s">
        <v>113</v>
      </c>
      <c r="C7" t="s">
        <v>116</v>
      </c>
      <c r="D7" t="s">
        <v>115</v>
      </c>
      <c r="E7" t="s">
        <v>19</v>
      </c>
      <c r="F7">
        <v>13.367065437399706</v>
      </c>
      <c r="G7">
        <f>C42</f>
        <v>13.5</v>
      </c>
      <c r="H7">
        <f t="shared" ref="H7:O7" si="3">D42</f>
        <v>13.5</v>
      </c>
      <c r="I7">
        <f t="shared" si="3"/>
        <v>13.4</v>
      </c>
      <c r="J7">
        <f t="shared" si="3"/>
        <v>14</v>
      </c>
      <c r="K7">
        <f t="shared" si="3"/>
        <v>14.3</v>
      </c>
      <c r="L7">
        <f t="shared" si="3"/>
        <v>14.3</v>
      </c>
      <c r="M7">
        <f t="shared" si="3"/>
        <v>14.4</v>
      </c>
      <c r="N7">
        <f t="shared" si="3"/>
        <v>14.6</v>
      </c>
      <c r="O7">
        <f t="shared" si="3"/>
        <v>15.1</v>
      </c>
      <c r="P7">
        <v>15.419834624481794</v>
      </c>
      <c r="Q7">
        <v>15.298329348617351</v>
      </c>
      <c r="R7">
        <v>15.673737875651119</v>
      </c>
      <c r="S7">
        <v>15.684551937436707</v>
      </c>
      <c r="T7">
        <v>14.99213321742846</v>
      </c>
      <c r="U7">
        <v>15.243304664716534</v>
      </c>
      <c r="V7">
        <v>15.773923592544815</v>
      </c>
      <c r="W7">
        <v>15.767622330865473</v>
      </c>
      <c r="X7">
        <v>15.472685798373057</v>
      </c>
      <c r="Y7">
        <v>15.356564124543157</v>
      </c>
      <c r="Z7">
        <v>15.238471878900404</v>
      </c>
      <c r="AA7">
        <v>15.451209855089003</v>
      </c>
      <c r="AB7">
        <v>15.496715467609969</v>
      </c>
      <c r="AC7">
        <v>15.382652951540415</v>
      </c>
      <c r="AD7">
        <v>15.233580574127297</v>
      </c>
      <c r="AE7">
        <v>15.552555821737499</v>
      </c>
      <c r="AF7">
        <v>16.003649626955017</v>
      </c>
      <c r="AG7">
        <v>16.306431579872985</v>
      </c>
      <c r="AH7">
        <v>16.535807827946211</v>
      </c>
      <c r="AI7">
        <v>16.646345550448753</v>
      </c>
      <c r="AJ7">
        <v>16.84448586546684</v>
      </c>
      <c r="AK7">
        <v>17.082407677310442</v>
      </c>
      <c r="AL7">
        <v>16.950437689236491</v>
      </c>
      <c r="AM7">
        <v>17.049933257971041</v>
      </c>
      <c r="AN7">
        <v>16.7723414939571</v>
      </c>
      <c r="AO7">
        <v>15.911928730941021</v>
      </c>
      <c r="AP7">
        <v>16.105710747187267</v>
      </c>
      <c r="AQ7">
        <v>16.233173105634755</v>
      </c>
      <c r="AR7">
        <v>16.271266962606767</v>
      </c>
      <c r="AS7">
        <v>16.349491435978209</v>
      </c>
      <c r="AT7">
        <v>16.386955097321817</v>
      </c>
      <c r="AU7">
        <v>16.386486357759406</v>
      </c>
      <c r="AV7">
        <v>16.339576019512204</v>
      </c>
      <c r="AW7">
        <v>16.283497160285531</v>
      </c>
      <c r="AX7">
        <v>16.224089335187855</v>
      </c>
      <c r="AY7">
        <v>16.156550944423589</v>
      </c>
      <c r="AZ7">
        <v>16.079259391530087</v>
      </c>
      <c r="BA7">
        <v>15.991543798491252</v>
      </c>
      <c r="BB7">
        <v>15.905491710065682</v>
      </c>
      <c r="BC7">
        <v>15.813642555279479</v>
      </c>
      <c r="BD7">
        <v>15.920868404119059</v>
      </c>
      <c r="BE7">
        <v>15.788728542090052</v>
      </c>
      <c r="BF7">
        <v>15.637614890650125</v>
      </c>
      <c r="BG7">
        <v>15.468965291273486</v>
      </c>
      <c r="BH7">
        <v>15.282968563494437</v>
      </c>
      <c r="BI7">
        <v>15.078262918078575</v>
      </c>
      <c r="BJ7">
        <v>14.853373442300834</v>
      </c>
      <c r="BK7">
        <v>14.606703562324697</v>
      </c>
      <c r="BL7">
        <v>14.336525716990986</v>
      </c>
      <c r="BM7">
        <v>14.040971202286174</v>
      </c>
      <c r="BN7">
        <v>13.707128415575397</v>
      </c>
    </row>
    <row r="8" spans="1:66" x14ac:dyDescent="0.25">
      <c r="B8" t="s">
        <v>113</v>
      </c>
      <c r="C8" t="s">
        <v>117</v>
      </c>
      <c r="D8" t="s">
        <v>115</v>
      </c>
      <c r="E8" t="s">
        <v>19</v>
      </c>
      <c r="F8">
        <v>288.58700145817642</v>
      </c>
      <c r="G8">
        <f>C41</f>
        <v>277.8</v>
      </c>
      <c r="H8">
        <f t="shared" ref="H8:O8" si="4">D41</f>
        <v>275</v>
      </c>
      <c r="I8">
        <f t="shared" si="4"/>
        <v>292</v>
      </c>
      <c r="J8">
        <f t="shared" si="4"/>
        <v>288.7</v>
      </c>
      <c r="K8">
        <f t="shared" si="4"/>
        <v>287.5</v>
      </c>
      <c r="L8">
        <f t="shared" si="4"/>
        <v>296.89999999999998</v>
      </c>
      <c r="M8">
        <f t="shared" si="4"/>
        <v>285</v>
      </c>
      <c r="N8">
        <f t="shared" si="4"/>
        <v>291.10000000000002</v>
      </c>
      <c r="O8">
        <f t="shared" si="4"/>
        <v>288.10000000000002</v>
      </c>
      <c r="P8">
        <v>277.76203650077514</v>
      </c>
      <c r="Q8">
        <v>294.17717976767148</v>
      </c>
      <c r="R8">
        <v>294.17553090130633</v>
      </c>
      <c r="S8">
        <v>294.90322334428004</v>
      </c>
      <c r="T8">
        <v>302.51825629274231</v>
      </c>
      <c r="U8">
        <v>292.46819534157578</v>
      </c>
      <c r="V8">
        <v>291.79981883362308</v>
      </c>
      <c r="W8">
        <v>301.18537003722065</v>
      </c>
      <c r="X8">
        <v>298.15241854819965</v>
      </c>
      <c r="Y8">
        <v>296.96539193022267</v>
      </c>
      <c r="Z8">
        <v>300.36008441810651</v>
      </c>
      <c r="AA8">
        <v>298.70991715918728</v>
      </c>
      <c r="AB8">
        <v>279.90590127771117</v>
      </c>
      <c r="AC8">
        <v>321.31782431163668</v>
      </c>
      <c r="AD8">
        <v>326.68979591987437</v>
      </c>
      <c r="AE8">
        <v>318.30726023713902</v>
      </c>
      <c r="AF8">
        <v>303.80391399678354</v>
      </c>
      <c r="AG8">
        <v>310.24525197790496</v>
      </c>
      <c r="AH8">
        <v>329.58000583639813</v>
      </c>
      <c r="AI8">
        <v>312.17444869778484</v>
      </c>
      <c r="AJ8">
        <v>288.47042312335265</v>
      </c>
      <c r="AK8">
        <v>293.60568559216489</v>
      </c>
      <c r="AL8">
        <v>286.53296500278077</v>
      </c>
      <c r="AM8">
        <v>292.61595488008516</v>
      </c>
      <c r="AN8">
        <v>293.68726168036477</v>
      </c>
      <c r="AO8">
        <v>291.68579725113204</v>
      </c>
      <c r="AP8">
        <v>291.69722516145424</v>
      </c>
      <c r="AQ8">
        <v>291.27936522753532</v>
      </c>
      <c r="AR8">
        <v>291.29136989556628</v>
      </c>
      <c r="AS8">
        <v>291.08997147037758</v>
      </c>
      <c r="AT8">
        <v>290.769001844569</v>
      </c>
      <c r="AU8">
        <v>290.63184375391467</v>
      </c>
      <c r="AV8">
        <v>290.55520855433502</v>
      </c>
      <c r="AW8">
        <v>290.47809184705312</v>
      </c>
      <c r="AX8">
        <v>290.34404098347159</v>
      </c>
      <c r="AY8">
        <v>290.23135608459825</v>
      </c>
      <c r="AZ8">
        <v>290.11130789374806</v>
      </c>
      <c r="BA8">
        <v>289.99146986665261</v>
      </c>
      <c r="BB8">
        <v>289.88027469580163</v>
      </c>
      <c r="BC8">
        <v>289.7609485816011</v>
      </c>
      <c r="BD8">
        <v>289.64171041616481</v>
      </c>
      <c r="BE8">
        <v>289.52252165864297</v>
      </c>
      <c r="BF8">
        <v>289.41270050986299</v>
      </c>
      <c r="BG8">
        <v>289.29372346485735</v>
      </c>
      <c r="BH8">
        <v>289.17468893992992</v>
      </c>
      <c r="BI8">
        <v>289.06559350098661</v>
      </c>
      <c r="BJ8">
        <v>288.94657146733073</v>
      </c>
      <c r="BK8">
        <v>288.82739516984151</v>
      </c>
      <c r="BL8">
        <v>288.7080339416371</v>
      </c>
      <c r="BM8">
        <v>288.59940790241166</v>
      </c>
      <c r="BN8">
        <v>288.47982202621222</v>
      </c>
    </row>
    <row r="9" spans="1:66" x14ac:dyDescent="0.25">
      <c r="B9" t="s">
        <v>113</v>
      </c>
      <c r="C9" t="s">
        <v>118</v>
      </c>
      <c r="D9" t="s">
        <v>115</v>
      </c>
      <c r="E9" t="s">
        <v>13</v>
      </c>
      <c r="F9">
        <v>18.948191190247975</v>
      </c>
      <c r="G9">
        <f>C38</f>
        <v>19.5</v>
      </c>
      <c r="H9">
        <f t="shared" ref="H9:O9" si="5">D38</f>
        <v>19</v>
      </c>
      <c r="I9">
        <f t="shared" si="5"/>
        <v>19.100000000000001</v>
      </c>
      <c r="J9">
        <f t="shared" si="5"/>
        <v>18.100000000000001</v>
      </c>
      <c r="K9">
        <f t="shared" si="5"/>
        <v>19.100000000000001</v>
      </c>
      <c r="L9">
        <f t="shared" si="5"/>
        <v>19.7</v>
      </c>
      <c r="M9">
        <f t="shared" si="5"/>
        <v>17.899999999999999</v>
      </c>
      <c r="N9">
        <f t="shared" si="5"/>
        <v>20.399999999999999</v>
      </c>
      <c r="O9">
        <f t="shared" si="5"/>
        <v>19</v>
      </c>
      <c r="P9">
        <v>22.431320342053137</v>
      </c>
      <c r="Q9">
        <v>19.016352116379984</v>
      </c>
      <c r="R9">
        <v>21.469182464330959</v>
      </c>
      <c r="S9">
        <v>17.90477964515317</v>
      </c>
      <c r="T9">
        <v>17.641090891342458</v>
      </c>
      <c r="U9">
        <v>20.590249038574697</v>
      </c>
      <c r="V9">
        <v>17.956311443679059</v>
      </c>
      <c r="W9">
        <v>18.451846966940785</v>
      </c>
      <c r="X9">
        <v>16.438393961936768</v>
      </c>
      <c r="Y9">
        <v>19.55957741668276</v>
      </c>
      <c r="Z9">
        <v>21.508049243220533</v>
      </c>
      <c r="AA9">
        <v>19.362099995818955</v>
      </c>
      <c r="AB9">
        <v>17.669314489991507</v>
      </c>
      <c r="AC9">
        <v>18.084553922496855</v>
      </c>
      <c r="AD9">
        <v>17.57433565901319</v>
      </c>
      <c r="AE9">
        <v>19.59140329118792</v>
      </c>
      <c r="AF9">
        <v>19.89893407714143</v>
      </c>
      <c r="AG9">
        <v>16.727364697978917</v>
      </c>
      <c r="AH9">
        <v>19.91212744219817</v>
      </c>
      <c r="AI9">
        <v>15.625763541628647</v>
      </c>
      <c r="AJ9">
        <v>18.581527918624442</v>
      </c>
      <c r="AK9">
        <v>12.078964112946284</v>
      </c>
      <c r="AL9">
        <v>10.197449126276599</v>
      </c>
      <c r="AM9">
        <v>10.197449126276599</v>
      </c>
      <c r="AN9">
        <v>10.197449126276599</v>
      </c>
      <c r="AO9">
        <v>10.197449126276599</v>
      </c>
      <c r="AP9">
        <v>10.197449126276599</v>
      </c>
      <c r="AQ9">
        <v>10.197449126276599</v>
      </c>
      <c r="AR9">
        <v>10.197449126276599</v>
      </c>
      <c r="AS9">
        <v>10.197449126276599</v>
      </c>
      <c r="AT9">
        <v>10.197449126276599</v>
      </c>
      <c r="AU9">
        <v>10.197449126276599</v>
      </c>
      <c r="AV9">
        <v>10.197449126276599</v>
      </c>
      <c r="AW9">
        <v>10.197449126276599</v>
      </c>
      <c r="AX9">
        <v>10.197449126276599</v>
      </c>
      <c r="AY9">
        <v>10.197449126276599</v>
      </c>
      <c r="AZ9">
        <v>10.197449126276599</v>
      </c>
      <c r="BA9">
        <v>10.197449126276599</v>
      </c>
      <c r="BB9">
        <v>10.197449126276599</v>
      </c>
      <c r="BC9">
        <v>10.197449126276599</v>
      </c>
      <c r="BD9">
        <v>10.197449126276599</v>
      </c>
      <c r="BE9">
        <v>10.197449126276599</v>
      </c>
      <c r="BF9">
        <v>10.197449126276599</v>
      </c>
      <c r="BG9">
        <v>10.197449126276599</v>
      </c>
      <c r="BH9">
        <v>10.197449126276599</v>
      </c>
      <c r="BI9">
        <v>10.197449126276599</v>
      </c>
      <c r="BJ9">
        <v>10.197449126276599</v>
      </c>
      <c r="BK9">
        <v>10.197449126276599</v>
      </c>
      <c r="BL9">
        <v>10.197449126276599</v>
      </c>
      <c r="BM9">
        <v>10.197449126276599</v>
      </c>
      <c r="BN9">
        <v>10.197449126276599</v>
      </c>
    </row>
    <row r="11" spans="1:66" x14ac:dyDescent="0.25">
      <c r="A11" s="2" t="s">
        <v>119</v>
      </c>
    </row>
    <row r="12" spans="1:66" x14ac:dyDescent="0.25">
      <c r="B12" t="s">
        <v>113</v>
      </c>
      <c r="C12" t="s">
        <v>120</v>
      </c>
      <c r="D12" t="s">
        <v>115</v>
      </c>
      <c r="E12" t="s">
        <v>121</v>
      </c>
      <c r="F12">
        <v>2.4167790986119937</v>
      </c>
      <c r="G12">
        <f>C33</f>
        <v>2.2999999999999998</v>
      </c>
      <c r="H12">
        <f t="shared" ref="H12:O12" si="6">D33</f>
        <v>2.4</v>
      </c>
      <c r="I12">
        <f t="shared" si="6"/>
        <v>2.6</v>
      </c>
      <c r="J12">
        <f t="shared" si="6"/>
        <v>2.7</v>
      </c>
      <c r="K12">
        <f t="shared" si="6"/>
        <v>2.7</v>
      </c>
      <c r="L12">
        <f t="shared" si="6"/>
        <v>2.6</v>
      </c>
      <c r="M12">
        <f t="shared" si="6"/>
        <v>2.7</v>
      </c>
      <c r="N12">
        <f t="shared" si="6"/>
        <v>2.9</v>
      </c>
      <c r="O12">
        <f t="shared" si="6"/>
        <v>3</v>
      </c>
      <c r="P12">
        <v>3.2135692362030914</v>
      </c>
      <c r="Q12">
        <v>3.4138702396806675</v>
      </c>
      <c r="R12">
        <v>3.5723238116665161</v>
      </c>
      <c r="S12">
        <v>3.6849782308506467</v>
      </c>
      <c r="T12">
        <v>3.6532621755722876</v>
      </c>
      <c r="U12">
        <v>3.5044603945689325</v>
      </c>
      <c r="V12">
        <v>3.6555276054310677</v>
      </c>
      <c r="W12">
        <v>3.7574037756206713</v>
      </c>
      <c r="X12">
        <v>3.6127761481750276</v>
      </c>
      <c r="Y12">
        <v>3.5551704258368866</v>
      </c>
      <c r="Z12">
        <v>3.777928545526021</v>
      </c>
      <c r="AA12">
        <v>4.0973114156460735</v>
      </c>
      <c r="AB12">
        <v>4.2815141697662469</v>
      </c>
      <c r="AC12">
        <v>4.4433825430463578</v>
      </c>
      <c r="AD12">
        <v>4.5122135436813924</v>
      </c>
      <c r="AE12">
        <v>4.679450362696179</v>
      </c>
      <c r="AF12">
        <v>4.7200519910490177</v>
      </c>
      <c r="AG12">
        <v>4.81647986087272</v>
      </c>
      <c r="AH12">
        <v>4.936445404753071</v>
      </c>
      <c r="AI12">
        <v>5.0340160604083426</v>
      </c>
      <c r="AJ12">
        <v>5.1315867160636301</v>
      </c>
      <c r="AK12">
        <v>5.2291573717189186</v>
      </c>
      <c r="AL12">
        <v>5.3274180301779497</v>
      </c>
      <c r="AM12">
        <v>5.3274180301779497</v>
      </c>
      <c r="AN12">
        <v>5.3274180301779497</v>
      </c>
      <c r="AO12">
        <v>5.3274180301779497</v>
      </c>
      <c r="AP12">
        <v>5.3274180301779497</v>
      </c>
      <c r="AQ12">
        <v>5.3274180301779497</v>
      </c>
      <c r="AR12">
        <v>5.3274180301779497</v>
      </c>
      <c r="AS12">
        <v>5.3274180301779497</v>
      </c>
      <c r="AT12">
        <v>5.3274180301779497</v>
      </c>
      <c r="AU12">
        <v>5.3274180301779497</v>
      </c>
      <c r="AV12">
        <v>5.3274180301779497</v>
      </c>
      <c r="AW12">
        <v>5.3274180301779497</v>
      </c>
      <c r="AX12">
        <v>5.3274180301779497</v>
      </c>
      <c r="AY12">
        <v>5.3274180301779497</v>
      </c>
      <c r="AZ12">
        <v>5.3274180301779497</v>
      </c>
      <c r="BA12">
        <v>5.3274180301779497</v>
      </c>
      <c r="BB12">
        <v>5.3274180301779497</v>
      </c>
      <c r="BC12">
        <v>5.3274180301779497</v>
      </c>
      <c r="BD12">
        <v>5.3274180301779497</v>
      </c>
      <c r="BE12">
        <v>5.3274180301779497</v>
      </c>
      <c r="BF12">
        <v>5.3274180301779497</v>
      </c>
      <c r="BG12">
        <v>5.3274180301779497</v>
      </c>
      <c r="BH12">
        <v>5.3274180301779497</v>
      </c>
      <c r="BI12">
        <v>5.3274180301779497</v>
      </c>
      <c r="BJ12">
        <v>5.3274180301779497</v>
      </c>
      <c r="BK12">
        <v>5.3274180301779497</v>
      </c>
      <c r="BL12">
        <v>5.3274180301779497</v>
      </c>
      <c r="BM12">
        <v>5.3274180301779497</v>
      </c>
      <c r="BN12">
        <v>5.3274180301779497</v>
      </c>
    </row>
    <row r="13" spans="1:66" x14ac:dyDescent="0.25">
      <c r="B13" t="s">
        <v>113</v>
      </c>
      <c r="C13" t="s">
        <v>122</v>
      </c>
      <c r="D13" t="s">
        <v>115</v>
      </c>
      <c r="E13" t="s">
        <v>121</v>
      </c>
      <c r="F13">
        <v>4.6895160664970339</v>
      </c>
      <c r="G13">
        <f>C34</f>
        <v>5</v>
      </c>
      <c r="H13">
        <f t="shared" ref="H13:O13" si="7">D34</f>
        <v>4.4000000000000004</v>
      </c>
      <c r="I13">
        <f t="shared" si="7"/>
        <v>3.8</v>
      </c>
      <c r="J13">
        <f t="shared" si="7"/>
        <v>4.0999999999999996</v>
      </c>
      <c r="K13">
        <f t="shared" si="7"/>
        <v>4.4000000000000004</v>
      </c>
      <c r="L13">
        <f t="shared" si="7"/>
        <v>4.4000000000000004</v>
      </c>
      <c r="M13">
        <f t="shared" si="7"/>
        <v>4.3</v>
      </c>
      <c r="N13">
        <f t="shared" si="7"/>
        <v>4.8</v>
      </c>
      <c r="O13">
        <f t="shared" si="7"/>
        <v>4.5</v>
      </c>
      <c r="P13">
        <v>4.3684931378945411</v>
      </c>
      <c r="Q13">
        <v>4.4777798113517688</v>
      </c>
      <c r="R13">
        <v>5.0335771557032016</v>
      </c>
      <c r="S13">
        <v>4.5857664927978892</v>
      </c>
      <c r="T13">
        <v>3.8283929429414694</v>
      </c>
      <c r="U13">
        <v>4.3511895304578108</v>
      </c>
      <c r="V13">
        <v>4.2195926003478244</v>
      </c>
      <c r="W13">
        <v>4.4641005257859527</v>
      </c>
      <c r="X13">
        <v>5.0248586940210576</v>
      </c>
      <c r="Y13">
        <v>3.6691169307617963</v>
      </c>
      <c r="Z13">
        <v>4.7836136607015654</v>
      </c>
      <c r="AA13">
        <v>3.8730277397461199</v>
      </c>
      <c r="AB13">
        <v>5.9700092851619591</v>
      </c>
      <c r="AC13">
        <v>3.9070533698065661</v>
      </c>
      <c r="AD13">
        <v>3.5855622140033412</v>
      </c>
      <c r="AE13">
        <v>3.7446127810603955</v>
      </c>
      <c r="AF13">
        <v>3.0151977637261624</v>
      </c>
      <c r="AG13">
        <v>3.069018757746683</v>
      </c>
      <c r="AH13">
        <v>2.2396695364006756</v>
      </c>
      <c r="AI13">
        <v>2.2033980542375451</v>
      </c>
      <c r="AJ13">
        <v>2.88707617970999</v>
      </c>
      <c r="AK13">
        <v>2.3866428245881317</v>
      </c>
      <c r="AL13">
        <v>3.2680026973139538</v>
      </c>
      <c r="AM13">
        <v>3.2680026973139538</v>
      </c>
      <c r="AN13">
        <v>3.2680026973139538</v>
      </c>
      <c r="AO13">
        <v>3.2680026973139538</v>
      </c>
      <c r="AP13">
        <v>3.2680026973139538</v>
      </c>
      <c r="AQ13">
        <v>3.2680026973139538</v>
      </c>
      <c r="AR13">
        <v>3.2680026973139538</v>
      </c>
      <c r="AS13">
        <v>3.2680026973139538</v>
      </c>
      <c r="AT13">
        <v>3.2680026973139538</v>
      </c>
      <c r="AU13">
        <v>3.2680026973139538</v>
      </c>
      <c r="AV13">
        <v>3.2680026973139538</v>
      </c>
      <c r="AW13">
        <v>3.2680026973139538</v>
      </c>
      <c r="AX13">
        <v>3.2680026973139538</v>
      </c>
      <c r="AY13">
        <v>3.2680026973139538</v>
      </c>
      <c r="AZ13">
        <v>3.2680026973139538</v>
      </c>
      <c r="BA13">
        <v>3.2680026973139538</v>
      </c>
      <c r="BB13">
        <v>3.2680026973139538</v>
      </c>
      <c r="BC13">
        <v>3.2680026973139538</v>
      </c>
      <c r="BD13">
        <v>3.2680026973139538</v>
      </c>
      <c r="BE13">
        <v>3.2680026973139538</v>
      </c>
      <c r="BF13">
        <v>3.2680026973139538</v>
      </c>
      <c r="BG13">
        <v>3.2680026973139538</v>
      </c>
      <c r="BH13">
        <v>3.2680026973139538</v>
      </c>
      <c r="BI13">
        <v>3.2680026973139538</v>
      </c>
      <c r="BJ13">
        <v>3.2680026973139538</v>
      </c>
      <c r="BK13">
        <v>3.2680026973139538</v>
      </c>
      <c r="BL13">
        <v>3.2680026973139538</v>
      </c>
      <c r="BM13">
        <v>3.2680026973139538</v>
      </c>
      <c r="BN13">
        <v>3.2680026973139538</v>
      </c>
    </row>
    <row r="14" spans="1:66" x14ac:dyDescent="0.25">
      <c r="B14" t="s">
        <v>113</v>
      </c>
      <c r="C14" t="s">
        <v>123</v>
      </c>
      <c r="D14" t="s">
        <v>115</v>
      </c>
      <c r="E14" t="s">
        <v>13</v>
      </c>
      <c r="F14">
        <v>0.54239525910428632</v>
      </c>
      <c r="G14">
        <f>C39</f>
        <v>0.5</v>
      </c>
      <c r="H14">
        <f t="shared" ref="H14:O14" si="8">D39</f>
        <v>0.6</v>
      </c>
      <c r="I14">
        <f t="shared" si="8"/>
        <v>0.6</v>
      </c>
      <c r="J14">
        <f t="shared" si="8"/>
        <v>0.6</v>
      </c>
      <c r="K14">
        <f t="shared" si="8"/>
        <v>0.5</v>
      </c>
      <c r="L14">
        <f t="shared" si="8"/>
        <v>0.6</v>
      </c>
      <c r="M14">
        <f t="shared" si="8"/>
        <v>0.6</v>
      </c>
      <c r="N14">
        <f t="shared" si="8"/>
        <v>0.6</v>
      </c>
      <c r="O14">
        <f t="shared" si="8"/>
        <v>0.6</v>
      </c>
      <c r="P14">
        <v>0.54650494501127012</v>
      </c>
      <c r="Q14">
        <v>0.54307475466176214</v>
      </c>
      <c r="R14">
        <v>0.61707924074389664</v>
      </c>
      <c r="S14">
        <v>0.74382685220631939</v>
      </c>
      <c r="T14">
        <v>0.64461564527988591</v>
      </c>
      <c r="U14">
        <v>0.63959069527749501</v>
      </c>
      <c r="V14">
        <v>0.61800400803344091</v>
      </c>
      <c r="W14">
        <v>0.64010904946308578</v>
      </c>
      <c r="X14">
        <v>0.60018018833973019</v>
      </c>
      <c r="Y14">
        <v>0.54539572502262557</v>
      </c>
      <c r="Z14">
        <v>0.68617937988037847</v>
      </c>
      <c r="AA14">
        <v>0.50893108832954792</v>
      </c>
      <c r="AB14">
        <v>0.57546228035136038</v>
      </c>
      <c r="AC14">
        <v>0.59590666813522064</v>
      </c>
      <c r="AD14">
        <v>0.6364088607764018</v>
      </c>
      <c r="AE14">
        <v>0.58680787490749908</v>
      </c>
      <c r="AF14">
        <v>0.6269186526384608</v>
      </c>
      <c r="AG14">
        <v>0.62410728783382641</v>
      </c>
      <c r="AH14">
        <v>0.60377428409741929</v>
      </c>
      <c r="AI14">
        <v>0.65395899378942002</v>
      </c>
      <c r="AJ14">
        <v>0.6241821560173052</v>
      </c>
      <c r="AK14">
        <v>0.62437969116934233</v>
      </c>
      <c r="AL14">
        <v>0.62064259018248991</v>
      </c>
      <c r="AM14">
        <v>0.62064259018248991</v>
      </c>
      <c r="AN14">
        <v>0.62064259018248991</v>
      </c>
      <c r="AO14">
        <v>0.62064259018248991</v>
      </c>
      <c r="AP14">
        <v>0.62064259018248991</v>
      </c>
      <c r="AQ14">
        <v>0.62064259018248991</v>
      </c>
      <c r="AR14">
        <v>0.62064259018248991</v>
      </c>
      <c r="AS14">
        <v>0.62064259018248991</v>
      </c>
      <c r="AT14">
        <v>0.62064259018248991</v>
      </c>
      <c r="AU14">
        <v>0.62064259018248991</v>
      </c>
      <c r="AV14">
        <v>0.62064259018248991</v>
      </c>
      <c r="AW14">
        <v>0.62064259018248991</v>
      </c>
      <c r="AX14">
        <v>0.62064259018248991</v>
      </c>
      <c r="AY14">
        <v>0.62064259018248991</v>
      </c>
      <c r="AZ14">
        <v>0.62064259018248991</v>
      </c>
      <c r="BA14">
        <v>0.62064259018248991</v>
      </c>
      <c r="BB14">
        <v>0.62064259018248991</v>
      </c>
      <c r="BC14">
        <v>0.62064259018248991</v>
      </c>
      <c r="BD14">
        <v>0.62064259018248991</v>
      </c>
      <c r="BE14">
        <v>0.62064259018248991</v>
      </c>
      <c r="BF14">
        <v>0.62064259018248991</v>
      </c>
      <c r="BG14">
        <v>0.62064259018248991</v>
      </c>
      <c r="BH14">
        <v>0.62064259018248991</v>
      </c>
      <c r="BI14">
        <v>0.62064259018248991</v>
      </c>
      <c r="BJ14">
        <v>0.62064259018248991</v>
      </c>
      <c r="BK14">
        <v>0.62064259018248991</v>
      </c>
      <c r="BL14">
        <v>0.62064259018248991</v>
      </c>
      <c r="BM14">
        <v>0.62064259018248991</v>
      </c>
      <c r="BN14">
        <v>0.62064259018248991</v>
      </c>
    </row>
    <row r="15" spans="1:66" x14ac:dyDescent="0.25">
      <c r="B15" t="s">
        <v>113</v>
      </c>
      <c r="C15" t="s">
        <v>123</v>
      </c>
      <c r="D15" t="s">
        <v>115</v>
      </c>
      <c r="E15" t="s">
        <v>19</v>
      </c>
      <c r="F15">
        <v>0.17522612090525547</v>
      </c>
      <c r="G15">
        <f>C43</f>
        <v>0.2</v>
      </c>
      <c r="H15">
        <f t="shared" ref="H15:O15" si="9">D43</f>
        <v>0.2</v>
      </c>
      <c r="I15">
        <f t="shared" si="9"/>
        <v>0.2</v>
      </c>
      <c r="J15">
        <f t="shared" si="9"/>
        <v>0.2</v>
      </c>
      <c r="K15">
        <f t="shared" si="9"/>
        <v>0.2</v>
      </c>
      <c r="L15">
        <f t="shared" si="9"/>
        <v>0.2</v>
      </c>
      <c r="M15">
        <f t="shared" si="9"/>
        <v>0.2</v>
      </c>
      <c r="N15">
        <f t="shared" si="9"/>
        <v>0.2</v>
      </c>
      <c r="O15">
        <f t="shared" si="9"/>
        <v>0.2</v>
      </c>
      <c r="P15">
        <v>0.17710234196637578</v>
      </c>
      <c r="Q15">
        <v>0.17921877570159894</v>
      </c>
      <c r="R15">
        <v>0.19955563031702775</v>
      </c>
      <c r="S15">
        <v>0.24025415372589926</v>
      </c>
      <c r="T15">
        <v>0.20871428269429448</v>
      </c>
      <c r="U15">
        <v>0.20348524013296093</v>
      </c>
      <c r="V15">
        <v>0.19168558589817067</v>
      </c>
      <c r="W15">
        <v>0.2008189438464815</v>
      </c>
      <c r="X15">
        <v>0.19313208430757886</v>
      </c>
      <c r="Y15">
        <v>0.17915987102209813</v>
      </c>
      <c r="Z15">
        <v>0.21671186634309447</v>
      </c>
      <c r="AA15">
        <v>0.16476961786724659</v>
      </c>
      <c r="AB15">
        <v>0.18530637670608327</v>
      </c>
      <c r="AC15">
        <v>0.19279239405572463</v>
      </c>
      <c r="AD15">
        <v>0.20581755511306163</v>
      </c>
      <c r="AE15">
        <v>0.19256502402437831</v>
      </c>
      <c r="AF15">
        <v>0.2035673981915033</v>
      </c>
      <c r="AG15">
        <v>0.20328317181719166</v>
      </c>
      <c r="AH15">
        <v>0.19865113163177944</v>
      </c>
      <c r="AI15">
        <v>0.21059089718599353</v>
      </c>
      <c r="AJ15">
        <v>0.20349485803384537</v>
      </c>
      <c r="AK15">
        <v>0.20347073738474353</v>
      </c>
      <c r="AL15">
        <v>0.20234419203804235</v>
      </c>
      <c r="AM15">
        <v>0.20234419203804235</v>
      </c>
      <c r="AN15">
        <v>0.20234419203804235</v>
      </c>
      <c r="AO15">
        <v>0.20234419203804235</v>
      </c>
      <c r="AP15">
        <v>0.20234419203804235</v>
      </c>
      <c r="AQ15">
        <v>0.20234419203804235</v>
      </c>
      <c r="AR15">
        <v>0.20234419203804235</v>
      </c>
      <c r="AS15">
        <v>0.20234419203804235</v>
      </c>
      <c r="AT15">
        <v>0.20234419203804235</v>
      </c>
      <c r="AU15">
        <v>0.20234419203804235</v>
      </c>
      <c r="AV15">
        <v>0.20234419203804235</v>
      </c>
      <c r="AW15">
        <v>0.20234419203804235</v>
      </c>
      <c r="AX15">
        <v>0.20234419203804235</v>
      </c>
      <c r="AY15">
        <v>0.20234419203804235</v>
      </c>
      <c r="AZ15">
        <v>0.20234419203804235</v>
      </c>
      <c r="BA15">
        <v>0.20234419203804235</v>
      </c>
      <c r="BB15">
        <v>0.20234419203804235</v>
      </c>
      <c r="BC15">
        <v>0.20234419203804235</v>
      </c>
      <c r="BD15">
        <v>0.20234419203804235</v>
      </c>
      <c r="BE15">
        <v>0.20234419203804235</v>
      </c>
      <c r="BF15">
        <v>0.20234419203804235</v>
      </c>
      <c r="BG15">
        <v>0.20234419203804235</v>
      </c>
      <c r="BH15">
        <v>0.20234419203804235</v>
      </c>
      <c r="BI15">
        <v>0.20234419203804235</v>
      </c>
      <c r="BJ15">
        <v>0.20234419203804235</v>
      </c>
      <c r="BK15">
        <v>0.20234419203804235</v>
      </c>
      <c r="BL15">
        <v>0.20234419203804235</v>
      </c>
      <c r="BM15">
        <v>0.20234419203804235</v>
      </c>
      <c r="BN15">
        <v>0.20234419203804235</v>
      </c>
    </row>
    <row r="17" spans="1:66" x14ac:dyDescent="0.25">
      <c r="D17" t="s">
        <v>124</v>
      </c>
      <c r="F17">
        <f>SUM(F5:F15)</f>
        <v>550.97583416864086</v>
      </c>
      <c r="K17">
        <f>SUM(K5:K15)</f>
        <v>573.60000000000014</v>
      </c>
      <c r="P17">
        <f t="shared" ref="P17:AU17" si="10">SUM(P5:P15)</f>
        <v>565.15483691195698</v>
      </c>
      <c r="Q17">
        <f t="shared" si="10"/>
        <v>578.78046298287165</v>
      </c>
      <c r="R17">
        <f t="shared" si="10"/>
        <v>583.64719428131752</v>
      </c>
      <c r="S17">
        <f t="shared" si="10"/>
        <v>581.12762252796949</v>
      </c>
      <c r="T17">
        <f t="shared" si="10"/>
        <v>581.50721865625576</v>
      </c>
      <c r="U17">
        <f t="shared" si="10"/>
        <v>580.156248513327</v>
      </c>
      <c r="V17">
        <f t="shared" si="10"/>
        <v>580.63928509017171</v>
      </c>
      <c r="W17">
        <f t="shared" si="10"/>
        <v>599.06059432435347</v>
      </c>
      <c r="X17">
        <f t="shared" si="10"/>
        <v>591.42993603574325</v>
      </c>
      <c r="Y17">
        <f t="shared" si="10"/>
        <v>589.52814179675215</v>
      </c>
      <c r="Z17">
        <f t="shared" si="10"/>
        <v>596.47293025111946</v>
      </c>
      <c r="AA17">
        <f t="shared" si="10"/>
        <v>590.20172696416944</v>
      </c>
      <c r="AB17">
        <f t="shared" si="10"/>
        <v>571.82617664834095</v>
      </c>
      <c r="AC17">
        <f t="shared" si="10"/>
        <v>607.91418336863933</v>
      </c>
      <c r="AD17">
        <f t="shared" si="10"/>
        <v>609.7873827887687</v>
      </c>
      <c r="AE17">
        <f t="shared" si="10"/>
        <v>611.3989314065999</v>
      </c>
      <c r="AF17">
        <f t="shared" si="10"/>
        <v>605.22822345443626</v>
      </c>
      <c r="AG17">
        <f t="shared" si="10"/>
        <v>613.47618452920517</v>
      </c>
      <c r="AH17">
        <f t="shared" si="10"/>
        <v>638.48908181468039</v>
      </c>
      <c r="AI17">
        <f t="shared" si="10"/>
        <v>616.45812962559762</v>
      </c>
      <c r="AJ17">
        <f t="shared" si="10"/>
        <v>595.98229410335728</v>
      </c>
      <c r="AK17">
        <f t="shared" si="10"/>
        <v>594.15303938839043</v>
      </c>
      <c r="AL17">
        <f t="shared" si="10"/>
        <v>580.34740855184441</v>
      </c>
      <c r="AM17">
        <f t="shared" si="10"/>
        <v>589.32850594036211</v>
      </c>
      <c r="AN17">
        <f t="shared" si="10"/>
        <v>586.26315676893807</v>
      </c>
      <c r="AO17">
        <f t="shared" si="10"/>
        <v>579.10309760870757</v>
      </c>
      <c r="AP17">
        <f t="shared" si="10"/>
        <v>582.10894478743433</v>
      </c>
      <c r="AQ17">
        <f t="shared" si="10"/>
        <v>584.99317637474621</v>
      </c>
      <c r="AR17">
        <f t="shared" si="10"/>
        <v>588.25725872317082</v>
      </c>
      <c r="AS17">
        <f t="shared" si="10"/>
        <v>591.79286920106517</v>
      </c>
      <c r="AT17">
        <f t="shared" si="10"/>
        <v>593.14694387231509</v>
      </c>
      <c r="AU17">
        <f t="shared" si="10"/>
        <v>593.923150338553</v>
      </c>
      <c r="AV17">
        <f t="shared" ref="AV17:BN17" si="11">SUM(AV5:AV15)</f>
        <v>593.73916480837011</v>
      </c>
      <c r="AW17">
        <f t="shared" si="11"/>
        <v>593.5158202402971</v>
      </c>
      <c r="AX17">
        <f t="shared" si="11"/>
        <v>593.47120993405485</v>
      </c>
      <c r="AY17">
        <f t="shared" si="11"/>
        <v>593.38174825393492</v>
      </c>
      <c r="AZ17">
        <f t="shared" si="11"/>
        <v>593.23491000320348</v>
      </c>
      <c r="BA17">
        <f t="shared" si="11"/>
        <v>593.03572877907845</v>
      </c>
      <c r="BB17">
        <f t="shared" si="11"/>
        <v>592.83832954686522</v>
      </c>
      <c r="BC17">
        <f t="shared" si="11"/>
        <v>592.60054052123451</v>
      </c>
      <c r="BD17">
        <f t="shared" si="11"/>
        <v>593.3350180288204</v>
      </c>
      <c r="BE17">
        <f t="shared" si="11"/>
        <v>592.91820718407882</v>
      </c>
      <c r="BF17">
        <f t="shared" si="11"/>
        <v>592.41936015655244</v>
      </c>
      <c r="BG17">
        <f t="shared" si="11"/>
        <v>591.82719968397271</v>
      </c>
      <c r="BH17">
        <f t="shared" si="11"/>
        <v>591.15204886912886</v>
      </c>
      <c r="BI17">
        <f t="shared" si="11"/>
        <v>590.39766336908497</v>
      </c>
      <c r="BJ17">
        <f t="shared" si="11"/>
        <v>589.53738691283286</v>
      </c>
      <c r="BK17">
        <f t="shared" si="11"/>
        <v>588.5736147323662</v>
      </c>
      <c r="BL17">
        <f t="shared" si="11"/>
        <v>587.49831142109076</v>
      </c>
      <c r="BM17">
        <f t="shared" si="11"/>
        <v>586.31371923017207</v>
      </c>
      <c r="BN17">
        <f t="shared" si="11"/>
        <v>584.96293777084054</v>
      </c>
    </row>
    <row r="30" spans="1:66" x14ac:dyDescent="0.25">
      <c r="A30" t="s">
        <v>241</v>
      </c>
    </row>
    <row r="31" spans="1:66" x14ac:dyDescent="0.25">
      <c r="A31" t="s">
        <v>242</v>
      </c>
      <c r="B31">
        <v>1990</v>
      </c>
      <c r="C31">
        <v>1991</v>
      </c>
      <c r="D31">
        <v>1992</v>
      </c>
      <c r="E31">
        <v>1993</v>
      </c>
      <c r="F31">
        <v>1994</v>
      </c>
      <c r="G31">
        <v>1995</v>
      </c>
      <c r="H31">
        <v>1996</v>
      </c>
      <c r="I31">
        <v>1997</v>
      </c>
      <c r="J31">
        <v>1998</v>
      </c>
      <c r="K31">
        <v>1999</v>
      </c>
      <c r="L31">
        <v>2000</v>
      </c>
      <c r="M31">
        <v>2001</v>
      </c>
      <c r="N31">
        <v>2002</v>
      </c>
      <c r="O31">
        <v>2003</v>
      </c>
      <c r="P31">
        <v>2004</v>
      </c>
      <c r="Q31">
        <v>2005</v>
      </c>
      <c r="R31">
        <v>2006</v>
      </c>
      <c r="S31">
        <v>2007</v>
      </c>
      <c r="T31">
        <v>2008</v>
      </c>
      <c r="U31">
        <v>2009</v>
      </c>
      <c r="V31">
        <v>2010</v>
      </c>
      <c r="W31">
        <v>2011</v>
      </c>
      <c r="X31">
        <v>2012</v>
      </c>
      <c r="Y31">
        <v>2013</v>
      </c>
      <c r="Z31">
        <v>2014</v>
      </c>
      <c r="AA31">
        <v>2015</v>
      </c>
      <c r="AB31">
        <v>2016</v>
      </c>
      <c r="AC31">
        <v>2017</v>
      </c>
      <c r="AD31">
        <v>2018</v>
      </c>
      <c r="AE31">
        <v>2019</v>
      </c>
      <c r="AF31">
        <v>2020</v>
      </c>
      <c r="AG31">
        <v>2021</v>
      </c>
      <c r="AH31">
        <v>2022</v>
      </c>
    </row>
    <row r="32" spans="1:66" x14ac:dyDescent="0.25">
      <c r="A32" t="s">
        <v>121</v>
      </c>
      <c r="B32">
        <v>7.1</v>
      </c>
      <c r="C32">
        <v>7.3</v>
      </c>
      <c r="D32">
        <v>6.9</v>
      </c>
      <c r="E32">
        <v>6.4</v>
      </c>
      <c r="F32">
        <v>6.8</v>
      </c>
      <c r="G32">
        <v>7</v>
      </c>
      <c r="H32">
        <v>6.9</v>
      </c>
      <c r="I32">
        <v>7</v>
      </c>
      <c r="J32">
        <v>7.7</v>
      </c>
      <c r="K32">
        <v>7.5</v>
      </c>
      <c r="L32">
        <v>7.6</v>
      </c>
      <c r="M32">
        <v>7.9</v>
      </c>
      <c r="N32">
        <v>8.6</v>
      </c>
      <c r="O32">
        <v>8.3000000000000007</v>
      </c>
      <c r="P32">
        <v>7.5</v>
      </c>
      <c r="Q32">
        <v>7.9</v>
      </c>
      <c r="R32">
        <v>7.9</v>
      </c>
      <c r="S32">
        <v>8.1999999999999993</v>
      </c>
      <c r="T32">
        <v>8.6</v>
      </c>
      <c r="U32">
        <v>7.2</v>
      </c>
      <c r="V32">
        <v>8.6</v>
      </c>
      <c r="W32">
        <v>8</v>
      </c>
      <c r="X32">
        <v>10.3</v>
      </c>
      <c r="Y32">
        <v>8.4</v>
      </c>
      <c r="Z32">
        <v>8.1</v>
      </c>
      <c r="AA32">
        <v>8.4</v>
      </c>
      <c r="AB32">
        <v>7.7</v>
      </c>
      <c r="AC32">
        <v>7.9</v>
      </c>
      <c r="AD32">
        <v>7.2</v>
      </c>
      <c r="AE32">
        <v>7.2</v>
      </c>
      <c r="AF32">
        <v>8</v>
      </c>
      <c r="AG32">
        <v>7.6</v>
      </c>
      <c r="AH32">
        <v>8.6</v>
      </c>
    </row>
    <row r="33" spans="1:34" x14ac:dyDescent="0.25">
      <c r="A33" t="s">
        <v>120</v>
      </c>
      <c r="B33">
        <v>2.4</v>
      </c>
      <c r="C33">
        <v>2.2999999999999998</v>
      </c>
      <c r="D33">
        <v>2.4</v>
      </c>
      <c r="E33">
        <v>2.6</v>
      </c>
      <c r="F33">
        <v>2.7</v>
      </c>
      <c r="G33">
        <v>2.7</v>
      </c>
      <c r="H33">
        <v>2.6</v>
      </c>
      <c r="I33">
        <v>2.7</v>
      </c>
      <c r="J33">
        <v>2.9</v>
      </c>
      <c r="K33">
        <v>3</v>
      </c>
      <c r="L33">
        <v>3.2</v>
      </c>
      <c r="M33">
        <v>3.4</v>
      </c>
      <c r="N33">
        <v>3.6</v>
      </c>
      <c r="O33">
        <v>3.7</v>
      </c>
      <c r="P33">
        <v>3.7</v>
      </c>
      <c r="Q33">
        <v>3.5</v>
      </c>
      <c r="R33">
        <v>3.7</v>
      </c>
      <c r="S33">
        <v>3.8</v>
      </c>
      <c r="T33">
        <v>3.6</v>
      </c>
      <c r="U33">
        <v>3.6</v>
      </c>
      <c r="V33">
        <v>3.8</v>
      </c>
      <c r="W33">
        <v>4.0999999999999996</v>
      </c>
      <c r="X33">
        <v>4.3</v>
      </c>
      <c r="Y33">
        <v>4.4000000000000004</v>
      </c>
      <c r="Z33">
        <v>4.5</v>
      </c>
      <c r="AA33">
        <v>4.7</v>
      </c>
      <c r="AB33">
        <v>4.7</v>
      </c>
      <c r="AC33">
        <v>4.8</v>
      </c>
      <c r="AD33">
        <v>4.9000000000000004</v>
      </c>
      <c r="AE33">
        <v>5</v>
      </c>
      <c r="AF33">
        <v>5.0999999999999996</v>
      </c>
      <c r="AG33">
        <v>5.2</v>
      </c>
      <c r="AH33">
        <v>5.3</v>
      </c>
    </row>
    <row r="34" spans="1:34" x14ac:dyDescent="0.25">
      <c r="A34" t="s">
        <v>122</v>
      </c>
      <c r="B34">
        <v>4.7</v>
      </c>
      <c r="C34">
        <v>5</v>
      </c>
      <c r="D34">
        <v>4.4000000000000004</v>
      </c>
      <c r="E34">
        <v>3.8</v>
      </c>
      <c r="F34">
        <v>4.0999999999999996</v>
      </c>
      <c r="G34">
        <v>4.4000000000000004</v>
      </c>
      <c r="H34">
        <v>4.4000000000000004</v>
      </c>
      <c r="I34">
        <v>4.3</v>
      </c>
      <c r="J34">
        <v>4.8</v>
      </c>
      <c r="K34">
        <v>4.5</v>
      </c>
      <c r="L34">
        <v>4.4000000000000004</v>
      </c>
      <c r="M34">
        <v>4.5</v>
      </c>
      <c r="N34">
        <v>5</v>
      </c>
      <c r="O34">
        <v>4.5999999999999996</v>
      </c>
      <c r="P34">
        <v>3.8</v>
      </c>
      <c r="Q34">
        <v>4.4000000000000004</v>
      </c>
      <c r="R34">
        <v>4.2</v>
      </c>
      <c r="S34">
        <v>4.5</v>
      </c>
      <c r="T34">
        <v>5</v>
      </c>
      <c r="U34">
        <v>3.7</v>
      </c>
      <c r="V34">
        <v>4.8</v>
      </c>
      <c r="W34">
        <v>3.9</v>
      </c>
      <c r="X34">
        <v>6</v>
      </c>
      <c r="Y34">
        <v>3.9</v>
      </c>
      <c r="Z34">
        <v>3.6</v>
      </c>
      <c r="AA34">
        <v>3.7</v>
      </c>
      <c r="AB34">
        <v>3</v>
      </c>
      <c r="AC34">
        <v>3.1</v>
      </c>
      <c r="AD34">
        <v>2.2000000000000002</v>
      </c>
      <c r="AE34">
        <v>2.2000000000000002</v>
      </c>
      <c r="AF34">
        <v>2.9</v>
      </c>
      <c r="AG34">
        <v>2.4</v>
      </c>
      <c r="AH34">
        <v>3.3</v>
      </c>
    </row>
    <row r="35" spans="1:34" x14ac:dyDescent="0.25">
      <c r="A35" t="s">
        <v>13</v>
      </c>
      <c r="B35">
        <v>241.7</v>
      </c>
      <c r="C35">
        <v>244.4</v>
      </c>
      <c r="D35">
        <v>247.7</v>
      </c>
      <c r="E35">
        <v>252.4</v>
      </c>
      <c r="F35">
        <v>257.8</v>
      </c>
      <c r="G35">
        <v>264.5</v>
      </c>
      <c r="H35">
        <v>263.10000000000002</v>
      </c>
      <c r="I35">
        <v>259.5</v>
      </c>
      <c r="J35">
        <v>263.8</v>
      </c>
      <c r="K35">
        <v>262.60000000000002</v>
      </c>
      <c r="L35">
        <v>264.2</v>
      </c>
      <c r="M35">
        <v>261.3</v>
      </c>
      <c r="N35">
        <v>265</v>
      </c>
      <c r="O35">
        <v>262</v>
      </c>
      <c r="P35">
        <v>256.39999999999998</v>
      </c>
      <c r="Q35">
        <v>264.39999999999998</v>
      </c>
      <c r="R35">
        <v>265</v>
      </c>
      <c r="S35">
        <v>273.7</v>
      </c>
      <c r="T35">
        <v>269</v>
      </c>
      <c r="U35">
        <v>269.8</v>
      </c>
      <c r="V35">
        <v>272.10000000000002</v>
      </c>
      <c r="W35">
        <v>267.89999999999998</v>
      </c>
      <c r="X35">
        <v>266</v>
      </c>
      <c r="Y35">
        <v>262.60000000000002</v>
      </c>
      <c r="Z35">
        <v>259.60000000000002</v>
      </c>
      <c r="AA35">
        <v>269</v>
      </c>
      <c r="AB35">
        <v>277.5</v>
      </c>
      <c r="AC35">
        <v>278.89999999999998</v>
      </c>
      <c r="AD35">
        <v>285</v>
      </c>
      <c r="AE35">
        <v>280.2</v>
      </c>
      <c r="AF35">
        <v>282.39999999999998</v>
      </c>
      <c r="AG35">
        <v>281.8</v>
      </c>
      <c r="AH35">
        <v>276.8</v>
      </c>
    </row>
    <row r="36" spans="1:34" x14ac:dyDescent="0.25">
      <c r="A36" t="s">
        <v>114</v>
      </c>
      <c r="B36">
        <v>183.1</v>
      </c>
      <c r="C36">
        <v>183.3</v>
      </c>
      <c r="D36">
        <v>188.7</v>
      </c>
      <c r="E36">
        <v>191.4</v>
      </c>
      <c r="F36">
        <v>194.8</v>
      </c>
      <c r="G36">
        <v>199.2</v>
      </c>
      <c r="H36">
        <v>198</v>
      </c>
      <c r="I36">
        <v>194.1</v>
      </c>
      <c r="J36">
        <v>192</v>
      </c>
      <c r="K36">
        <v>192.2</v>
      </c>
      <c r="L36">
        <v>190.2</v>
      </c>
      <c r="M36">
        <v>189</v>
      </c>
      <c r="N36">
        <v>189.4</v>
      </c>
      <c r="O36">
        <v>189.5</v>
      </c>
      <c r="P36">
        <v>186</v>
      </c>
      <c r="Q36">
        <v>188.2</v>
      </c>
      <c r="R36">
        <v>191.3</v>
      </c>
      <c r="S36">
        <v>194.5</v>
      </c>
      <c r="T36">
        <v>193.8</v>
      </c>
      <c r="U36">
        <v>192.8</v>
      </c>
      <c r="V36">
        <v>190.8</v>
      </c>
      <c r="W36">
        <v>188.3</v>
      </c>
      <c r="X36">
        <v>185.9</v>
      </c>
      <c r="Y36">
        <v>184.7</v>
      </c>
      <c r="Z36">
        <v>182.5</v>
      </c>
      <c r="AA36">
        <v>185.9</v>
      </c>
      <c r="AB36">
        <v>191.9</v>
      </c>
      <c r="AC36">
        <v>195.9</v>
      </c>
      <c r="AD36">
        <v>196.8</v>
      </c>
      <c r="AE36">
        <v>197.3</v>
      </c>
      <c r="AF36">
        <v>196.3</v>
      </c>
      <c r="AG36">
        <v>196.5</v>
      </c>
      <c r="AH36">
        <v>192.6</v>
      </c>
    </row>
    <row r="37" spans="1:34" x14ac:dyDescent="0.25">
      <c r="A37" t="s">
        <v>116</v>
      </c>
      <c r="B37">
        <v>39.1</v>
      </c>
      <c r="C37">
        <v>41</v>
      </c>
      <c r="D37">
        <v>39.4</v>
      </c>
      <c r="E37">
        <v>41.3</v>
      </c>
      <c r="F37">
        <v>44.3</v>
      </c>
      <c r="G37">
        <v>45.7</v>
      </c>
      <c r="H37">
        <v>44.8</v>
      </c>
      <c r="I37">
        <v>46.9</v>
      </c>
      <c r="J37">
        <v>50.7</v>
      </c>
      <c r="K37">
        <v>50.8</v>
      </c>
      <c r="L37">
        <v>51.1</v>
      </c>
      <c r="M37">
        <v>52.6</v>
      </c>
      <c r="N37">
        <v>53.5</v>
      </c>
      <c r="O37">
        <v>53.8</v>
      </c>
      <c r="P37">
        <v>52.1</v>
      </c>
      <c r="Q37">
        <v>55</v>
      </c>
      <c r="R37">
        <v>55.1</v>
      </c>
      <c r="S37">
        <v>60.1</v>
      </c>
      <c r="T37">
        <v>58.2</v>
      </c>
      <c r="U37">
        <v>57</v>
      </c>
      <c r="V37">
        <v>59.1</v>
      </c>
      <c r="W37">
        <v>59.6</v>
      </c>
      <c r="X37">
        <v>61.8</v>
      </c>
      <c r="Y37">
        <v>59.3</v>
      </c>
      <c r="Z37">
        <v>58.8</v>
      </c>
      <c r="AA37">
        <v>62.9</v>
      </c>
      <c r="AB37">
        <v>65.099999999999994</v>
      </c>
      <c r="AC37">
        <v>65.599999999999994</v>
      </c>
      <c r="AD37">
        <v>67.7</v>
      </c>
      <c r="AE37">
        <v>66.7</v>
      </c>
      <c r="AF37">
        <v>66.900000000000006</v>
      </c>
      <c r="AG37">
        <v>66.400000000000006</v>
      </c>
      <c r="AH37">
        <v>64.7</v>
      </c>
    </row>
    <row r="38" spans="1:34" x14ac:dyDescent="0.25">
      <c r="A38" t="s">
        <v>118</v>
      </c>
      <c r="B38">
        <v>18.899999999999999</v>
      </c>
      <c r="C38">
        <v>19.5</v>
      </c>
      <c r="D38">
        <v>19</v>
      </c>
      <c r="E38">
        <v>19.100000000000001</v>
      </c>
      <c r="F38">
        <v>18.100000000000001</v>
      </c>
      <c r="G38">
        <v>19.100000000000001</v>
      </c>
      <c r="H38">
        <v>19.7</v>
      </c>
      <c r="I38">
        <v>17.899999999999999</v>
      </c>
      <c r="J38">
        <v>20.399999999999999</v>
      </c>
      <c r="K38">
        <v>19</v>
      </c>
      <c r="L38">
        <v>22.4</v>
      </c>
      <c r="M38">
        <v>19</v>
      </c>
      <c r="N38">
        <v>21.5</v>
      </c>
      <c r="O38">
        <v>17.899999999999999</v>
      </c>
      <c r="P38">
        <v>17.600000000000001</v>
      </c>
      <c r="Q38">
        <v>20.6</v>
      </c>
      <c r="R38">
        <v>18</v>
      </c>
      <c r="S38">
        <v>18.5</v>
      </c>
      <c r="T38">
        <v>16.399999999999999</v>
      </c>
      <c r="U38">
        <v>19.600000000000001</v>
      </c>
      <c r="V38">
        <v>21.5</v>
      </c>
      <c r="W38">
        <v>19.399999999999999</v>
      </c>
      <c r="X38">
        <v>17.7</v>
      </c>
      <c r="Y38">
        <v>18.100000000000001</v>
      </c>
      <c r="Z38">
        <v>17.600000000000001</v>
      </c>
      <c r="AA38">
        <v>19.600000000000001</v>
      </c>
      <c r="AB38">
        <v>19.899999999999999</v>
      </c>
      <c r="AC38">
        <v>16.7</v>
      </c>
      <c r="AD38">
        <v>19.899999999999999</v>
      </c>
      <c r="AE38">
        <v>15.6</v>
      </c>
      <c r="AF38">
        <v>18.600000000000001</v>
      </c>
      <c r="AG38">
        <v>18.3</v>
      </c>
      <c r="AH38">
        <v>18.899999999999999</v>
      </c>
    </row>
    <row r="39" spans="1:34" x14ac:dyDescent="0.25">
      <c r="A39" t="s">
        <v>123</v>
      </c>
      <c r="B39">
        <v>0.5</v>
      </c>
      <c r="C39">
        <v>0.5</v>
      </c>
      <c r="D39">
        <v>0.6</v>
      </c>
      <c r="E39">
        <v>0.6</v>
      </c>
      <c r="F39">
        <v>0.6</v>
      </c>
      <c r="G39">
        <v>0.5</v>
      </c>
      <c r="H39">
        <v>0.6</v>
      </c>
      <c r="I39">
        <v>0.6</v>
      </c>
      <c r="J39">
        <v>0.6</v>
      </c>
      <c r="K39">
        <v>0.6</v>
      </c>
      <c r="L39">
        <v>0.5</v>
      </c>
      <c r="M39">
        <v>0.5</v>
      </c>
      <c r="N39">
        <v>0.6</v>
      </c>
      <c r="O39">
        <v>0.7</v>
      </c>
      <c r="P39">
        <v>0.6</v>
      </c>
      <c r="Q39">
        <v>0.6</v>
      </c>
      <c r="R39">
        <v>0.6</v>
      </c>
      <c r="S39">
        <v>0.6</v>
      </c>
      <c r="T39">
        <v>0.6</v>
      </c>
      <c r="U39">
        <v>0.5</v>
      </c>
      <c r="V39">
        <v>0.7</v>
      </c>
      <c r="W39">
        <v>0.5</v>
      </c>
      <c r="X39">
        <v>0.6</v>
      </c>
      <c r="Y39">
        <v>0.6</v>
      </c>
      <c r="Z39">
        <v>0.6</v>
      </c>
      <c r="AA39">
        <v>0.6</v>
      </c>
      <c r="AB39">
        <v>0.6</v>
      </c>
      <c r="AC39">
        <v>0.6</v>
      </c>
      <c r="AD39">
        <v>0.6</v>
      </c>
      <c r="AE39">
        <v>0.7</v>
      </c>
      <c r="AF39">
        <v>0.6</v>
      </c>
      <c r="AG39">
        <v>0.6</v>
      </c>
      <c r="AH39">
        <v>0.6</v>
      </c>
    </row>
    <row r="40" spans="1:34" x14ac:dyDescent="0.25">
      <c r="A40" t="s">
        <v>19</v>
      </c>
      <c r="B40">
        <v>302.3</v>
      </c>
      <c r="C40">
        <v>291.5</v>
      </c>
      <c r="D40">
        <v>288.7</v>
      </c>
      <c r="E40">
        <v>305.5</v>
      </c>
      <c r="F40">
        <v>302.89999999999998</v>
      </c>
      <c r="G40">
        <v>302</v>
      </c>
      <c r="H40">
        <v>311.39999999999998</v>
      </c>
      <c r="I40">
        <v>299.60000000000002</v>
      </c>
      <c r="J40">
        <v>305.8</v>
      </c>
      <c r="K40">
        <v>303.3</v>
      </c>
      <c r="L40">
        <v>294.2</v>
      </c>
      <c r="M40">
        <v>310.7</v>
      </c>
      <c r="N40">
        <v>311.2</v>
      </c>
      <c r="O40">
        <v>312.10000000000002</v>
      </c>
      <c r="P40">
        <v>319.2</v>
      </c>
      <c r="Q40">
        <v>309.5</v>
      </c>
      <c r="R40">
        <v>309.39999999999998</v>
      </c>
      <c r="S40">
        <v>319.3</v>
      </c>
      <c r="T40">
        <v>315.89999999999998</v>
      </c>
      <c r="U40">
        <v>314.8</v>
      </c>
      <c r="V40">
        <v>318.3</v>
      </c>
      <c r="W40">
        <v>317</v>
      </c>
      <c r="X40">
        <v>298.5</v>
      </c>
      <c r="Y40">
        <v>340.2</v>
      </c>
      <c r="Z40">
        <v>345.7</v>
      </c>
      <c r="AA40">
        <v>337.5</v>
      </c>
      <c r="AB40">
        <v>323.7</v>
      </c>
      <c r="AC40">
        <v>330.6</v>
      </c>
      <c r="AD40">
        <v>350.2</v>
      </c>
      <c r="AE40">
        <v>332.6</v>
      </c>
      <c r="AF40">
        <v>309.2</v>
      </c>
      <c r="AG40">
        <v>315.3</v>
      </c>
      <c r="AH40">
        <v>308</v>
      </c>
    </row>
    <row r="41" spans="1:34" x14ac:dyDescent="0.25">
      <c r="A41" t="s">
        <v>117</v>
      </c>
      <c r="B41">
        <v>288.8</v>
      </c>
      <c r="C41">
        <v>277.8</v>
      </c>
      <c r="D41">
        <v>275</v>
      </c>
      <c r="E41">
        <v>292</v>
      </c>
      <c r="F41">
        <v>288.7</v>
      </c>
      <c r="G41">
        <v>287.5</v>
      </c>
      <c r="H41">
        <v>296.89999999999998</v>
      </c>
      <c r="I41">
        <v>285</v>
      </c>
      <c r="J41">
        <v>291.10000000000002</v>
      </c>
      <c r="K41">
        <v>288.10000000000002</v>
      </c>
      <c r="L41">
        <v>278.60000000000002</v>
      </c>
      <c r="M41">
        <v>295.10000000000002</v>
      </c>
      <c r="N41">
        <v>295.3</v>
      </c>
      <c r="O41">
        <v>296.2</v>
      </c>
      <c r="P41">
        <v>304</v>
      </c>
      <c r="Q41">
        <v>294.10000000000002</v>
      </c>
      <c r="R41">
        <v>293.39999999999998</v>
      </c>
      <c r="S41">
        <v>303.3</v>
      </c>
      <c r="T41">
        <v>300.2</v>
      </c>
      <c r="U41">
        <v>299.2</v>
      </c>
      <c r="V41">
        <v>302.7</v>
      </c>
      <c r="W41">
        <v>301.39999999999998</v>
      </c>
      <c r="X41">
        <v>282.8</v>
      </c>
      <c r="Y41">
        <v>324.60000000000002</v>
      </c>
      <c r="Z41">
        <v>330.1</v>
      </c>
      <c r="AA41">
        <v>321.60000000000002</v>
      </c>
      <c r="AB41">
        <v>307.39999999999998</v>
      </c>
      <c r="AC41">
        <v>314</v>
      </c>
      <c r="AD41">
        <v>333.4</v>
      </c>
      <c r="AE41">
        <v>315.60000000000002</v>
      </c>
      <c r="AF41">
        <v>292.10000000000002</v>
      </c>
      <c r="AG41">
        <v>298</v>
      </c>
      <c r="AH41">
        <v>290.8</v>
      </c>
    </row>
    <row r="42" spans="1:34" x14ac:dyDescent="0.25">
      <c r="A42" t="s">
        <v>116</v>
      </c>
      <c r="B42">
        <v>13.4</v>
      </c>
      <c r="C42">
        <v>13.5</v>
      </c>
      <c r="D42">
        <v>13.5</v>
      </c>
      <c r="E42">
        <v>13.4</v>
      </c>
      <c r="F42">
        <v>14</v>
      </c>
      <c r="G42">
        <v>14.3</v>
      </c>
      <c r="H42">
        <v>14.3</v>
      </c>
      <c r="I42">
        <v>14.4</v>
      </c>
      <c r="J42">
        <v>14.6</v>
      </c>
      <c r="K42">
        <v>15.1</v>
      </c>
      <c r="L42">
        <v>15.5</v>
      </c>
      <c r="M42">
        <v>15.4</v>
      </c>
      <c r="N42">
        <v>15.7</v>
      </c>
      <c r="O42">
        <v>15.7</v>
      </c>
      <c r="P42">
        <v>15.1</v>
      </c>
      <c r="Q42">
        <v>15.2</v>
      </c>
      <c r="R42">
        <v>15.8</v>
      </c>
      <c r="S42">
        <v>15.8</v>
      </c>
      <c r="T42">
        <v>15.5</v>
      </c>
      <c r="U42">
        <v>15.4</v>
      </c>
      <c r="V42">
        <v>15.3</v>
      </c>
      <c r="W42">
        <v>15.5</v>
      </c>
      <c r="X42">
        <v>15.5</v>
      </c>
      <c r="Y42">
        <v>15.4</v>
      </c>
      <c r="Z42">
        <v>15.3</v>
      </c>
      <c r="AA42">
        <v>15.7</v>
      </c>
      <c r="AB42">
        <v>16.100000000000001</v>
      </c>
      <c r="AC42">
        <v>16.399999999999999</v>
      </c>
      <c r="AD42">
        <v>16.600000000000001</v>
      </c>
      <c r="AE42">
        <v>16.8</v>
      </c>
      <c r="AF42">
        <v>16.899999999999999</v>
      </c>
      <c r="AG42">
        <v>17.100000000000001</v>
      </c>
      <c r="AH42">
        <v>17</v>
      </c>
    </row>
    <row r="43" spans="1:34" x14ac:dyDescent="0.25">
      <c r="A43" t="s">
        <v>123</v>
      </c>
      <c r="B43">
        <v>0.2</v>
      </c>
      <c r="C43">
        <v>0.2</v>
      </c>
      <c r="D43">
        <v>0.2</v>
      </c>
      <c r="E43">
        <v>0.2</v>
      </c>
      <c r="F43">
        <v>0.2</v>
      </c>
      <c r="G43">
        <v>0.2</v>
      </c>
      <c r="H43">
        <v>0.2</v>
      </c>
      <c r="I43">
        <v>0.2</v>
      </c>
      <c r="J43">
        <v>0.2</v>
      </c>
      <c r="K43">
        <v>0.2</v>
      </c>
      <c r="L43">
        <v>0.2</v>
      </c>
      <c r="M43">
        <v>0.2</v>
      </c>
      <c r="N43">
        <v>0.2</v>
      </c>
      <c r="O43">
        <v>0.2</v>
      </c>
      <c r="P43">
        <v>0.2</v>
      </c>
      <c r="Q43">
        <v>0.2</v>
      </c>
      <c r="R43">
        <v>0.2</v>
      </c>
      <c r="S43">
        <v>0.2</v>
      </c>
      <c r="T43">
        <v>0.2</v>
      </c>
      <c r="U43">
        <v>0.2</v>
      </c>
      <c r="V43">
        <v>0.2</v>
      </c>
      <c r="W43">
        <v>0.2</v>
      </c>
      <c r="X43">
        <v>0.2</v>
      </c>
      <c r="Y43">
        <v>0.2</v>
      </c>
      <c r="Z43">
        <v>0.2</v>
      </c>
      <c r="AA43">
        <v>0.2</v>
      </c>
      <c r="AB43">
        <v>0.2</v>
      </c>
      <c r="AC43">
        <v>0.2</v>
      </c>
      <c r="AD43">
        <v>0.2</v>
      </c>
      <c r="AE43">
        <v>0.2</v>
      </c>
      <c r="AF43">
        <v>0.2</v>
      </c>
      <c r="AG43">
        <v>0.2</v>
      </c>
      <c r="AH43">
        <v>0.2</v>
      </c>
    </row>
    <row r="44" spans="1:34" x14ac:dyDescent="0.25">
      <c r="A44" t="s">
        <v>124</v>
      </c>
      <c r="B44">
        <v>551.1</v>
      </c>
      <c r="C44">
        <v>543.20000000000005</v>
      </c>
      <c r="D44">
        <v>543.20000000000005</v>
      </c>
      <c r="E44">
        <v>564.4</v>
      </c>
      <c r="F44">
        <v>567.5</v>
      </c>
      <c r="G44">
        <v>573.6</v>
      </c>
      <c r="H44">
        <v>581.4</v>
      </c>
      <c r="I44">
        <v>566.1</v>
      </c>
      <c r="J44">
        <v>577.29999999999995</v>
      </c>
      <c r="K44">
        <v>573.4</v>
      </c>
      <c r="L44">
        <v>566.1</v>
      </c>
      <c r="M44">
        <v>579.79999999999995</v>
      </c>
      <c r="N44">
        <v>584.79999999999995</v>
      </c>
      <c r="O44">
        <v>582.4</v>
      </c>
      <c r="P44">
        <v>583.1</v>
      </c>
      <c r="Q44">
        <v>581.79999999999995</v>
      </c>
      <c r="R44">
        <v>582.29999999999995</v>
      </c>
      <c r="S44">
        <v>601.20000000000005</v>
      </c>
      <c r="T44">
        <v>593.6</v>
      </c>
      <c r="U44">
        <v>591.79999999999995</v>
      </c>
      <c r="V44">
        <v>599</v>
      </c>
      <c r="W44">
        <v>592.9</v>
      </c>
      <c r="X44">
        <v>574.70000000000005</v>
      </c>
      <c r="Y44">
        <v>611.20000000000005</v>
      </c>
      <c r="Z44">
        <v>613.4</v>
      </c>
      <c r="AA44">
        <v>614.79999999999995</v>
      </c>
      <c r="AB44">
        <v>608.9</v>
      </c>
      <c r="AC44">
        <v>617.4</v>
      </c>
      <c r="AD44">
        <v>642.4</v>
      </c>
      <c r="AE44">
        <v>620.1</v>
      </c>
      <c r="AF44">
        <v>599.70000000000005</v>
      </c>
      <c r="AG44">
        <v>604.79999999999995</v>
      </c>
      <c r="AH44">
        <v>593.4</v>
      </c>
    </row>
    <row r="45" spans="1:34" x14ac:dyDescent="0.25">
      <c r="A45" t="s">
        <v>243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20BBB-E900-4CC9-9192-053D56891817}">
  <dimension ref="A1:AM49"/>
  <sheetViews>
    <sheetView topLeftCell="W7" workbookViewId="0">
      <selection activeCell="AK6" sqref="AK6:AK8"/>
    </sheetView>
  </sheetViews>
  <sheetFormatPr defaultRowHeight="13.15" customHeight="1" x14ac:dyDescent="0.25"/>
  <sheetData>
    <row r="1" spans="1:39" ht="13.15" customHeight="1" x14ac:dyDescent="0.25">
      <c r="A1" t="s">
        <v>134</v>
      </c>
      <c r="R1" t="s">
        <v>135</v>
      </c>
    </row>
    <row r="2" spans="1:39" ht="13.15" customHeight="1" x14ac:dyDescent="0.25">
      <c r="B2" t="s">
        <v>136</v>
      </c>
      <c r="D2" t="s">
        <v>137</v>
      </c>
      <c r="F2" t="s">
        <v>138</v>
      </c>
      <c r="H2" t="s">
        <v>139</v>
      </c>
      <c r="J2" t="s">
        <v>140</v>
      </c>
      <c r="O2" t="s">
        <v>141</v>
      </c>
      <c r="R2" t="s">
        <v>138</v>
      </c>
      <c r="T2" t="s">
        <v>139</v>
      </c>
      <c r="V2" t="s">
        <v>140</v>
      </c>
      <c r="AA2" t="s">
        <v>143</v>
      </c>
    </row>
    <row r="3" spans="1:39" ht="13.15" customHeight="1" x14ac:dyDescent="0.25">
      <c r="F3" t="s">
        <v>144</v>
      </c>
      <c r="G3" t="e">
        <f>#REF!</f>
        <v>#REF!</v>
      </c>
      <c r="I3" t="e">
        <f>#REF!</f>
        <v>#REF!</v>
      </c>
      <c r="R3" t="s">
        <v>144</v>
      </c>
      <c r="V3" t="s">
        <v>145</v>
      </c>
      <c r="AA3" t="s">
        <v>145</v>
      </c>
      <c r="AG3">
        <v>2024</v>
      </c>
      <c r="AH3">
        <v>2024</v>
      </c>
      <c r="AI3">
        <v>2024</v>
      </c>
      <c r="AK3">
        <v>2022</v>
      </c>
      <c r="AL3">
        <v>2022</v>
      </c>
      <c r="AM3">
        <v>2022</v>
      </c>
    </row>
    <row r="4" spans="1:39" ht="13.15" customHeight="1" x14ac:dyDescent="0.25">
      <c r="B4">
        <v>2022</v>
      </c>
      <c r="C4">
        <v>2024</v>
      </c>
      <c r="D4">
        <f>B4</f>
        <v>2022</v>
      </c>
      <c r="E4">
        <f>C4</f>
        <v>2024</v>
      </c>
      <c r="F4">
        <v>2022</v>
      </c>
      <c r="G4">
        <v>2024</v>
      </c>
      <c r="H4">
        <f>F4</f>
        <v>2022</v>
      </c>
      <c r="I4">
        <f>G4</f>
        <v>2024</v>
      </c>
      <c r="J4">
        <f>H4</f>
        <v>2022</v>
      </c>
      <c r="K4">
        <f>I4</f>
        <v>2024</v>
      </c>
      <c r="L4" t="s">
        <v>220</v>
      </c>
      <c r="O4">
        <v>2022</v>
      </c>
      <c r="P4">
        <v>2024</v>
      </c>
      <c r="R4">
        <v>2022</v>
      </c>
      <c r="S4">
        <v>2024</v>
      </c>
      <c r="T4">
        <f>R4</f>
        <v>2022</v>
      </c>
      <c r="U4">
        <f>S4</f>
        <v>2024</v>
      </c>
      <c r="V4">
        <f>T4</f>
        <v>2022</v>
      </c>
      <c r="W4">
        <f>U4</f>
        <v>2024</v>
      </c>
      <c r="X4" t="s">
        <v>132</v>
      </c>
      <c r="AA4">
        <v>2022</v>
      </c>
      <c r="AB4">
        <v>2024</v>
      </c>
      <c r="AC4" t="s">
        <v>132</v>
      </c>
      <c r="AD4">
        <v>2024</v>
      </c>
      <c r="AE4" t="s">
        <v>221</v>
      </c>
      <c r="AG4" t="s">
        <v>229</v>
      </c>
      <c r="AH4" t="s">
        <v>230</v>
      </c>
      <c r="AI4" t="s">
        <v>231</v>
      </c>
    </row>
    <row r="5" spans="1:39" ht="13.15" customHeight="1" x14ac:dyDescent="0.25">
      <c r="B5" t="s">
        <v>146</v>
      </c>
      <c r="C5" t="s">
        <v>146</v>
      </c>
      <c r="D5" t="str">
        <f>B5</f>
        <v>$/m3</v>
      </c>
      <c r="E5" t="str">
        <f>C5</f>
        <v>$/m3</v>
      </c>
      <c r="F5" t="s">
        <v>147</v>
      </c>
      <c r="G5" t="s">
        <v>147</v>
      </c>
      <c r="H5" t="str">
        <f>F5</f>
        <v>millm3/yr</v>
      </c>
      <c r="I5" t="str">
        <f>G5</f>
        <v>millm3/yr</v>
      </c>
      <c r="J5" t="s">
        <v>148</v>
      </c>
      <c r="K5" t="s">
        <v>148</v>
      </c>
      <c r="O5" t="s">
        <v>149</v>
      </c>
      <c r="P5" t="s">
        <v>149</v>
      </c>
      <c r="R5" t="s">
        <v>147</v>
      </c>
      <c r="S5" t="s">
        <v>147</v>
      </c>
      <c r="T5" t="str">
        <f>R5</f>
        <v>millm3/yr</v>
      </c>
      <c r="U5" t="str">
        <f>S5</f>
        <v>millm3/yr</v>
      </c>
      <c r="V5" t="s">
        <v>148</v>
      </c>
      <c r="W5" t="s">
        <v>148</v>
      </c>
      <c r="X5" t="s">
        <v>148</v>
      </c>
      <c r="AA5">
        <v>2022</v>
      </c>
      <c r="AB5" s="21">
        <v>2024</v>
      </c>
      <c r="AC5" t="s">
        <v>132</v>
      </c>
      <c r="AD5" t="s">
        <v>222</v>
      </c>
      <c r="AE5" t="s">
        <v>223</v>
      </c>
      <c r="AG5" s="21" t="s">
        <v>232</v>
      </c>
      <c r="AH5" t="s">
        <v>157</v>
      </c>
      <c r="AI5" t="s">
        <v>233</v>
      </c>
      <c r="AK5" t="s">
        <v>232</v>
      </c>
      <c r="AL5" t="s">
        <v>157</v>
      </c>
      <c r="AM5" t="s">
        <v>233</v>
      </c>
    </row>
    <row r="6" spans="1:39" ht="13.15" customHeight="1" x14ac:dyDescent="0.25">
      <c r="A6">
        <v>2025</v>
      </c>
      <c r="B6">
        <f>'[5]base_05-2022'!B3</f>
        <v>113.86</v>
      </c>
      <c r="C6">
        <f>'[5]2024_v1 (63)r3 (9)'!B3</f>
        <v>120.87</v>
      </c>
      <c r="D6">
        <f>'[5]base_05-2022'!D3</f>
        <v>58.94</v>
      </c>
      <c r="E6">
        <f>'[5]2024_v1 (63)r3 (9)'!D3</f>
        <v>65.91</v>
      </c>
      <c r="F6" s="92">
        <f>'[5]base_05-2022'!C3/10</f>
        <v>1339.492</v>
      </c>
      <c r="G6">
        <f>'[5]2024_v1 (63)r3 (9)'!C3/10</f>
        <v>1364.039</v>
      </c>
      <c r="H6" s="92">
        <f>'[5]base_05-2022'!E3/10</f>
        <v>690.94799999999998</v>
      </c>
      <c r="I6">
        <f>'[5]2024_v1 (63)r3 (9)'!E3/10</f>
        <v>664.39200000000005</v>
      </c>
      <c r="J6" s="92">
        <f>SUM('[5]base_05-2022'!B135:Q135)</f>
        <v>3899.2500000000005</v>
      </c>
      <c r="K6" s="92">
        <f>SUM('[5]2024_v1 (63)r3 (9)'!B135:Q135)</f>
        <v>3990.6400000000003</v>
      </c>
      <c r="L6">
        <f>SUM('[5]2024_v1_lowUSrents'!B135:Q135)</f>
        <v>3990.6400000000003</v>
      </c>
      <c r="O6" s="92">
        <f>SUM('[5]base_05-2022'!B751:Q751)/1000</f>
        <v>974.25603999999976</v>
      </c>
      <c r="P6" s="92">
        <f>SUM('[5]2024_v1 (63)r3 (9)'!C751:R751)/1000</f>
        <v>892.33106999999995</v>
      </c>
      <c r="R6" s="92">
        <f>'[5]base_05-2022'!B25/10</f>
        <v>255.14299999999997</v>
      </c>
      <c r="S6" s="92">
        <f>'[5]2024_v1 (63)r3 (9)'!B25/10</f>
        <v>261.28800000000001</v>
      </c>
      <c r="T6" s="92">
        <f>'[5]base_05-2022'!B47/10</f>
        <v>177.845</v>
      </c>
      <c r="U6" s="92">
        <f>'[5]2024_v1 (63)r3 (9)'!B47/10</f>
        <v>99.421000000000006</v>
      </c>
      <c r="V6" s="92">
        <f>'[5]base_05-2022'!B135</f>
        <v>276.25</v>
      </c>
      <c r="W6" s="92">
        <f>'[5]2024_v1 (63)r3 (9)'!B135</f>
        <v>278.36</v>
      </c>
      <c r="X6" s="92">
        <f>'[5]2024_v1_lowUSrents'!B135</f>
        <v>278.36</v>
      </c>
      <c r="Y6" s="29">
        <f>2030</f>
        <v>2030</v>
      </c>
      <c r="Z6" s="29">
        <v>2029</v>
      </c>
      <c r="AA6" s="92">
        <f>('[5]base_05-2022'!B752-'[5]base_05-2022'!B751)*3.67/10</f>
        <v>780.58697999999549</v>
      </c>
      <c r="AB6" s="153">
        <f>('[5]2024_v1 (63)r3 (9)'!$B752-'[5]2024_v1 (63)r3 (9)'!$B751)*3.67/10</f>
        <v>882.88456000000281</v>
      </c>
      <c r="AC6" s="92">
        <f>('[5]2024_v1_lowUSrents'!$B752-'[5]2024_v1_lowUSrents'!$B751)*3.67/10</f>
        <v>1000.7282599999995</v>
      </c>
      <c r="AD6" s="93">
        <f>AVERAGE(AB6:AB7)</f>
        <v>854.80355500000042</v>
      </c>
      <c r="AE6" s="93">
        <f>AVERAGE(AC6:AC7)</f>
        <v>964.47599999999989</v>
      </c>
      <c r="AG6" s="153">
        <f>([5]s10!$B752-[5]s10!$B751)*3.67/10</f>
        <v>942.745930000003</v>
      </c>
      <c r="AH6" s="92">
        <f>([5]s12!$B752-[5]s12!$B751)*3.67/10</f>
        <v>989.4209900000003</v>
      </c>
      <c r="AI6" s="92">
        <f>([5]s16!$B752-[5]s16!$B751)*3.67/10</f>
        <v>1129.2626700000033</v>
      </c>
      <c r="AK6">
        <v>-834.23503999999832</v>
      </c>
      <c r="AL6">
        <v>-920.90942999999766</v>
      </c>
      <c r="AM6">
        <v>-999.073089999996</v>
      </c>
    </row>
    <row r="7" spans="1:39" ht="13.15" customHeight="1" x14ac:dyDescent="0.25">
      <c r="A7">
        <v>2035</v>
      </c>
      <c r="B7">
        <f>'[5]base_05-2022'!B4</f>
        <v>137.15</v>
      </c>
      <c r="C7">
        <f>'[5]2024_v1 (63)r3 (9)'!B4</f>
        <v>144.22999999999999</v>
      </c>
      <c r="D7">
        <f>'[5]base_05-2022'!D4</f>
        <v>65.23</v>
      </c>
      <c r="E7">
        <f>'[5]2024_v1 (63)r3 (9)'!D4</f>
        <v>66.819999999999993</v>
      </c>
      <c r="F7" s="92">
        <f>'[5]base_05-2022'!C4/10</f>
        <v>1383.6690000000001</v>
      </c>
      <c r="G7">
        <f>'[5]2024_v1 (63)r3 (9)'!C4/10</f>
        <v>1426.1780000000001</v>
      </c>
      <c r="H7" s="92">
        <f>'[5]base_05-2022'!E4/10</f>
        <v>783.40499999999997</v>
      </c>
      <c r="I7">
        <f>'[5]2024_v1 (63)r3 (9)'!E4/10</f>
        <v>831.11599999999999</v>
      </c>
      <c r="J7" s="92">
        <f>SUM('[5]base_05-2022'!B136:Q136)</f>
        <v>3839.1200000000003</v>
      </c>
      <c r="K7" s="92">
        <f>SUM('[5]2024_v1 (63)r3 (9)'!B136:Q136)</f>
        <v>3942.0499999999997</v>
      </c>
      <c r="L7">
        <f>SUM('[5]2024_v1_lowUSrents'!B136:Q136)</f>
        <v>3947.93</v>
      </c>
      <c r="O7" s="92">
        <f>SUM('[5]base_05-2022'!B752:Q752)/1000</f>
        <v>975.77773000000013</v>
      </c>
      <c r="P7" s="92">
        <f>SUM('[5]2024_v1 (63)r3 (9)'!C752:R752)/1000</f>
        <v>892.22917000000018</v>
      </c>
      <c r="R7" s="92">
        <f>'[5]base_05-2022'!B26/10</f>
        <v>170.095</v>
      </c>
      <c r="S7" s="92">
        <f>'[5]2024_v1 (63)r3 (9)'!B26/10</f>
        <v>211.50799999999998</v>
      </c>
      <c r="T7" s="92">
        <f>'[5]base_05-2022'!B48/10</f>
        <v>224.00300000000001</v>
      </c>
      <c r="U7" s="92">
        <f>'[5]2024_v1 (63)r3 (9)'!B48/10</f>
        <v>145.423</v>
      </c>
      <c r="V7" s="92">
        <f>'[5]base_05-2022'!B136</f>
        <v>277.24</v>
      </c>
      <c r="W7" s="92">
        <f>'[5]2024_v1 (63)r3 (9)'!B136</f>
        <v>279.48</v>
      </c>
      <c r="X7" s="92">
        <f>'[5]2024_v1_lowUSrents'!B136</f>
        <v>280.93</v>
      </c>
      <c r="Y7" s="29">
        <v>2040</v>
      </c>
      <c r="Z7" s="29">
        <v>2039</v>
      </c>
      <c r="AA7" s="92">
        <f>('[5]base_05-2022'!B753-'[5]base_05-2022'!B752)*3.67/10</f>
        <v>848.95174000000043</v>
      </c>
      <c r="AB7" s="153">
        <f>('[5]2024_v1 (63)r3 (9)'!$B753-'[5]2024_v1 (63)r3 (9)'!$B752)*3.67/10</f>
        <v>826.72254999999791</v>
      </c>
      <c r="AC7" s="92">
        <f>('[5]2024_v1_lowUSrents'!$B753-'[5]2024_v1_lowUSrents'!$B752)*3.67/10</f>
        <v>928.22374000000036</v>
      </c>
      <c r="AD7" s="93">
        <f t="shared" ref="AD7:AE19" si="0">AVERAGE(AB6:AB8)</f>
        <v>709.92357666666703</v>
      </c>
      <c r="AE7" s="93">
        <f t="shared" si="0"/>
        <v>822.80666000000019</v>
      </c>
      <c r="AG7" s="153">
        <f>([5]s10!$B753-[5]s10!$B752)*3.67/10</f>
        <v>1327.6555299999986</v>
      </c>
      <c r="AH7" s="92">
        <f>([5]s12!$B753-[5]s12!$B752)*3.67/10</f>
        <v>1595.0480600000028</v>
      </c>
      <c r="AI7" s="92">
        <f>([5]s16!$B753-[5]s16!$B752)*3.67/10</f>
        <v>2149.2584299999976</v>
      </c>
      <c r="AK7">
        <v>-1161.2357100000017</v>
      </c>
      <c r="AL7">
        <v>-1520.3011699999981</v>
      </c>
      <c r="AM7">
        <v>-1966.6465700000022</v>
      </c>
    </row>
    <row r="8" spans="1:39" ht="13.15" customHeight="1" x14ac:dyDescent="0.25">
      <c r="A8">
        <v>2045</v>
      </c>
      <c r="B8">
        <f>'[5]base_05-2022'!B5</f>
        <v>151.43</v>
      </c>
      <c r="C8">
        <f>'[5]2024_v1 (63)r3 (9)'!B5</f>
        <v>158.16</v>
      </c>
      <c r="D8">
        <f>'[5]base_05-2022'!D5</f>
        <v>71.08</v>
      </c>
      <c r="E8">
        <f>'[5]2024_v1 (63)r3 (9)'!D5</f>
        <v>72</v>
      </c>
      <c r="F8" s="92">
        <f>'[5]base_05-2022'!C5/10</f>
        <v>1451.2729999999999</v>
      </c>
      <c r="G8">
        <f>'[5]2024_v1 (63)r3 (9)'!C5/10</f>
        <v>1508.623</v>
      </c>
      <c r="H8" s="92">
        <f>'[5]base_05-2022'!E5/10</f>
        <v>833.69899999999996</v>
      </c>
      <c r="I8">
        <f>'[5]2024_v1 (63)r3 (9)'!E5/10</f>
        <v>896.39799999999991</v>
      </c>
      <c r="J8" s="92">
        <f>SUM('[5]base_05-2022'!B137:Q137)</f>
        <v>3779.4500000000003</v>
      </c>
      <c r="K8" s="92">
        <f>SUM('[5]2024_v1 (63)r3 (9)'!B137:Q137)</f>
        <v>3865.4100000000003</v>
      </c>
      <c r="L8">
        <f>SUM('[5]2024_v1_lowUSrents'!B137:Q137)</f>
        <v>3873.76</v>
      </c>
      <c r="O8" s="92">
        <f>SUM('[5]base_05-2022'!B753:Q753)/1000</f>
        <v>978.75786999999991</v>
      </c>
      <c r="P8" s="92">
        <f>SUM('[5]2024_v1 (63)r3 (9)'!C753:R753)/1000</f>
        <v>893.11148000000014</v>
      </c>
      <c r="R8" s="92">
        <f>'[5]base_05-2022'!B27/10</f>
        <v>149.79599999999999</v>
      </c>
      <c r="S8" s="92">
        <f>'[5]2024_v1 (63)r3 (9)'!B27/10</f>
        <v>206.84499999999997</v>
      </c>
      <c r="T8" s="92">
        <f>'[5]base_05-2022'!B49/10</f>
        <v>286.298</v>
      </c>
      <c r="U8" s="92">
        <f>'[5]2024_v1 (63)r3 (9)'!B49/10</f>
        <v>293.41700000000003</v>
      </c>
      <c r="V8" s="92">
        <f>'[5]base_05-2022'!B137</f>
        <v>280.61</v>
      </c>
      <c r="W8" s="92">
        <f>'[5]2024_v1 (63)r3 (9)'!B137</f>
        <v>280.17</v>
      </c>
      <c r="X8" s="92">
        <f>'[5]2024_v1_lowUSrents'!B137</f>
        <v>284.33</v>
      </c>
      <c r="Y8" s="29">
        <v>2050</v>
      </c>
      <c r="Z8" s="29">
        <v>2049</v>
      </c>
      <c r="AA8" s="92">
        <f>('[5]base_05-2022'!B754-'[5]base_05-2022'!B753)*3.67/10</f>
        <v>770.42842000000337</v>
      </c>
      <c r="AB8" s="153">
        <f>('[5]2024_v1 (63)r3 (9)'!$B754-'[5]2024_v1 (63)r3 (9)'!$B753)*3.67/10</f>
        <v>420.16362000000015</v>
      </c>
      <c r="AC8" s="92">
        <f>('[5]2024_v1_lowUSrents'!$B754-'[5]2024_v1_lowUSrents'!$B753)*3.67/10</f>
        <v>539.46798000000081</v>
      </c>
      <c r="AD8" s="93">
        <f t="shared" si="0"/>
        <v>719.98182333333364</v>
      </c>
      <c r="AE8" s="93">
        <f t="shared" si="0"/>
        <v>864.43180000000132</v>
      </c>
      <c r="AG8" s="153">
        <f>([5]s10!$B754-[5]s10!$B753)*3.67/10</f>
        <v>888.88868000000298</v>
      </c>
      <c r="AH8" s="92">
        <f>([5]s12!$B754-[5]s12!$B753)*3.67/10</f>
        <v>1864.5875399999982</v>
      </c>
      <c r="AI8" s="92">
        <f>([5]s16!$B754-[5]s16!$B753)*3.67/10</f>
        <v>2285.3016600000037</v>
      </c>
      <c r="AK8">
        <v>-1247.3192299999955</v>
      </c>
      <c r="AL8">
        <v>-1838.9562600000049</v>
      </c>
      <c r="AM8">
        <v>-2671.6132000000021</v>
      </c>
    </row>
    <row r="9" spans="1:39" ht="13.15" customHeight="1" x14ac:dyDescent="0.25">
      <c r="A9">
        <v>2055</v>
      </c>
      <c r="B9">
        <f>'[5]base_05-2022'!B6</f>
        <v>158.54</v>
      </c>
      <c r="C9">
        <f>'[5]2024_v1 (63)r3 (9)'!B6</f>
        <v>164.67</v>
      </c>
      <c r="D9">
        <f>'[5]base_05-2022'!D6</f>
        <v>74.239999999999995</v>
      </c>
      <c r="E9">
        <f>'[5]2024_v1 (63)r3 (9)'!D6</f>
        <v>76.19</v>
      </c>
      <c r="F9" s="92">
        <f>'[5]base_05-2022'!C6/10</f>
        <v>1514.163</v>
      </c>
      <c r="G9">
        <f>'[5]2024_v1 (63)r3 (9)'!C6/10</f>
        <v>1585.8799999999999</v>
      </c>
      <c r="H9" s="92">
        <f>'[5]base_05-2022'!E6/10</f>
        <v>872.06299999999987</v>
      </c>
      <c r="I9">
        <f>'[5]2024_v1 (63)r3 (9)'!E6/10</f>
        <v>925.56799999999998</v>
      </c>
      <c r="J9" s="92">
        <f>SUM('[5]base_05-2022'!B138:Q138)</f>
        <v>3735.3399999999997</v>
      </c>
      <c r="K9" s="92">
        <f>SUM('[5]2024_v1 (63)r3 (9)'!B138:Q138)</f>
        <v>3813.5399999999995</v>
      </c>
      <c r="L9">
        <f>SUM('[5]2024_v1_lowUSrents'!B138:Q138)</f>
        <v>3824.5</v>
      </c>
      <c r="O9" s="92">
        <f>SUM('[5]base_05-2022'!B754:Q754)/1000</f>
        <v>982.77628999999968</v>
      </c>
      <c r="P9" s="92">
        <f>SUM('[5]2024_v1 (63)r3 (9)'!C754:R754)/1000</f>
        <v>894.95609999999999</v>
      </c>
      <c r="R9" s="92">
        <f>'[5]base_05-2022'!B28/10</f>
        <v>139.79599999999999</v>
      </c>
      <c r="S9" s="92">
        <f>'[5]2024_v1 (63)r3 (9)'!B28/10</f>
        <v>205.29499999999999</v>
      </c>
      <c r="T9" s="92">
        <f>'[5]base_05-2022'!B50/10</f>
        <v>220.029</v>
      </c>
      <c r="U9" s="92">
        <f>'[5]2024_v1 (63)r3 (9)'!B50/10</f>
        <v>142.762</v>
      </c>
      <c r="V9" s="92">
        <f>'[5]base_05-2022'!B138</f>
        <v>281.87</v>
      </c>
      <c r="W9" s="92">
        <f>'[5]2024_v1 (63)r3 (9)'!B138</f>
        <v>281.12</v>
      </c>
      <c r="X9" s="92">
        <f>'[5]2024_v1_lowUSrents'!B138</f>
        <v>288.38</v>
      </c>
      <c r="Y9" s="92">
        <v>2060</v>
      </c>
      <c r="Z9" s="29">
        <v>2059</v>
      </c>
      <c r="AA9" s="92">
        <f>('[5]base_05-2022'!B755-'[5]base_05-2022'!B754)*3.67/10</f>
        <v>989.35492999999769</v>
      </c>
      <c r="AB9" s="153">
        <f>('[5]2024_v1 (63)r3 (9)'!$B755-'[5]2024_v1 (63)r3 (9)'!$B754)*3.67/10</f>
        <v>913.05930000000319</v>
      </c>
      <c r="AC9" s="92">
        <f>('[5]2024_v1_lowUSrents'!$B755-'[5]2024_v1_lowUSrents'!$B754)*3.67/10</f>
        <v>1125.6036800000029</v>
      </c>
      <c r="AD9" s="93">
        <f t="shared" si="0"/>
        <v>724.12892333333491</v>
      </c>
      <c r="AE9" s="93">
        <f t="shared" si="0"/>
        <v>890.79463333333479</v>
      </c>
      <c r="AG9" s="153">
        <f>([5]s10!$B755-[5]s10!$B754)*3.67/10</f>
        <v>945.03233999999611</v>
      </c>
      <c r="AH9" s="92">
        <f>([5]s12!$B755-[5]s12!$B754)*3.67/10</f>
        <v>1516.642180000003</v>
      </c>
      <c r="AI9" s="92">
        <f>([5]s16!$B755-[5]s16!$B754)*3.67/10</f>
        <v>2488.7994899999949</v>
      </c>
      <c r="AK9">
        <v>-1571.5930900000014</v>
      </c>
      <c r="AL9">
        <v>-2114.3273699999945</v>
      </c>
      <c r="AM9">
        <v>-2988.7232199999958</v>
      </c>
    </row>
    <row r="10" spans="1:39" ht="13.15" customHeight="1" x14ac:dyDescent="0.25">
      <c r="A10">
        <v>2065</v>
      </c>
      <c r="B10">
        <f>'[5]base_05-2022'!B7</f>
        <v>164.69</v>
      </c>
      <c r="C10">
        <f>'[5]2024_v1 (63)r3 (9)'!B7</f>
        <v>171.67</v>
      </c>
      <c r="D10">
        <f>'[5]base_05-2022'!D7</f>
        <v>78.7</v>
      </c>
      <c r="E10">
        <f>'[5]2024_v1 (63)r3 (9)'!D7</f>
        <v>74.63</v>
      </c>
      <c r="F10" s="92">
        <f>'[5]base_05-2022'!C7/10</f>
        <v>1539.3020000000001</v>
      </c>
      <c r="G10">
        <f>'[5]2024_v1 (63)r3 (9)'!C7/10</f>
        <v>1603.2760000000001</v>
      </c>
      <c r="H10" s="92">
        <f>'[5]base_05-2022'!E7/10</f>
        <v>867.00499999999988</v>
      </c>
      <c r="I10">
        <f>'[5]2024_v1 (63)r3 (9)'!E7/10</f>
        <v>1002.186</v>
      </c>
      <c r="J10" s="92">
        <f>SUM('[5]base_05-2022'!B139:Q139)</f>
        <v>3702.1900000000005</v>
      </c>
      <c r="K10" s="92">
        <f>SUM('[5]2024_v1 (63)r3 (9)'!B139:Q139)</f>
        <v>3775.5599999999995</v>
      </c>
      <c r="L10">
        <f>SUM('[5]2024_v1_lowUSrents'!B139:Q139)</f>
        <v>3788.54</v>
      </c>
      <c r="O10" s="92">
        <f>SUM('[5]base_05-2022'!B755:Q755)/1000</f>
        <v>988.15206000000001</v>
      </c>
      <c r="P10" s="92">
        <f>SUM('[5]2024_v1 (63)r3 (9)'!C755:R755)/1000</f>
        <v>898.08206000000007</v>
      </c>
      <c r="R10" s="92">
        <f>'[5]base_05-2022'!B29/10</f>
        <v>144.41300000000001</v>
      </c>
      <c r="S10" s="92">
        <f>'[5]2024_v1 (63)r3 (9)'!B29/10</f>
        <v>233.98099999999999</v>
      </c>
      <c r="T10" s="92">
        <f>'[5]base_05-2022'!B51/10</f>
        <v>301.74699999999996</v>
      </c>
      <c r="U10" s="92">
        <f>'[5]2024_v1 (63)r3 (9)'!B51/10</f>
        <v>121.15299999999999</v>
      </c>
      <c r="V10" s="92">
        <f>'[5]base_05-2022'!B139</f>
        <v>285.77</v>
      </c>
      <c r="W10" s="92">
        <f>'[5]2024_v1 (63)r3 (9)'!B139</f>
        <v>280.72000000000003</v>
      </c>
      <c r="X10" s="92">
        <f>'[5]2024_v1_lowUSrents'!B139</f>
        <v>289</v>
      </c>
      <c r="Y10" s="92"/>
      <c r="Z10" s="29">
        <v>2069</v>
      </c>
      <c r="AA10" s="92">
        <f>('[5]base_05-2022'!B756-'[5]base_05-2022'!B755)*3.67/10</f>
        <v>811.15440999999851</v>
      </c>
      <c r="AB10" s="92">
        <f>('[5]2024_v1 (63)r3 (9)'!$B756-'[5]2024_v1 (63)r3 (9)'!$B755)*3.67/10</f>
        <v>839.16385000000105</v>
      </c>
      <c r="AC10" s="92">
        <f>('[5]2024_v1_lowUSrents'!$B756-'[5]2024_v1_lowUSrents'!$B755)*3.67/10</f>
        <v>1007.3122400000004</v>
      </c>
      <c r="AD10" s="93">
        <f t="shared" si="0"/>
        <v>608.34164666666754</v>
      </c>
      <c r="AE10" s="93">
        <f t="shared" si="0"/>
        <v>826.8130766666668</v>
      </c>
      <c r="AG10" s="92">
        <f>([5]s10!$B756-[5]s10!$B755)*3.67/10</f>
        <v>1859.2550300000039</v>
      </c>
      <c r="AH10" s="92">
        <f>([5]s12!$B756-[5]s12!$B755)*3.67/10</f>
        <v>2657.85437</v>
      </c>
      <c r="AI10" s="92">
        <f>([5]s16!$B756-[5]s16!$B755)*3.67/10</f>
        <v>3156.1963300000016</v>
      </c>
      <c r="AK10">
        <v>-1708.9061399999996</v>
      </c>
      <c r="AL10">
        <v>-2478.622580000002</v>
      </c>
      <c r="AM10">
        <v>-3661.1809899999998</v>
      </c>
    </row>
    <row r="11" spans="1:39" ht="13.15" customHeight="1" x14ac:dyDescent="0.25">
      <c r="A11">
        <v>2075</v>
      </c>
      <c r="B11">
        <f>'[5]base_05-2022'!B8</f>
        <v>165.24</v>
      </c>
      <c r="C11">
        <f>'[5]2024_v1 (63)r3 (9)'!B8</f>
        <v>173.05</v>
      </c>
      <c r="D11">
        <f>'[5]base_05-2022'!D8</f>
        <v>73.83</v>
      </c>
      <c r="E11">
        <f>'[5]2024_v1 (63)r3 (9)'!D8</f>
        <v>77.209999999999994</v>
      </c>
      <c r="F11" s="92">
        <f>'[5]base_05-2022'!C8/10</f>
        <v>1603.162</v>
      </c>
      <c r="G11">
        <f>'[5]2024_v1 (63)r3 (9)'!C8/10</f>
        <v>1657.0080000000003</v>
      </c>
      <c r="H11" s="92">
        <f>'[5]base_05-2022'!E8/10</f>
        <v>972.35200000000009</v>
      </c>
      <c r="I11">
        <f>'[5]2024_v1 (63)r3 (9)'!E8/10</f>
        <v>1006.473</v>
      </c>
      <c r="J11" s="92">
        <f>SUM('[5]base_05-2022'!B140:Q140)</f>
        <v>3673.18</v>
      </c>
      <c r="K11" s="92">
        <f>SUM('[5]2024_v1 (63)r3 (9)'!B140:Q140)</f>
        <v>3752.7100000000009</v>
      </c>
      <c r="L11">
        <f>SUM('[5]2024_v1_lowUSrents'!B140:Q140)</f>
        <v>3767.0700000000006</v>
      </c>
      <c r="O11" s="92">
        <f>SUM('[5]base_05-2022'!B756:Q756)/1000</f>
        <v>994.52380000000005</v>
      </c>
      <c r="P11" s="92">
        <f>SUM('[5]2024_v1 (63)r3 (9)'!C756:R756)/1000</f>
        <v>901.69063000000017</v>
      </c>
      <c r="R11" s="92">
        <f>'[5]base_05-2022'!B30/10</f>
        <v>142.34</v>
      </c>
      <c r="S11" s="92">
        <f>'[5]2024_v1 (63)r3 (9)'!B30/10</f>
        <v>228.89499999999998</v>
      </c>
      <c r="T11" s="92">
        <f>'[5]base_05-2022'!B52/10</f>
        <v>326.71699999999998</v>
      </c>
      <c r="U11" s="92">
        <f>'[5]2024_v1 (63)r3 (9)'!B52/10</f>
        <v>443.70200000000006</v>
      </c>
      <c r="V11" s="92">
        <f>'[5]base_05-2022'!B140</f>
        <v>286.14</v>
      </c>
      <c r="W11" s="92">
        <f>'[5]2024_v1 (63)r3 (9)'!B140</f>
        <v>283.85000000000002</v>
      </c>
      <c r="X11" s="92">
        <f>'[5]2024_v1_lowUSrents'!B140</f>
        <v>295.97000000000003</v>
      </c>
      <c r="Y11" s="92"/>
      <c r="Z11" s="29">
        <v>2079</v>
      </c>
      <c r="AA11" s="92">
        <f>('[5]base_05-2022'!B757-'[5]base_05-2022'!B756)*3.67/10</f>
        <v>807.53946000000167</v>
      </c>
      <c r="AB11" s="92">
        <f>('[5]2024_v1 (63)r3 (9)'!$B757-'[5]2024_v1 (63)r3 (9)'!$B756)*3.67/10</f>
        <v>72.801789999998292</v>
      </c>
      <c r="AC11" s="92">
        <f>('[5]2024_v1_lowUSrents'!$B757-'[5]2024_v1_lowUSrents'!$B756)*3.67/10</f>
        <v>347.52330999999742</v>
      </c>
      <c r="AD11" s="93">
        <f t="shared" si="0"/>
        <v>711.59954333333326</v>
      </c>
      <c r="AE11" s="93">
        <f t="shared" si="0"/>
        <v>1103.8002099999999</v>
      </c>
      <c r="AG11" s="92">
        <f>([5]s10!$B757-[5]s10!$B756)*3.67/10</f>
        <v>1094.1701299999997</v>
      </c>
      <c r="AH11" s="92">
        <f>([5]s12!$B757-[5]s12!$B756)*3.67/10</f>
        <v>1554.1459099999986</v>
      </c>
      <c r="AI11" s="92">
        <f>([5]s16!$B757-[5]s16!$B756)*3.67/10</f>
        <v>2370.6658600000005</v>
      </c>
      <c r="AK11">
        <v>-1744.4390800000019</v>
      </c>
      <c r="AL11">
        <v>-3616.5244300000027</v>
      </c>
      <c r="AM11">
        <v>-4683.4851800000024</v>
      </c>
    </row>
    <row r="12" spans="1:39" ht="13.15" customHeight="1" x14ac:dyDescent="0.25">
      <c r="A12">
        <v>2085</v>
      </c>
      <c r="B12">
        <f>'[5]base_05-2022'!B9</f>
        <v>167.92</v>
      </c>
      <c r="C12">
        <f>'[5]2024_v1 (63)r3 (9)'!B9</f>
        <v>177.38</v>
      </c>
      <c r="D12">
        <f>'[5]base_05-2022'!D9</f>
        <v>75.03</v>
      </c>
      <c r="E12">
        <f>'[5]2024_v1 (63)r3 (9)'!D9</f>
        <v>68.75</v>
      </c>
      <c r="F12" s="92">
        <f>'[5]base_05-2022'!C9/10</f>
        <v>1637.412</v>
      </c>
      <c r="G12">
        <f>'[5]2024_v1 (63)r3 (9)'!C9/10</f>
        <v>1676.3400000000001</v>
      </c>
      <c r="H12" s="92">
        <f>'[5]base_05-2022'!E9/10</f>
        <v>992.95300000000009</v>
      </c>
      <c r="I12">
        <f>'[5]2024_v1 (63)r3 (9)'!E9/10</f>
        <v>1188.838</v>
      </c>
      <c r="J12" s="92">
        <f>SUM('[5]base_05-2022'!B141:Q141)</f>
        <v>3665.6299999999997</v>
      </c>
      <c r="K12" s="92">
        <f>SUM('[5]2024_v1 (63)r3 (9)'!B141:Q141)</f>
        <v>3731.5800000000004</v>
      </c>
      <c r="L12">
        <f>SUM('[5]2024_v1_lowUSrents'!B141:Q141)</f>
        <v>3752.71</v>
      </c>
      <c r="O12" s="92">
        <f>SUM('[5]base_05-2022'!B757:Q757)/1000</f>
        <v>1001.44838</v>
      </c>
      <c r="P12" s="92">
        <f>SUM('[5]2024_v1 (63)r3 (9)'!C757:R757)/1000</f>
        <v>907.76121000000012</v>
      </c>
      <c r="R12" s="92">
        <f>'[5]base_05-2022'!B31/10</f>
        <v>206.88200000000001</v>
      </c>
      <c r="S12" s="92">
        <f>'[5]2024_v1 (63)r3 (9)'!B31/10</f>
        <v>279.44200000000001</v>
      </c>
      <c r="T12" s="92">
        <f>'[5]base_05-2022'!B53/10</f>
        <v>353.75300000000004</v>
      </c>
      <c r="U12" s="92">
        <f>'[5]2024_v1 (63)r3 (9)'!B53/10</f>
        <v>8.9999999999999993E-3</v>
      </c>
      <c r="V12" s="92">
        <f>'[5]base_05-2022'!B141</f>
        <v>288.35000000000002</v>
      </c>
      <c r="W12" s="92">
        <f>'[5]2024_v1 (63)r3 (9)'!B141</f>
        <v>281.27999999999997</v>
      </c>
      <c r="X12" s="92">
        <f>'[5]2024_v1_lowUSrents'!B141</f>
        <v>297.51</v>
      </c>
      <c r="Y12" s="92"/>
      <c r="Z12" s="29">
        <v>2089</v>
      </c>
      <c r="AA12" s="92">
        <f>('[5]base_05-2022'!B758-'[5]base_05-2022'!B757)*3.67/10</f>
        <v>700.61034000000143</v>
      </c>
      <c r="AB12" s="92">
        <f>('[5]2024_v1 (63)r3 (9)'!$B758-'[5]2024_v1 (63)r3 (9)'!$B757)*3.67/10</f>
        <v>1222.8329900000003</v>
      </c>
      <c r="AC12" s="92">
        <f>('[5]2024_v1_lowUSrents'!$B758-'[5]2024_v1_lowUSrents'!$B757)*3.67/10</f>
        <v>1956.5650800000017</v>
      </c>
      <c r="AD12" s="93">
        <f t="shared" si="0"/>
        <v>535.1190299999987</v>
      </c>
      <c r="AE12" s="93">
        <f t="shared" si="0"/>
        <v>868.51528666666491</v>
      </c>
      <c r="AG12" s="92">
        <f>([5]s10!$B758-[5]s10!$B757)*3.67/10</f>
        <v>2783.3646999999969</v>
      </c>
      <c r="AH12" s="92">
        <f>([5]s12!$B758-[5]s12!$B757)*3.67/10</f>
        <v>3974.3237400000007</v>
      </c>
      <c r="AI12" s="92">
        <f>([5]s16!$B758-[5]s16!$B757)*3.67/10</f>
        <v>4683.5585799999963</v>
      </c>
      <c r="AK12">
        <v>-2222.4675900000011</v>
      </c>
      <c r="AL12">
        <v>-3711.1553799999992</v>
      </c>
      <c r="AM12">
        <v>-4820.8606200000004</v>
      </c>
    </row>
    <row r="13" spans="1:39" ht="13.15" customHeight="1" x14ac:dyDescent="0.25">
      <c r="A13">
        <v>2095</v>
      </c>
      <c r="B13">
        <f>'[5]base_05-2022'!B10</f>
        <v>169.89</v>
      </c>
      <c r="C13">
        <f>'[5]2024_v1 (63)r3 (9)'!B10</f>
        <v>180.13</v>
      </c>
      <c r="D13">
        <f>'[5]base_05-2022'!D10</f>
        <v>68.569999999999993</v>
      </c>
      <c r="E13">
        <f>'[5]2024_v1 (63)r3 (9)'!D10</f>
        <v>73.48</v>
      </c>
      <c r="F13" s="92">
        <f>'[5]base_05-2022'!C10/10</f>
        <v>1691.1220000000001</v>
      </c>
      <c r="G13">
        <f>'[5]2024_v1 (63)r3 (9)'!C10/10</f>
        <v>1724.3040000000001</v>
      </c>
      <c r="H13" s="92">
        <f>'[5]base_05-2022'!E10/10</f>
        <v>1146.8820000000001</v>
      </c>
      <c r="I13">
        <f>'[5]2024_v1 (63)r3 (9)'!E10/10</f>
        <v>1155.8309999999999</v>
      </c>
      <c r="J13" s="92">
        <f>SUM('[5]base_05-2022'!B142:Q142)</f>
        <v>3661.6699999999992</v>
      </c>
      <c r="K13" s="92">
        <f>SUM('[5]2024_v1 (63)r3 (9)'!B142:Q142)</f>
        <v>3732.5699999999997</v>
      </c>
      <c r="L13">
        <f>SUM('[5]2024_v1_lowUSrents'!B142:Q142)</f>
        <v>3751.7899999999995</v>
      </c>
      <c r="O13" s="92">
        <f>SUM('[5]base_05-2022'!B758:Q758)/1000</f>
        <v>1009.2186100000001</v>
      </c>
      <c r="P13" s="92">
        <f>SUM('[5]2024_v1 (63)r3 (9)'!C758:R758)/1000</f>
        <v>912.97856000000002</v>
      </c>
      <c r="R13" s="92">
        <f>'[5]base_05-2022'!B32/10</f>
        <v>226.65100000000001</v>
      </c>
      <c r="S13" s="92">
        <f>'[5]2024_v1 (63)r3 (9)'!B32/10</f>
        <v>287.71999999999997</v>
      </c>
      <c r="T13" s="92">
        <f>'[5]base_05-2022'!B54/10</f>
        <v>322.166</v>
      </c>
      <c r="U13" s="92">
        <f>'[5]2024_v1 (63)r3 (9)'!B54/10</f>
        <v>360.74899999999997</v>
      </c>
      <c r="V13" s="92">
        <f>'[5]base_05-2022'!B142</f>
        <v>287.33999999999997</v>
      </c>
      <c r="W13" s="92">
        <f>'[5]2024_v1 (63)r3 (9)'!B142</f>
        <v>283.10000000000002</v>
      </c>
      <c r="X13" s="92">
        <f>'[5]2024_v1_lowUSrents'!B142</f>
        <v>300.63</v>
      </c>
      <c r="Y13" s="92"/>
      <c r="Z13" s="29">
        <v>2099</v>
      </c>
      <c r="AA13" s="92">
        <f>('[5]base_05-2022'!B759-'[5]base_05-2022'!B758)*3.67/10</f>
        <v>835.83149000000049</v>
      </c>
      <c r="AB13" s="92">
        <f>('[5]2024_v1 (63)r3 (9)'!$B759-'[5]2024_v1 (63)r3 (9)'!$B758)*3.67/10</f>
        <v>309.72230999999744</v>
      </c>
      <c r="AC13" s="92">
        <f>('[5]2024_v1_lowUSrents'!$B759-'[5]2024_v1_lowUSrents'!$B758)*3.67/10</f>
        <v>301.45746999999591</v>
      </c>
      <c r="AD13" s="93">
        <f t="shared" si="0"/>
        <v>791.94195999999977</v>
      </c>
      <c r="AE13" s="93">
        <f t="shared" si="0"/>
        <v>1167.1933433333327</v>
      </c>
      <c r="AG13" s="92">
        <f>([5]s10!$B759-[5]s10!$B758)*3.67/10</f>
        <v>2728.6523400000015</v>
      </c>
      <c r="AH13" s="92">
        <f>([5]s12!$B759-[5]s12!$B758)*3.67/10</f>
        <v>3909.8124799999955</v>
      </c>
      <c r="AI13" s="92">
        <f>([5]s16!$B759-[5]s16!$B758)*3.67/10</f>
        <v>4668.3647799999981</v>
      </c>
      <c r="AK13">
        <v>-3926.8302699999995</v>
      </c>
      <c r="AL13">
        <v>-5222.4870699999974</v>
      </c>
      <c r="AM13">
        <v>-6009.6800499999972</v>
      </c>
    </row>
    <row r="14" spans="1:39" ht="13.15" customHeight="1" x14ac:dyDescent="0.25">
      <c r="A14">
        <v>2105</v>
      </c>
      <c r="B14">
        <f>'[5]base_05-2022'!B11</f>
        <v>171.58</v>
      </c>
      <c r="C14">
        <f>'[5]2024_v1 (63)r3 (9)'!B11</f>
        <v>188.41</v>
      </c>
      <c r="D14">
        <f>'[5]base_05-2022'!D11</f>
        <v>73.489999999999995</v>
      </c>
      <c r="E14">
        <f>'[5]2024_v1 (63)r3 (9)'!D11</f>
        <v>66.2</v>
      </c>
      <c r="F14" s="92">
        <f>'[5]base_05-2022'!C11/10</f>
        <v>1761.163</v>
      </c>
      <c r="G14">
        <f>'[5]2024_v1 (63)r3 (9)'!C11/10</f>
        <v>1727.8490000000002</v>
      </c>
      <c r="H14" s="92">
        <f>'[5]base_05-2022'!E11/10</f>
        <v>1118.915</v>
      </c>
      <c r="I14">
        <f>'[5]2024_v1 (63)r3 (9)'!E11/10</f>
        <v>1365.037</v>
      </c>
      <c r="J14" s="92">
        <f>SUM('[5]base_05-2022'!B143:Q143)</f>
        <v>3661.5</v>
      </c>
      <c r="K14" s="92">
        <f>SUM('[5]2024_v1 (63)r3 (9)'!B143:Q143)</f>
        <v>3711.34</v>
      </c>
      <c r="L14">
        <f>SUM('[5]2024_v1_lowUSrents'!B143:Q143)</f>
        <v>3733.47</v>
      </c>
      <c r="O14" s="92">
        <f>SUM('[5]base_05-2022'!B759:Q759)/1000</f>
        <v>1018.53641</v>
      </c>
      <c r="P14" s="92">
        <f>SUM('[5]2024_v1 (63)r3 (9)'!C759:R759)/1000</f>
        <v>921.55957000000012</v>
      </c>
      <c r="R14" s="92">
        <f>'[5]base_05-2022'!B33/10</f>
        <v>237.67699999999999</v>
      </c>
      <c r="S14" s="92">
        <f>'[5]2024_v1 (63)r3 (9)'!B33/10</f>
        <v>339.166</v>
      </c>
      <c r="T14" s="92">
        <f>'[5]base_05-2022'!B55/10</f>
        <v>511.101</v>
      </c>
      <c r="U14" s="92">
        <f>'[5]2024_v1 (63)r3 (9)'!B55/10</f>
        <v>219.21300000000002</v>
      </c>
      <c r="V14" s="92">
        <f>'[5]base_05-2022'!B143</f>
        <v>289.92</v>
      </c>
      <c r="W14" s="92">
        <f>'[5]2024_v1 (63)r3 (9)'!B143</f>
        <v>285.72000000000003</v>
      </c>
      <c r="X14" s="92">
        <f>'[5]2024_v1_lowUSrents'!B143</f>
        <v>305.64</v>
      </c>
      <c r="Y14" s="92"/>
      <c r="Z14" s="29">
        <v>2109</v>
      </c>
      <c r="AA14" s="92">
        <f>('[5]base_05-2022'!B760-'[5]base_05-2022'!B759)*3.67/10</f>
        <v>583.89700000000005</v>
      </c>
      <c r="AB14" s="92">
        <f>('[5]2024_v1 (63)r3 (9)'!$B760-'[5]2024_v1 (63)r3 (9)'!$B759)*3.67/10</f>
        <v>843.27058000000193</v>
      </c>
      <c r="AC14" s="92">
        <f>('[5]2024_v1_lowUSrents'!$B760-'[5]2024_v1_lowUSrents'!$B759)*3.67/10</f>
        <v>1243.5574800000009</v>
      </c>
      <c r="AD14" s="93">
        <f t="shared" si="0"/>
        <v>496.88129999999961</v>
      </c>
      <c r="AE14" s="93">
        <f t="shared" si="0"/>
        <v>954.10091000000023</v>
      </c>
      <c r="AG14" s="92">
        <f>([5]s10!$B760-[5]s10!$B759)*3.67/10</f>
        <v>3176.1170900000016</v>
      </c>
      <c r="AH14" s="92">
        <f>([5]s12!$B760-[5]s12!$B759)*3.67/10</f>
        <v>3748.8095800000074</v>
      </c>
      <c r="AI14" s="92">
        <f>([5]s16!$B760-[5]s16!$B759)*3.67/10</f>
        <v>4366.8559300000034</v>
      </c>
      <c r="AK14">
        <v>-4422.199529999999</v>
      </c>
      <c r="AL14">
        <v>-5975.9197200000008</v>
      </c>
      <c r="AM14">
        <v>-6801.4421800000027</v>
      </c>
    </row>
    <row r="15" spans="1:39" ht="13.15" customHeight="1" x14ac:dyDescent="0.25">
      <c r="A15">
        <v>2115</v>
      </c>
      <c r="B15">
        <f>'[5]base_05-2022'!B12</f>
        <v>173.82</v>
      </c>
      <c r="C15">
        <f>'[5]2024_v1 (63)r3 (9)'!B12</f>
        <v>188.67</v>
      </c>
      <c r="D15">
        <f>'[5]base_05-2022'!D12</f>
        <v>68.180000000000007</v>
      </c>
      <c r="E15">
        <f>'[5]2024_v1 (63)r3 (9)'!D12</f>
        <v>72.64</v>
      </c>
      <c r="F15" s="92">
        <f>'[5]base_05-2022'!C12/10</f>
        <v>1837.85</v>
      </c>
      <c r="G15">
        <f>'[5]2024_v1 (63)r3 (9)'!C12/10</f>
        <v>1828.4509999999998</v>
      </c>
      <c r="H15" s="92">
        <f>'[5]base_05-2022'!E12/10</f>
        <v>1286.3330000000001</v>
      </c>
      <c r="I15">
        <f>'[5]2024_v1 (63)r3 (9)'!E12/10</f>
        <v>1306.1590000000001</v>
      </c>
      <c r="J15" s="92">
        <f>SUM('[5]base_05-2022'!B144:Q144)</f>
        <v>3663.54</v>
      </c>
      <c r="K15" s="92">
        <f>SUM('[5]2024_v1 (63)r3 (9)'!B144:Q144)</f>
        <v>3743.3500000000004</v>
      </c>
      <c r="L15">
        <f>SUM('[5]2024_v1_lowUSrents'!B144:Q144)</f>
        <v>3767.3399999999992</v>
      </c>
      <c r="O15" s="92">
        <f>SUM('[5]base_05-2022'!B760:Q760)/1000</f>
        <v>1028.5845300000001</v>
      </c>
      <c r="P15" s="92">
        <f>SUM('[5]2024_v1 (63)r3 (9)'!C760:R760)/1000</f>
        <v>928.09592999999995</v>
      </c>
      <c r="R15" s="92">
        <f>'[5]base_05-2022'!B34/10</f>
        <v>225.46999999999997</v>
      </c>
      <c r="S15" s="92">
        <f>'[5]2024_v1 (63)r3 (9)'!B34/10</f>
        <v>322.28100000000001</v>
      </c>
      <c r="T15" s="92">
        <f>'[5]base_05-2022'!B56/10</f>
        <v>403.48099999999999</v>
      </c>
      <c r="U15" s="92">
        <f>'[5]2024_v1 (63)r3 (9)'!B56/10</f>
        <v>409.37299999999999</v>
      </c>
      <c r="V15" s="92">
        <f>'[5]base_05-2022'!B144</f>
        <v>288.60000000000002</v>
      </c>
      <c r="W15" s="92">
        <f>'[5]2024_v1 (63)r3 (9)'!B144</f>
        <v>282.58999999999997</v>
      </c>
      <c r="X15" s="92">
        <f>'[5]2024_v1_lowUSrents'!B144</f>
        <v>306.74</v>
      </c>
      <c r="Y15" s="92"/>
      <c r="Z15" s="29">
        <v>2119</v>
      </c>
      <c r="AA15" s="92">
        <f>('[5]base_05-2022'!B761-'[5]base_05-2022'!B760)*3.67/10</f>
        <v>821.02670999999623</v>
      </c>
      <c r="AB15" s="92">
        <f>('[5]2024_v1 (63)r3 (9)'!$B761-'[5]2024_v1 (63)r3 (9)'!$B760)*3.67/10</f>
        <v>337.65100999999959</v>
      </c>
      <c r="AC15" s="92">
        <f>('[5]2024_v1_lowUSrents'!$B761-'[5]2024_v1_lowUSrents'!$B760)*3.67/10</f>
        <v>1317.287780000004</v>
      </c>
      <c r="AD15" s="93">
        <f t="shared" si="0"/>
        <v>471.54239666666757</v>
      </c>
      <c r="AE15" s="93">
        <f t="shared" si="0"/>
        <v>1003.0905166666676</v>
      </c>
      <c r="AG15" s="92">
        <f>([5]s10!$B761-[5]s10!$B760)*3.67/10</f>
        <v>4444.5351499999988</v>
      </c>
      <c r="AH15" s="92">
        <f>([5]s12!$B761-[5]s12!$B760)*3.67/10</f>
        <v>5052.1880599999977</v>
      </c>
      <c r="AI15" s="92">
        <f>([5]s16!$B761-[5]s16!$B760)*3.67/10</f>
        <v>5924.7562500000004</v>
      </c>
      <c r="AK15">
        <v>-6074.8555799999967</v>
      </c>
      <c r="AL15">
        <v>-6676.9961500000045</v>
      </c>
      <c r="AM15">
        <v>-7225.0776199999946</v>
      </c>
    </row>
    <row r="16" spans="1:39" ht="13.15" customHeight="1" x14ac:dyDescent="0.25">
      <c r="A16">
        <v>2125</v>
      </c>
      <c r="B16">
        <f>'[5]base_05-2022'!B13</f>
        <v>174.7</v>
      </c>
      <c r="C16">
        <f>'[5]2024_v1 (63)r3 (9)'!B13</f>
        <v>190.89</v>
      </c>
      <c r="D16">
        <f>'[5]base_05-2022'!D13</f>
        <v>73.760000000000005</v>
      </c>
      <c r="E16">
        <f>'[5]2024_v1 (63)r3 (9)'!D13</f>
        <v>68.53</v>
      </c>
      <c r="F16" s="92">
        <f>'[5]base_05-2022'!C13/10</f>
        <v>1945.961</v>
      </c>
      <c r="G16">
        <f>'[5]2024_v1 (63)r3 (9)'!C13/10</f>
        <v>1924.3150000000001</v>
      </c>
      <c r="H16" s="92">
        <f>'[5]base_05-2022'!E13/10</f>
        <v>1255.981</v>
      </c>
      <c r="I16">
        <f>'[5]2024_v1 (63)r3 (9)'!E13/10</f>
        <v>1484.538</v>
      </c>
      <c r="J16" s="92">
        <f>SUM('[5]base_05-2022'!B145:Q145)</f>
        <v>3683.1699999999996</v>
      </c>
      <c r="K16" s="92">
        <f>SUM('[5]2024_v1 (63)r3 (9)'!B145:Q145)</f>
        <v>3725.7600000000007</v>
      </c>
      <c r="L16">
        <f>SUM('[5]2024_v1_lowUSrents'!B145:Q145)</f>
        <v>3754.6800000000007</v>
      </c>
      <c r="O16" s="92">
        <f>SUM('[5]base_05-2022'!B761:Q761)/1000</f>
        <v>1038.13274</v>
      </c>
      <c r="P16" s="92">
        <f>SUM('[5]2024_v1 (63)r3 (9)'!C761:R761)/1000</f>
        <v>938.27391999999998</v>
      </c>
      <c r="R16" s="92">
        <f>'[5]base_05-2022'!B35/10</f>
        <v>221.72199999999998</v>
      </c>
      <c r="S16" s="92">
        <f>'[5]2024_v1 (63)r3 (9)'!B35/10</f>
        <v>333.03800000000001</v>
      </c>
      <c r="T16" s="92">
        <f>'[5]base_05-2022'!B57/10</f>
        <v>624.36400000000003</v>
      </c>
      <c r="U16" s="92">
        <f>'[5]2024_v1 (63)r3 (9)'!B57/10</f>
        <v>462.524</v>
      </c>
      <c r="V16" s="92">
        <f>'[5]base_05-2022'!B145</f>
        <v>292.35000000000002</v>
      </c>
      <c r="W16" s="92">
        <f>'[5]2024_v1 (63)r3 (9)'!B145</f>
        <v>284.39999999999998</v>
      </c>
      <c r="X16" s="92">
        <f>'[5]2024_v1_lowUSrents'!B145</f>
        <v>310.7</v>
      </c>
      <c r="Y16" s="92"/>
      <c r="Z16" s="29">
        <v>2129</v>
      </c>
      <c r="AA16" s="92">
        <f>('[5]base_05-2022'!B762-'[5]base_05-2022'!B761)*3.67/10</f>
        <v>484.76296000000167</v>
      </c>
      <c r="AB16" s="92">
        <f>('[5]2024_v1 (63)r3 (9)'!$B762-'[5]2024_v1 (63)r3 (9)'!$B761)*3.67/10</f>
        <v>233.70560000000106</v>
      </c>
      <c r="AC16" s="92">
        <f>('[5]2024_v1_lowUSrents'!$B762-'[5]2024_v1_lowUSrents'!$B761)*3.67/10</f>
        <v>448.42628999999823</v>
      </c>
      <c r="AD16" s="93">
        <f t="shared" si="0"/>
        <v>635.32960333333256</v>
      </c>
      <c r="AE16" s="93">
        <f t="shared" si="0"/>
        <v>1177.8816066666675</v>
      </c>
      <c r="AG16" s="92">
        <f>([5]s10!$B762-[5]s10!$B761)*3.67/10</f>
        <v>5392.9842599999993</v>
      </c>
      <c r="AH16" s="92">
        <f>([5]s12!$B762-[5]s12!$B761)*3.67/10</f>
        <v>5870.3852000000024</v>
      </c>
      <c r="AI16" s="92">
        <f>([5]s16!$B762-[5]s16!$B761)*3.67/10</f>
        <v>6877.5102699999989</v>
      </c>
      <c r="AK16">
        <v>-6785.7822900000083</v>
      </c>
      <c r="AL16">
        <v>-7215.2456899999916</v>
      </c>
      <c r="AM16">
        <v>-7312.8750299999983</v>
      </c>
    </row>
    <row r="17" spans="1:39" ht="13.15" customHeight="1" x14ac:dyDescent="0.25">
      <c r="A17">
        <v>2135</v>
      </c>
      <c r="B17">
        <f>'[5]base_05-2022'!B14</f>
        <v>178.59</v>
      </c>
      <c r="C17">
        <f>'[5]2024_v1 (63)r3 (9)'!B14</f>
        <v>189.91</v>
      </c>
      <c r="D17">
        <f>'[5]base_05-2022'!D14</f>
        <v>66.72</v>
      </c>
      <c r="E17">
        <f>'[5]2024_v1 (63)r3 (9)'!D14</f>
        <v>63.61</v>
      </c>
      <c r="F17" s="92">
        <f>'[5]base_05-2022'!C14/10</f>
        <v>2032.6799999999998</v>
      </c>
      <c r="G17">
        <f>'[5]2024_v1 (63)r3 (9)'!C14/10</f>
        <v>2073.83</v>
      </c>
      <c r="H17" s="92">
        <f>'[5]base_05-2022'!E14/10</f>
        <v>1501.0139999999999</v>
      </c>
      <c r="I17">
        <f>'[5]2024_v1 (63)r3 (9)'!E14/10</f>
        <v>1726.7540000000001</v>
      </c>
      <c r="J17" s="92">
        <f>SUM('[5]base_05-2022'!B146:Q146)</f>
        <v>3649.69</v>
      </c>
      <c r="K17" s="92">
        <f>SUM('[5]2024_v1 (63)r3 (9)'!B146:Q146)</f>
        <v>3716.2799999999988</v>
      </c>
      <c r="L17">
        <f>SUM('[5]2024_v1_lowUSrents'!B146:Q146)</f>
        <v>3747.4099999999994</v>
      </c>
      <c r="O17" s="92">
        <f>SUM('[5]base_05-2022'!B762:Q762)/1000</f>
        <v>1047.7801099999999</v>
      </c>
      <c r="P17" s="92">
        <f>SUM('[5]2024_v1 (63)r3 (9)'!C762:R762)/1000</f>
        <v>946.86893000000009</v>
      </c>
      <c r="R17" s="92">
        <f>'[5]base_05-2022'!B36/10</f>
        <v>211.12800000000001</v>
      </c>
      <c r="S17" s="92">
        <f>'[5]2024_v1 (63)r3 (9)'!B36/10</f>
        <v>366.55100000000004</v>
      </c>
      <c r="T17" s="92">
        <f>'[5]base_05-2022'!B58/10</f>
        <v>450.66400000000004</v>
      </c>
      <c r="U17" s="92">
        <f>'[5]2024_v1 (63)r3 (9)'!B58/10</f>
        <v>102.47200000000001</v>
      </c>
      <c r="V17" s="92">
        <f>'[5]base_05-2022'!B146</f>
        <v>288.70999999999998</v>
      </c>
      <c r="W17" s="92">
        <f>'[5]2024_v1 (63)r3 (9)'!B146</f>
        <v>285.54000000000002</v>
      </c>
      <c r="X17" s="92">
        <f>'[5]2024_v1_lowUSrents'!B146</f>
        <v>314.77999999999997</v>
      </c>
      <c r="Y17" s="92"/>
      <c r="Z17" s="29">
        <v>2139</v>
      </c>
      <c r="AA17" s="92">
        <f>('[5]base_05-2022'!B763-'[5]base_05-2022'!B762)*3.67/10</f>
        <v>816.10890999999845</v>
      </c>
      <c r="AB17" s="92">
        <f>('[5]2024_v1 (63)r3 (9)'!$B763-'[5]2024_v1 (63)r3 (9)'!$B762)*3.67/10</f>
        <v>1334.6321999999968</v>
      </c>
      <c r="AC17" s="92">
        <f>('[5]2024_v1_lowUSrents'!$B763-'[5]2024_v1_lowUSrents'!$B762)*3.67/10</f>
        <v>1767.93075</v>
      </c>
      <c r="AD17" s="93">
        <f t="shared" si="0"/>
        <v>877.72576333333291</v>
      </c>
      <c r="AE17" s="93">
        <f t="shared" si="0"/>
        <v>1567.7726199999986</v>
      </c>
      <c r="AG17" s="92">
        <f>([5]s10!$B763-[5]s10!$B762)*3.67/10</f>
        <v>5691.2525000000005</v>
      </c>
      <c r="AH17" s="92">
        <f>([5]s12!$B763-[5]s12!$B762)*3.67/10</f>
        <v>5002.4008399999966</v>
      </c>
      <c r="AI17" s="92">
        <f>([5]s16!$B763-[5]s16!$B762)*3.67/10</f>
        <v>6693.2138800000048</v>
      </c>
      <c r="AK17">
        <v>-7181.6248199999973</v>
      </c>
      <c r="AL17">
        <v>-7138.5830600000072</v>
      </c>
      <c r="AM17">
        <v>-6466.5877100000016</v>
      </c>
    </row>
    <row r="18" spans="1:39" ht="13.15" customHeight="1" x14ac:dyDescent="0.25">
      <c r="A18">
        <v>2145</v>
      </c>
      <c r="B18">
        <f>'[5]base_05-2022'!B15</f>
        <v>182.18</v>
      </c>
      <c r="C18">
        <f>'[5]2024_v1 (63)r3 (9)'!B15</f>
        <v>194.55</v>
      </c>
      <c r="D18">
        <f>'[5]base_05-2022'!D15</f>
        <v>72.040000000000006</v>
      </c>
      <c r="E18">
        <f>'[5]2024_v1 (63)r3 (9)'!D15</f>
        <v>67.56</v>
      </c>
      <c r="F18" s="92">
        <f>'[5]base_05-2022'!C15/10</f>
        <v>2138.1040000000003</v>
      </c>
      <c r="G18">
        <f>'[5]2024_v1 (63)r3 (9)'!C15/10</f>
        <v>2173.9409999999998</v>
      </c>
      <c r="H18" s="92">
        <f>'[5]base_05-2022'!E15/10</f>
        <v>1483.258</v>
      </c>
      <c r="I18">
        <f>'[5]2024_v1 (63)r3 (9)'!E15/10</f>
        <v>1739.7490000000003</v>
      </c>
      <c r="J18" s="92">
        <f>SUM('[5]base_05-2022'!B147:Q147)</f>
        <v>3690.68</v>
      </c>
      <c r="K18" s="92">
        <f>SUM('[5]2024_v1 (63)r3 (9)'!B147:Q147)</f>
        <v>3712.3</v>
      </c>
      <c r="L18">
        <f>SUM('[5]2024_v1_lowUSrents'!B147:Q147)</f>
        <v>3746.4899999999993</v>
      </c>
      <c r="O18" s="92">
        <f>SUM('[5]base_05-2022'!B763:Q763)/1000</f>
        <v>1056.12184</v>
      </c>
      <c r="P18" s="92">
        <f>SUM('[5]2024_v1 (63)r3 (9)'!C763:R763)/1000</f>
        <v>953.20910000000015</v>
      </c>
      <c r="R18" s="92">
        <f>'[5]base_05-2022'!B37/10</f>
        <v>267.56900000000002</v>
      </c>
      <c r="S18" s="92">
        <f>'[5]2024_v1 (63)r3 (9)'!B37/10</f>
        <v>382.30200000000002</v>
      </c>
      <c r="T18" s="92">
        <f>'[5]base_05-2022'!B59/10</f>
        <v>645.43200000000002</v>
      </c>
      <c r="U18" s="92">
        <f>'[5]2024_v1 (63)r3 (9)'!B59/10</f>
        <v>162.51600000000002</v>
      </c>
      <c r="V18" s="92">
        <f>'[5]base_05-2022'!B147</f>
        <v>292.33999999999997</v>
      </c>
      <c r="W18" s="92">
        <f>'[5]2024_v1 (63)r3 (9)'!B147</f>
        <v>286.20999999999998</v>
      </c>
      <c r="X18" s="92">
        <f>'[5]2024_v1_lowUSrents'!B147</f>
        <v>317.99</v>
      </c>
      <c r="Y18" s="92"/>
      <c r="Z18" s="29">
        <v>2149</v>
      </c>
      <c r="AA18" s="92">
        <f>('[5]base_05-2022'!B764-'[5]base_05-2022'!B763)*3.67/10</f>
        <v>458.66192000000336</v>
      </c>
      <c r="AB18" s="92">
        <f>('[5]2024_v1 (63)r3 (9)'!$B764-'[5]2024_v1 (63)r3 (9)'!$B763)*3.67/10</f>
        <v>1064.8394900000005</v>
      </c>
      <c r="AC18" s="92">
        <f>('[5]2024_v1_lowUSrents'!$B764-'[5]2024_v1_lowUSrents'!$B763)*3.67/10</f>
        <v>2486.9608199999971</v>
      </c>
      <c r="AD18" s="93">
        <f t="shared" si="0"/>
        <v>632.167286666667</v>
      </c>
      <c r="AE18" s="93">
        <f t="shared" si="0"/>
        <v>1442.9326766666663</v>
      </c>
      <c r="AG18" s="92">
        <f>([5]s10!$B764-[5]s10!$B763)*3.67/10</f>
        <v>5282.4071600000043</v>
      </c>
      <c r="AH18" s="92">
        <f>([5]s12!$B764-[5]s12!$B763)*3.67/10</f>
        <v>5079.6580099999992</v>
      </c>
      <c r="AI18" s="92">
        <f>([5]s16!$B764-[5]s16!$B763)*3.67/10</f>
        <v>5821.98524</v>
      </c>
      <c r="AK18">
        <v>-7118.1925399999982</v>
      </c>
      <c r="AL18">
        <v>-6160.7922999999982</v>
      </c>
      <c r="AM18">
        <v>-5383.5927300000012</v>
      </c>
    </row>
    <row r="19" spans="1:39" ht="13.15" customHeight="1" x14ac:dyDescent="0.25">
      <c r="A19">
        <v>2155</v>
      </c>
      <c r="B19">
        <f>'[5]base_05-2022'!B16</f>
        <v>187.44</v>
      </c>
      <c r="C19">
        <f>'[5]2024_v1 (63)r3 (9)'!B16</f>
        <v>200.08</v>
      </c>
      <c r="D19">
        <f>'[5]base_05-2022'!D16</f>
        <v>67.37</v>
      </c>
      <c r="E19">
        <f>'[5]2024_v1 (63)r3 (9)'!D16</f>
        <v>69.78</v>
      </c>
      <c r="F19" s="92">
        <f>'[5]base_05-2022'!C16/10</f>
        <v>2236.8779999999997</v>
      </c>
      <c r="G19">
        <f>'[5]2024_v1 (63)r3 (9)'!C16/10</f>
        <v>2278.3270000000002</v>
      </c>
      <c r="H19" s="92">
        <f>'[5]base_05-2022'!E16/10</f>
        <v>1723.5060000000001</v>
      </c>
      <c r="I19">
        <f>'[5]2024_v1 (63)r3 (9)'!E16/10</f>
        <v>1814.6560000000002</v>
      </c>
      <c r="J19" s="92">
        <f>SUM('[5]base_05-2022'!B148:Q148)</f>
        <v>3576.6299999999992</v>
      </c>
      <c r="K19" s="92">
        <f>SUM('[5]2024_v1 (63)r3 (9)'!B148:Q148)</f>
        <v>3695.9300000000003</v>
      </c>
      <c r="L19">
        <f>SUM('[5]2024_v1_lowUSrents'!B148:Q148)</f>
        <v>3731.5399999999995</v>
      </c>
      <c r="O19" s="92">
        <f>SUM('[5]base_05-2022'!B764:Q764)/1000</f>
        <v>1065.15248</v>
      </c>
      <c r="P19" s="92">
        <f>SUM('[5]2024_v1 (63)r3 (9)'!C764:R764)/1000</f>
        <v>957.88099000000022</v>
      </c>
      <c r="R19" s="92">
        <f>'[5]base_05-2022'!B38/10</f>
        <v>250.24</v>
      </c>
      <c r="S19" s="92">
        <f>'[5]2024_v1 (63)r3 (9)'!B38/10</f>
        <v>360.82499999999999</v>
      </c>
      <c r="T19" s="92">
        <f>'[5]base_05-2022'!B60/10</f>
        <v>475.94099999999997</v>
      </c>
      <c r="U19" s="92">
        <f>'[5]2024_v1 (63)r3 (9)'!B60/10</f>
        <v>940.55700000000002</v>
      </c>
      <c r="V19" s="92">
        <f>'[5]base_05-2022'!B148</f>
        <v>290.19</v>
      </c>
      <c r="W19" s="92">
        <f>'[5]2024_v1 (63)r3 (9)'!B148</f>
        <v>288.37</v>
      </c>
      <c r="X19" s="92">
        <f>'[5]2024_v1_lowUSrents'!B148</f>
        <v>326.17</v>
      </c>
      <c r="Y19" s="92"/>
      <c r="Z19" s="29">
        <v>2159</v>
      </c>
      <c r="AA19" s="92">
        <f>('[5]base_05-2022'!B765-'[5]base_05-2022'!B764)*3.67/10</f>
        <v>808.17803999999819</v>
      </c>
      <c r="AB19" s="92">
        <f>('[5]2024_v1 (63)r3 (9)'!$B765-'[5]2024_v1 (63)r3 (9)'!$B764)*3.67/10</f>
        <v>-502.96982999999653</v>
      </c>
      <c r="AC19" s="92">
        <f>('[5]2024_v1_lowUSrents'!$B765-'[5]2024_v1_lowUSrents'!$B764)*3.67/10</f>
        <v>73.906460000001715</v>
      </c>
      <c r="AD19" s="93">
        <f t="shared" si="0"/>
        <v>280.93483000000197</v>
      </c>
      <c r="AE19" s="93">
        <f t="shared" si="0"/>
        <v>1280.4336399999993</v>
      </c>
      <c r="AG19" s="92">
        <f>([5]s10!$B765-[5]s10!$B764)*3.67/10</f>
        <v>5149.582519999999</v>
      </c>
      <c r="AH19" s="92">
        <f>([5]s12!$B765-[5]s12!$B764)*3.67/10</f>
        <v>3936.9447899999986</v>
      </c>
      <c r="AI19" s="92">
        <f>([5]s16!$B765-[5]s16!$B764)*3.67/10</f>
        <v>3222.5022200000012</v>
      </c>
      <c r="AK19">
        <v>-6917.9463299999961</v>
      </c>
      <c r="AL19">
        <v>-5041.7872799999986</v>
      </c>
      <c r="AM19">
        <v>-4492.234140000005</v>
      </c>
    </row>
    <row r="20" spans="1:39" ht="13.15" customHeight="1" x14ac:dyDescent="0.25">
      <c r="E20" s="93"/>
      <c r="AF20" t="s">
        <v>234</v>
      </c>
      <c r="AG20" s="159">
        <f>-AVERAGE(AG6:AG16)/AVERAGE(AK6:AK16)</f>
        <v>0.80705082971879227</v>
      </c>
      <c r="AH20" s="159">
        <f>-AVERAGE(AH6:AH16)/AVERAGE(AL6:AL16)</f>
        <v>0.79273607188646467</v>
      </c>
      <c r="AI20" s="159">
        <f>-AVERAGE(AI6:AI16)/AVERAGE(AM6:AM16)</f>
        <v>0.81603568381214853</v>
      </c>
      <c r="AK20">
        <v>-6469.3475499999977</v>
      </c>
      <c r="AL20">
        <v>-4177.3885099999989</v>
      </c>
      <c r="AM20">
        <v>-3911.2254300000031</v>
      </c>
    </row>
    <row r="21" spans="1:39" ht="13.15" customHeight="1" x14ac:dyDescent="0.25">
      <c r="E21" s="93"/>
      <c r="AF21" t="s">
        <v>235</v>
      </c>
      <c r="AG21" s="159">
        <f>-AVERAGE(AG6:AG8)/AVERAGE(AK6:AK8)</f>
        <v>0.97425061736499174</v>
      </c>
      <c r="AH21" s="159">
        <f>-AVERAGE(AH6:AH8)/AVERAGE(AL6:AL8)</f>
        <v>1.0394586789543996</v>
      </c>
      <c r="AI21" s="159">
        <f>-AVERAGE(AI6:AI8)/AVERAGE(AM6:AM8)</f>
        <v>0.98696012780767461</v>
      </c>
    </row>
    <row r="22" spans="1:39" ht="13.15" customHeight="1" x14ac:dyDescent="0.25">
      <c r="E22" s="93"/>
      <c r="AD22" t="s">
        <v>236</v>
      </c>
      <c r="AE22" s="80" t="s">
        <v>237</v>
      </c>
    </row>
    <row r="23" spans="1:39" ht="13.15" customHeight="1" x14ac:dyDescent="0.25">
      <c r="Z23" s="29">
        <f>Y6</f>
        <v>2030</v>
      </c>
      <c r="AA23" s="92">
        <f>AB6</f>
        <v>882.88456000000281</v>
      </c>
      <c r="AC23">
        <v>2025</v>
      </c>
      <c r="AD23" s="29">
        <f>Z47</f>
        <v>-887.3</v>
      </c>
      <c r="AE23" s="29">
        <f>AD23</f>
        <v>-887.3</v>
      </c>
    </row>
    <row r="24" spans="1:39" ht="13.15" customHeight="1" x14ac:dyDescent="0.25">
      <c r="Z24" s="29">
        <f t="shared" ref="Z24:Z25" si="1">Y7</f>
        <v>2040</v>
      </c>
      <c r="AA24" s="92">
        <f>AB7</f>
        <v>826.72254999999791</v>
      </c>
      <c r="AC24">
        <v>2030</v>
      </c>
      <c r="AD24" s="29">
        <f>AA23</f>
        <v>882.88456000000281</v>
      </c>
      <c r="AE24" s="92">
        <f>AG6</f>
        <v>942.745930000003</v>
      </c>
    </row>
    <row r="25" spans="1:39" ht="13.15" customHeight="1" x14ac:dyDescent="0.25">
      <c r="Z25" s="29">
        <f t="shared" si="1"/>
        <v>2050</v>
      </c>
      <c r="AA25" s="92">
        <f t="shared" ref="AA25:AA26" si="2">AB8</f>
        <v>420.16362000000015</v>
      </c>
      <c r="AC25">
        <v>2035</v>
      </c>
      <c r="AD25" s="29">
        <f>((AA23-AA24)/2)+AA24</f>
        <v>854.80355500000042</v>
      </c>
      <c r="AE25" s="29">
        <f>((AG7-AG6)/2)+AG6</f>
        <v>1135.2007300000009</v>
      </c>
    </row>
    <row r="26" spans="1:39" ht="13.15" customHeight="1" x14ac:dyDescent="0.25">
      <c r="Z26" s="29">
        <f>Y9</f>
        <v>2060</v>
      </c>
      <c r="AA26" s="92">
        <f t="shared" si="2"/>
        <v>913.05930000000319</v>
      </c>
      <c r="AC26">
        <v>2040</v>
      </c>
      <c r="AD26" s="29">
        <f>AA24</f>
        <v>826.72254999999791</v>
      </c>
      <c r="AE26" s="92">
        <f>AG7</f>
        <v>1327.6555299999986</v>
      </c>
    </row>
    <row r="27" spans="1:39" ht="13.15" customHeight="1" x14ac:dyDescent="0.25">
      <c r="AA27" s="92"/>
      <c r="AC27">
        <v>2045</v>
      </c>
      <c r="AD27" s="29">
        <f>((AA24-AA25)/2)+AA25</f>
        <v>623.44308499999897</v>
      </c>
      <c r="AE27" s="29">
        <f>((AG8-AG7)/2)+AG7</f>
        <v>1108.2721050000009</v>
      </c>
    </row>
    <row r="28" spans="1:39" ht="13.15" customHeight="1" x14ac:dyDescent="0.25">
      <c r="AC28">
        <v>2050</v>
      </c>
      <c r="AD28" s="29">
        <f>AA25</f>
        <v>420.16362000000015</v>
      </c>
      <c r="AE28" s="92">
        <f>AG8</f>
        <v>888.88868000000298</v>
      </c>
    </row>
    <row r="29" spans="1:39" ht="13.15" customHeight="1" x14ac:dyDescent="0.25">
      <c r="AC29">
        <v>2055</v>
      </c>
      <c r="AD29" s="29">
        <f>((AA26-AA25)/2+AA25)</f>
        <v>666.61146000000167</v>
      </c>
    </row>
    <row r="30" spans="1:39" ht="13.15" customHeight="1" x14ac:dyDescent="0.25">
      <c r="AD30" s="29">
        <f>AA26</f>
        <v>913.05930000000319</v>
      </c>
    </row>
    <row r="31" spans="1:39" ht="13.15" customHeight="1" x14ac:dyDescent="0.25">
      <c r="AG31" t="s">
        <v>224</v>
      </c>
    </row>
    <row r="33" spans="23:35" ht="13.15" customHeight="1" x14ac:dyDescent="0.25">
      <c r="W33" s="21" t="s">
        <v>238</v>
      </c>
      <c r="Z33" t="s">
        <v>151</v>
      </c>
    </row>
    <row r="34" spans="23:35" ht="13.15" customHeight="1" x14ac:dyDescent="0.25">
      <c r="AC34" t="s">
        <v>152</v>
      </c>
      <c r="AD34" t="s">
        <v>153</v>
      </c>
      <c r="AE34" t="s">
        <v>154</v>
      </c>
      <c r="AG34" t="s">
        <v>152</v>
      </c>
      <c r="AH34">
        <f>AC35</f>
        <v>887.3</v>
      </c>
      <c r="AI34" t="s">
        <v>159</v>
      </c>
    </row>
    <row r="35" spans="23:35" ht="13.15" customHeight="1" x14ac:dyDescent="0.25">
      <c r="AB35">
        <v>2025</v>
      </c>
      <c r="AC35" s="92">
        <f>-AD23</f>
        <v>887.3</v>
      </c>
      <c r="AD35" s="92">
        <f>-AE23</f>
        <v>887.3</v>
      </c>
      <c r="AE35" s="29"/>
      <c r="AG35">
        <f t="shared" ref="AG35:AG40" si="3">AC35/$AC$35</f>
        <v>1</v>
      </c>
      <c r="AH35">
        <f>AD35/$AD$35</f>
        <v>1</v>
      </c>
      <c r="AI35">
        <f t="shared" ref="AI35:AI40" si="4">AE35/$AB$35</f>
        <v>0</v>
      </c>
    </row>
    <row r="36" spans="23:35" ht="13.15" customHeight="1" x14ac:dyDescent="0.25">
      <c r="AB36">
        <v>2030</v>
      </c>
      <c r="AC36" s="92">
        <f t="shared" ref="AC36:AD40" si="5">AD24</f>
        <v>882.88456000000281</v>
      </c>
      <c r="AD36" s="92">
        <f t="shared" si="5"/>
        <v>942.745930000003</v>
      </c>
      <c r="AE36" s="29"/>
      <c r="AG36">
        <f t="shared" si="3"/>
        <v>0.99502373492618379</v>
      </c>
      <c r="AH36">
        <f t="shared" ref="AH36:AH40" si="6">AD36/$AD$35</f>
        <v>1.0624883692099663</v>
      </c>
      <c r="AI36">
        <f t="shared" si="4"/>
        <v>0</v>
      </c>
    </row>
    <row r="37" spans="23:35" ht="13.15" customHeight="1" x14ac:dyDescent="0.25">
      <c r="AB37">
        <v>2035</v>
      </c>
      <c r="AC37" s="92">
        <f t="shared" si="5"/>
        <v>854.80355500000042</v>
      </c>
      <c r="AD37" s="92">
        <f t="shared" si="5"/>
        <v>1135.2007300000009</v>
      </c>
      <c r="AE37" s="29"/>
      <c r="AG37">
        <f t="shared" si="3"/>
        <v>0.9633760340358396</v>
      </c>
      <c r="AH37">
        <f t="shared" si="6"/>
        <v>1.2793877268116769</v>
      </c>
      <c r="AI37">
        <f t="shared" si="4"/>
        <v>0</v>
      </c>
    </row>
    <row r="38" spans="23:35" ht="13.15" customHeight="1" x14ac:dyDescent="0.25">
      <c r="AB38">
        <v>2040</v>
      </c>
      <c r="AC38" s="92">
        <f t="shared" si="5"/>
        <v>826.72254999999791</v>
      </c>
      <c r="AD38" s="92">
        <f t="shared" si="5"/>
        <v>1327.6555299999986</v>
      </c>
      <c r="AG38">
        <f t="shared" si="3"/>
        <v>0.9317283331454953</v>
      </c>
      <c r="AH38">
        <f t="shared" si="6"/>
        <v>1.4962870844133875</v>
      </c>
      <c r="AI38">
        <f t="shared" si="4"/>
        <v>0</v>
      </c>
    </row>
    <row r="39" spans="23:35" ht="13.15" customHeight="1" x14ac:dyDescent="0.25">
      <c r="AB39">
        <v>2045</v>
      </c>
      <c r="AC39" s="92">
        <f t="shared" si="5"/>
        <v>623.44308499999897</v>
      </c>
      <c r="AD39" s="92">
        <f t="shared" si="5"/>
        <v>1108.2721050000009</v>
      </c>
      <c r="AG39">
        <f t="shared" si="3"/>
        <v>0.70262942071452605</v>
      </c>
      <c r="AH39">
        <f t="shared" si="6"/>
        <v>1.2490387749351977</v>
      </c>
      <c r="AI39">
        <f t="shared" si="4"/>
        <v>0</v>
      </c>
    </row>
    <row r="40" spans="23:35" ht="13.15" customHeight="1" x14ac:dyDescent="0.25">
      <c r="AB40">
        <v>2050</v>
      </c>
      <c r="AC40" s="92">
        <f t="shared" si="5"/>
        <v>420.16362000000015</v>
      </c>
      <c r="AD40" s="92">
        <f t="shared" si="5"/>
        <v>888.88868000000298</v>
      </c>
      <c r="AG40">
        <f t="shared" si="3"/>
        <v>0.47353050828355703</v>
      </c>
      <c r="AH40">
        <f t="shared" si="6"/>
        <v>1.0017904654570078</v>
      </c>
      <c r="AI40">
        <f t="shared" si="4"/>
        <v>0</v>
      </c>
    </row>
    <row r="42" spans="23:35" ht="13.15" customHeight="1" x14ac:dyDescent="0.25">
      <c r="Z42" s="80" t="s">
        <v>155</v>
      </c>
      <c r="AA42" s="80"/>
      <c r="AB42" s="80"/>
      <c r="AC42" s="80" t="s">
        <v>225</v>
      </c>
      <c r="AD42" s="80"/>
      <c r="AE42" s="80"/>
      <c r="AF42" s="80"/>
    </row>
    <row r="43" spans="23:35" ht="13.15" customHeight="1" x14ac:dyDescent="0.25">
      <c r="Z43" s="80"/>
      <c r="AA43" s="80"/>
      <c r="AB43" s="80"/>
      <c r="AC43" s="80" t="s">
        <v>156</v>
      </c>
      <c r="AD43" s="80" t="str">
        <f>AD34</f>
        <v>GTM 20+3%</v>
      </c>
      <c r="AE43" s="80" t="s">
        <v>157</v>
      </c>
      <c r="AF43" s="80"/>
    </row>
    <row r="44" spans="23:35" ht="13.15" customHeight="1" x14ac:dyDescent="0.25">
      <c r="Z44" s="80"/>
      <c r="AA44" s="80"/>
      <c r="AB44" s="80">
        <v>2025</v>
      </c>
      <c r="AC44" s="154">
        <f>$Z$47*AG35</f>
        <v>-887.3</v>
      </c>
      <c r="AD44" s="154">
        <f>$Z$47*AH35</f>
        <v>-887.3</v>
      </c>
      <c r="AE44" s="154"/>
      <c r="AF44" s="80"/>
    </row>
    <row r="45" spans="23:35" ht="13.15" customHeight="1" x14ac:dyDescent="0.25">
      <c r="AB45">
        <v>2030</v>
      </c>
      <c r="AC45" s="29">
        <f>$Z$47*AG36</f>
        <v>-882.88456000000281</v>
      </c>
      <c r="AD45" s="154">
        <f t="shared" ref="AD45:AD49" si="7">$Z$47*AH36</f>
        <v>-942.745930000003</v>
      </c>
      <c r="AE45" s="29"/>
    </row>
    <row r="46" spans="23:35" ht="13.15" customHeight="1" x14ac:dyDescent="0.25">
      <c r="Z46" t="s">
        <v>158</v>
      </c>
      <c r="AB46">
        <v>2035</v>
      </c>
      <c r="AC46" s="29">
        <f t="shared" ref="AC46:AC49" si="8">$Z$47*AG37</f>
        <v>-854.80355500000042</v>
      </c>
      <c r="AD46" s="154">
        <f t="shared" si="7"/>
        <v>-1135.2007300000009</v>
      </c>
      <c r="AE46" s="29"/>
    </row>
    <row r="47" spans="23:35" ht="13.15" customHeight="1" x14ac:dyDescent="0.25">
      <c r="Y47">
        <v>2022</v>
      </c>
      <c r="Z47" s="29">
        <f>'[3]Forest CO2 compiled 82924'!G18</f>
        <v>-887.3</v>
      </c>
      <c r="AB47">
        <v>2040</v>
      </c>
      <c r="AC47" s="29">
        <f t="shared" si="8"/>
        <v>-826.72254999999791</v>
      </c>
      <c r="AD47" s="154">
        <f t="shared" si="7"/>
        <v>-1327.6555299999986</v>
      </c>
    </row>
    <row r="48" spans="23:35" ht="13.15" customHeight="1" x14ac:dyDescent="0.25">
      <c r="Y48">
        <v>2020</v>
      </c>
      <c r="Z48">
        <v>-962.3</v>
      </c>
      <c r="AB48">
        <v>2045</v>
      </c>
      <c r="AC48" s="29">
        <f t="shared" si="8"/>
        <v>-623.44308499999897</v>
      </c>
      <c r="AD48" s="154">
        <f t="shared" si="7"/>
        <v>-1108.2721050000009</v>
      </c>
    </row>
    <row r="49" spans="28:30" ht="13.15" customHeight="1" x14ac:dyDescent="0.25">
      <c r="AB49">
        <v>2050</v>
      </c>
      <c r="AC49" s="29">
        <f t="shared" si="8"/>
        <v>-420.16362000000015</v>
      </c>
      <c r="AD49" s="154">
        <f t="shared" si="7"/>
        <v>-888.88868000000298</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32BEF-A8A5-409B-878C-FA0CC65BB30F}">
  <dimension ref="A1:BK85"/>
  <sheetViews>
    <sheetView topLeftCell="A9" zoomScale="90" zoomScaleNormal="90" workbookViewId="0">
      <pane xSplit="1" topLeftCell="B1" activePane="topRight" state="frozen"/>
      <selection pane="topRight" activeCell="A34" sqref="A34:XFD72"/>
    </sheetView>
  </sheetViews>
  <sheetFormatPr defaultRowHeight="15" x14ac:dyDescent="0.25"/>
  <cols>
    <col min="1" max="1" width="54" customWidth="1"/>
    <col min="2" max="2" width="12.42578125" customWidth="1"/>
  </cols>
  <sheetData>
    <row r="1" spans="1:63" x14ac:dyDescent="0.25">
      <c r="A1" t="s">
        <v>107</v>
      </c>
      <c r="B1" s="27">
        <v>45530</v>
      </c>
      <c r="C1" t="s">
        <v>203</v>
      </c>
    </row>
    <row r="2" spans="1:63" ht="18.75" x14ac:dyDescent="0.3">
      <c r="A2" s="79" t="s">
        <v>78</v>
      </c>
    </row>
    <row r="3" spans="1:63" x14ac:dyDescent="0.25">
      <c r="A3" s="2" t="s">
        <v>79</v>
      </c>
      <c r="B3" t="s">
        <v>80</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c r="AI3">
        <v>2022</v>
      </c>
      <c r="AJ3">
        <v>2023</v>
      </c>
      <c r="AK3">
        <v>2024</v>
      </c>
      <c r="AL3">
        <v>2025</v>
      </c>
      <c r="AM3">
        <v>2026</v>
      </c>
      <c r="AN3">
        <v>2027</v>
      </c>
      <c r="AO3">
        <v>2028</v>
      </c>
      <c r="AP3">
        <v>2029</v>
      </c>
      <c r="AQ3">
        <v>2030</v>
      </c>
      <c r="AR3">
        <v>2031</v>
      </c>
      <c r="AS3">
        <v>2032</v>
      </c>
      <c r="AT3">
        <v>2033</v>
      </c>
      <c r="AU3">
        <v>2034</v>
      </c>
      <c r="AV3">
        <v>2035</v>
      </c>
      <c r="AW3">
        <v>2036</v>
      </c>
      <c r="AX3">
        <v>2037</v>
      </c>
      <c r="AY3">
        <v>2038</v>
      </c>
      <c r="AZ3">
        <v>2039</v>
      </c>
      <c r="BA3">
        <v>2040</v>
      </c>
      <c r="BB3">
        <v>2041</v>
      </c>
      <c r="BC3">
        <v>2042</v>
      </c>
      <c r="BD3">
        <v>2043</v>
      </c>
      <c r="BE3">
        <v>2044</v>
      </c>
      <c r="BF3">
        <v>2045</v>
      </c>
      <c r="BG3">
        <v>2046</v>
      </c>
      <c r="BH3">
        <v>2047</v>
      </c>
      <c r="BI3">
        <v>2048</v>
      </c>
      <c r="BJ3">
        <v>2049</v>
      </c>
      <c r="BK3">
        <v>2050</v>
      </c>
    </row>
    <row r="4" spans="1:63" s="2" customFormat="1" x14ac:dyDescent="0.25">
      <c r="A4" s="2" t="s">
        <v>5</v>
      </c>
      <c r="B4" t="s">
        <v>81</v>
      </c>
      <c r="C4">
        <v>-5.0000000000000009</v>
      </c>
      <c r="D4">
        <v>-18.600000000000001</v>
      </c>
      <c r="E4">
        <v>-26.7</v>
      </c>
      <c r="F4">
        <v>-13.6</v>
      </c>
      <c r="G4">
        <v>-21.5</v>
      </c>
      <c r="H4">
        <v>-18.2</v>
      </c>
      <c r="I4">
        <v>-38.200000000000003</v>
      </c>
      <c r="J4">
        <v>-35</v>
      </c>
      <c r="K4">
        <v>-30.4</v>
      </c>
      <c r="L4">
        <v>-32.200000000000003</v>
      </c>
      <c r="M4">
        <v>-38</v>
      </c>
      <c r="N4">
        <v>-35.799999999999997</v>
      </c>
      <c r="O4">
        <v>-38.1</v>
      </c>
      <c r="P4">
        <v>-29</v>
      </c>
      <c r="Q4">
        <v>-33.700000000000003</v>
      </c>
      <c r="R4">
        <v>-31.6</v>
      </c>
      <c r="S4">
        <v>-28.299999999999997</v>
      </c>
      <c r="T4">
        <v>-27</v>
      </c>
      <c r="U4">
        <v>-33.799999999999997</v>
      </c>
      <c r="V4">
        <v>-15.6</v>
      </c>
      <c r="W4">
        <v>-19.899999999999999</v>
      </c>
      <c r="X4">
        <v>-38.5</v>
      </c>
      <c r="Y4">
        <v>-27.1</v>
      </c>
      <c r="Z4">
        <v>-16</v>
      </c>
      <c r="AA4">
        <v>-22.4</v>
      </c>
      <c r="AB4">
        <v>-24</v>
      </c>
      <c r="AC4">
        <v>-22.5</v>
      </c>
      <c r="AD4">
        <v>-18.8</v>
      </c>
      <c r="AE4">
        <v>-17.8</v>
      </c>
      <c r="AF4">
        <v>-19.399999999999999</v>
      </c>
      <c r="AG4">
        <v>-8.8000000000000007</v>
      </c>
      <c r="AH4">
        <v>-32</v>
      </c>
      <c r="AI4">
        <v>-31.700000000000003</v>
      </c>
      <c r="AJ4">
        <v>-36.517277439188703</v>
      </c>
      <c r="AK4" s="139">
        <v>-48.033311148217663</v>
      </c>
      <c r="AL4" s="139">
        <v>-64.598787754204238</v>
      </c>
      <c r="AM4" s="139">
        <v>-90.372443512007237</v>
      </c>
      <c r="AN4" s="139">
        <v>-82.218889551900844</v>
      </c>
      <c r="AO4" s="139">
        <v>-70.19081188945222</v>
      </c>
      <c r="AP4" s="139">
        <v>-51.413751807286005</v>
      </c>
      <c r="AQ4">
        <v>-51.369385361803509</v>
      </c>
      <c r="AR4">
        <v>-51.324870682205969</v>
      </c>
      <c r="AS4">
        <v>-51.280356002608443</v>
      </c>
      <c r="AT4">
        <v>-51.235304441553239</v>
      </c>
      <c r="AU4">
        <v>-51.190252880498029</v>
      </c>
      <c r="AV4">
        <v>-51.145092194847159</v>
      </c>
      <c r="AW4">
        <v>-51.099931509196281</v>
      </c>
      <c r="AX4">
        <v>-51.05530158226405</v>
      </c>
      <c r="AY4">
        <v>-51.010671655331805</v>
      </c>
      <c r="AZ4">
        <v>-50.969120362661684</v>
      </c>
      <c r="BA4">
        <v>-50.927569069991549</v>
      </c>
      <c r="BB4">
        <v>-50.884965852790842</v>
      </c>
      <c r="BC4">
        <v>-50.842362635590121</v>
      </c>
      <c r="BD4">
        <v>-50.802810687993144</v>
      </c>
      <c r="BE4">
        <v>-50.763258740396182</v>
      </c>
      <c r="BF4">
        <v>-50.725714700991759</v>
      </c>
      <c r="BG4">
        <v>-50.688170661587336</v>
      </c>
      <c r="BH4">
        <v>-50.649342583523477</v>
      </c>
      <c r="BI4">
        <v>-50.610514505459633</v>
      </c>
      <c r="BJ4">
        <v>-50.571832751022917</v>
      </c>
      <c r="BK4">
        <v>-50.533150996586201</v>
      </c>
    </row>
    <row r="5" spans="1:63" x14ac:dyDescent="0.25">
      <c r="A5" t="s">
        <v>82</v>
      </c>
      <c r="B5" t="s">
        <v>81</v>
      </c>
      <c r="C5">
        <v>-5.0000000000000009</v>
      </c>
      <c r="D5">
        <v>-18.600000000000001</v>
      </c>
      <c r="E5">
        <v>-26.7</v>
      </c>
      <c r="F5">
        <v>-13.6</v>
      </c>
      <c r="G5">
        <v>-21.5</v>
      </c>
      <c r="H5">
        <v>-18.2</v>
      </c>
      <c r="I5">
        <v>-38.200000000000003</v>
      </c>
      <c r="J5">
        <v>-35</v>
      </c>
      <c r="K5">
        <v>-30.4</v>
      </c>
      <c r="L5">
        <v>-32.200000000000003</v>
      </c>
      <c r="M5">
        <v>-38</v>
      </c>
      <c r="N5">
        <v>-35.799999999999997</v>
      </c>
      <c r="O5">
        <v>-38.1</v>
      </c>
      <c r="P5">
        <v>-29</v>
      </c>
      <c r="Q5">
        <v>-33.700000000000003</v>
      </c>
      <c r="R5">
        <v>-31.6</v>
      </c>
      <c r="S5">
        <v>-28.299999999999997</v>
      </c>
      <c r="T5">
        <v>-27</v>
      </c>
      <c r="U5">
        <v>-33.799999999999997</v>
      </c>
      <c r="V5">
        <v>-15.6</v>
      </c>
      <c r="W5">
        <v>-19.899999999999999</v>
      </c>
      <c r="X5">
        <v>-38.5</v>
      </c>
      <c r="Y5">
        <v>-27.1</v>
      </c>
      <c r="Z5">
        <v>-16</v>
      </c>
      <c r="AA5">
        <v>-22.4</v>
      </c>
      <c r="AB5">
        <v>-24</v>
      </c>
      <c r="AC5">
        <v>-22.5</v>
      </c>
      <c r="AD5">
        <v>-18.8</v>
      </c>
      <c r="AE5">
        <v>-17.8</v>
      </c>
      <c r="AF5">
        <v>-19.399999999999999</v>
      </c>
      <c r="AG5">
        <v>-8.8000000000000007</v>
      </c>
      <c r="AH5">
        <v>-32</v>
      </c>
      <c r="AI5">
        <v>-31.700000000000003</v>
      </c>
      <c r="AJ5">
        <v>-36.517277439188703</v>
      </c>
      <c r="AK5" s="139">
        <v>-48.033311148217663</v>
      </c>
      <c r="AL5" s="139">
        <v>-64.598787754204238</v>
      </c>
      <c r="AM5" s="139">
        <v>-90.372443512007237</v>
      </c>
      <c r="AN5" s="139">
        <v>-82.218889551900844</v>
      </c>
      <c r="AO5" s="139">
        <v>-70.19081188945222</v>
      </c>
      <c r="AP5" s="139">
        <v>-51.413751807286005</v>
      </c>
      <c r="AQ5">
        <v>-51.369385361803509</v>
      </c>
      <c r="AR5">
        <v>-51.324870682205969</v>
      </c>
      <c r="AS5">
        <v>-51.280356002608443</v>
      </c>
      <c r="AT5">
        <v>-51.235304441553239</v>
      </c>
      <c r="AU5">
        <v>-51.190252880498029</v>
      </c>
      <c r="AV5">
        <v>-51.145092194847159</v>
      </c>
      <c r="AW5">
        <v>-51.099931509196281</v>
      </c>
      <c r="AX5">
        <v>-51.05530158226405</v>
      </c>
      <c r="AY5">
        <v>-51.010671655331805</v>
      </c>
      <c r="AZ5">
        <v>-50.969120362661684</v>
      </c>
      <c r="BA5">
        <v>-50.927569069991549</v>
      </c>
      <c r="BB5">
        <v>-50.884965852790842</v>
      </c>
      <c r="BC5">
        <v>-50.842362635590121</v>
      </c>
      <c r="BD5">
        <v>-50.802810687993144</v>
      </c>
      <c r="BE5">
        <v>-50.763258740396182</v>
      </c>
      <c r="BF5">
        <v>-50.725714700991759</v>
      </c>
      <c r="BG5">
        <v>-50.688170661587336</v>
      </c>
      <c r="BH5">
        <v>-50.649342583523477</v>
      </c>
      <c r="BI5">
        <v>-50.610514505459633</v>
      </c>
      <c r="BJ5">
        <v>-50.571832751022917</v>
      </c>
      <c r="BK5">
        <v>-50.533150996586201</v>
      </c>
    </row>
    <row r="6" spans="1:63" s="2" customFormat="1" x14ac:dyDescent="0.25">
      <c r="A6" s="2" t="s">
        <v>6</v>
      </c>
      <c r="B6" t="s">
        <v>83</v>
      </c>
      <c r="C6">
        <v>45.4</v>
      </c>
      <c r="D6">
        <v>46.6</v>
      </c>
      <c r="E6">
        <v>43.2</v>
      </c>
      <c r="F6">
        <v>40.700000000000003</v>
      </c>
      <c r="G6">
        <v>40.700000000000003</v>
      </c>
      <c r="H6">
        <v>42.7</v>
      </c>
      <c r="I6">
        <v>40.4</v>
      </c>
      <c r="J6">
        <v>40.700000000000003</v>
      </c>
      <c r="K6">
        <v>38.5</v>
      </c>
      <c r="L6">
        <v>40.9</v>
      </c>
      <c r="M6">
        <v>37.4</v>
      </c>
      <c r="N6">
        <v>36</v>
      </c>
      <c r="O6">
        <v>35.700000000000003</v>
      </c>
      <c r="P6">
        <v>35.799999999999997</v>
      </c>
      <c r="Q6">
        <v>34.6</v>
      </c>
      <c r="R6">
        <v>34.5</v>
      </c>
      <c r="S6">
        <v>32.4</v>
      </c>
      <c r="T6">
        <v>33.6</v>
      </c>
      <c r="U6">
        <v>30.3</v>
      </c>
      <c r="V6">
        <v>30.9</v>
      </c>
      <c r="W6">
        <v>32.299999999999997</v>
      </c>
      <c r="X6">
        <v>29.599999999999998</v>
      </c>
      <c r="Y6">
        <v>31.999999999999996</v>
      </c>
      <c r="Z6">
        <v>33.5</v>
      </c>
      <c r="AA6">
        <v>32</v>
      </c>
      <c r="AB6">
        <v>33.299999999999997</v>
      </c>
      <c r="AC6">
        <v>34.1</v>
      </c>
      <c r="AD6">
        <v>33.200000000000003</v>
      </c>
      <c r="AE6">
        <v>31.9</v>
      </c>
      <c r="AF6">
        <v>31.400000000000002</v>
      </c>
      <c r="AG6">
        <v>29.299999999999997</v>
      </c>
      <c r="AH6">
        <v>34.9</v>
      </c>
      <c r="AI6">
        <v>35.1</v>
      </c>
      <c r="AJ6">
        <v>35.057066827494118</v>
      </c>
      <c r="AK6">
        <v>35.014133654988228</v>
      </c>
      <c r="AL6">
        <v>34.970616465774874</v>
      </c>
      <c r="AM6">
        <v>34.927099276561528</v>
      </c>
      <c r="AN6">
        <v>34.88282101081488</v>
      </c>
      <c r="AO6">
        <v>34.838542745068224</v>
      </c>
      <c r="AP6">
        <v>34.789417753382551</v>
      </c>
      <c r="AQ6">
        <v>34.740292761696878</v>
      </c>
      <c r="AR6">
        <v>34.691003636969008</v>
      </c>
      <c r="AS6">
        <v>34.641714512241151</v>
      </c>
      <c r="AT6">
        <v>34.591830922555417</v>
      </c>
      <c r="AU6">
        <v>34.541947332869675</v>
      </c>
      <c r="AV6">
        <v>34.49194291437297</v>
      </c>
      <c r="AW6">
        <v>34.441938495876272</v>
      </c>
      <c r="AX6">
        <v>34.392521762900827</v>
      </c>
      <c r="AY6">
        <v>34.343105029925376</v>
      </c>
      <c r="AZ6">
        <v>34.297097131732265</v>
      </c>
      <c r="BA6">
        <v>34.251089233539162</v>
      </c>
      <c r="BB6">
        <v>34.203916586102416</v>
      </c>
      <c r="BC6">
        <v>34.156743938665656</v>
      </c>
      <c r="BD6">
        <v>34.112949826342195</v>
      </c>
      <c r="BE6">
        <v>34.069155714018734</v>
      </c>
      <c r="BF6">
        <v>34.027584869126144</v>
      </c>
      <c r="BG6">
        <v>33.986014024233548</v>
      </c>
      <c r="BH6">
        <v>33.943021420446762</v>
      </c>
      <c r="BI6">
        <v>33.900028816659969</v>
      </c>
      <c r="BJ6">
        <v>33.857198230517106</v>
      </c>
      <c r="BK6">
        <v>33.814367644374251</v>
      </c>
    </row>
    <row r="7" spans="1:63" x14ac:dyDescent="0.25">
      <c r="A7" t="s">
        <v>84</v>
      </c>
      <c r="B7" t="s">
        <v>83</v>
      </c>
      <c r="C7">
        <v>45.4</v>
      </c>
      <c r="D7">
        <v>46.6</v>
      </c>
      <c r="E7">
        <v>43.2</v>
      </c>
      <c r="F7">
        <v>40.700000000000003</v>
      </c>
      <c r="G7">
        <v>40.700000000000003</v>
      </c>
      <c r="H7">
        <v>42.7</v>
      </c>
      <c r="I7">
        <v>40.4</v>
      </c>
      <c r="J7">
        <v>40.700000000000003</v>
      </c>
      <c r="K7">
        <v>38.5</v>
      </c>
      <c r="L7">
        <v>40.9</v>
      </c>
      <c r="M7">
        <v>37.4</v>
      </c>
      <c r="N7">
        <v>36</v>
      </c>
      <c r="O7">
        <v>35.700000000000003</v>
      </c>
      <c r="P7">
        <v>35.799999999999997</v>
      </c>
      <c r="Q7">
        <v>34.6</v>
      </c>
      <c r="R7">
        <v>34.5</v>
      </c>
      <c r="S7">
        <v>32.4</v>
      </c>
      <c r="T7">
        <v>33.6</v>
      </c>
      <c r="U7">
        <v>30.3</v>
      </c>
      <c r="V7">
        <v>30.9</v>
      </c>
      <c r="W7">
        <v>32.299999999999997</v>
      </c>
      <c r="X7">
        <v>29.599999999999998</v>
      </c>
      <c r="Y7">
        <v>31.999999999999996</v>
      </c>
      <c r="Z7">
        <v>33.5</v>
      </c>
      <c r="AA7">
        <v>32</v>
      </c>
      <c r="AB7">
        <v>33.299999999999997</v>
      </c>
      <c r="AC7">
        <v>34.1</v>
      </c>
      <c r="AD7">
        <v>33.200000000000003</v>
      </c>
      <c r="AE7">
        <v>31.9</v>
      </c>
      <c r="AF7">
        <v>31.400000000000002</v>
      </c>
      <c r="AG7">
        <v>29.299999999999997</v>
      </c>
      <c r="AH7">
        <v>34.9</v>
      </c>
      <c r="AI7">
        <v>35.1</v>
      </c>
      <c r="AJ7">
        <v>35.057066827494118</v>
      </c>
      <c r="AK7">
        <v>35.014133654988228</v>
      </c>
      <c r="AL7">
        <v>34.970616465774874</v>
      </c>
      <c r="AM7">
        <v>34.927099276561528</v>
      </c>
      <c r="AN7">
        <v>34.88282101081488</v>
      </c>
      <c r="AO7">
        <v>34.838542745068224</v>
      </c>
      <c r="AP7">
        <v>34.789417753382551</v>
      </c>
      <c r="AQ7">
        <v>34.740292761696878</v>
      </c>
      <c r="AR7">
        <v>34.691003636969008</v>
      </c>
      <c r="AS7">
        <v>34.641714512241151</v>
      </c>
      <c r="AT7">
        <v>34.591830922555417</v>
      </c>
      <c r="AU7">
        <v>34.541947332869675</v>
      </c>
      <c r="AV7">
        <v>34.49194291437297</v>
      </c>
      <c r="AW7">
        <v>34.441938495876272</v>
      </c>
      <c r="AX7">
        <v>34.392521762900827</v>
      </c>
      <c r="AY7">
        <v>34.343105029925376</v>
      </c>
      <c r="AZ7">
        <v>34.297097131732265</v>
      </c>
      <c r="BA7">
        <v>34.251089233539162</v>
      </c>
      <c r="BB7">
        <v>34.203916586102416</v>
      </c>
      <c r="BC7">
        <v>34.156743938665656</v>
      </c>
      <c r="BD7">
        <v>34.112949826342195</v>
      </c>
      <c r="BE7">
        <v>34.069155714018734</v>
      </c>
      <c r="BF7">
        <v>34.027584869126144</v>
      </c>
      <c r="BG7">
        <v>33.986014024233548</v>
      </c>
      <c r="BH7">
        <v>33.943021420446762</v>
      </c>
      <c r="BI7">
        <v>33.900028816659969</v>
      </c>
      <c r="BJ7">
        <v>33.857198230517106</v>
      </c>
      <c r="BK7">
        <v>33.814367644374251</v>
      </c>
    </row>
    <row r="8" spans="1:63" s="2" customFormat="1" x14ac:dyDescent="0.25">
      <c r="A8" s="2" t="s">
        <v>7</v>
      </c>
      <c r="B8" t="s">
        <v>85</v>
      </c>
      <c r="C8">
        <v>24.599999999999998</v>
      </c>
      <c r="D8">
        <v>27.299999999999997</v>
      </c>
      <c r="E8">
        <v>23.8</v>
      </c>
      <c r="F8">
        <v>23.7</v>
      </c>
      <c r="G8">
        <v>7.5</v>
      </c>
      <c r="H8">
        <v>19.400000000000002</v>
      </c>
      <c r="I8">
        <v>10.5</v>
      </c>
      <c r="J8">
        <v>31.5</v>
      </c>
      <c r="K8">
        <v>17</v>
      </c>
      <c r="L8">
        <v>28.599999999999998</v>
      </c>
      <c r="M8">
        <v>-0.7</v>
      </c>
      <c r="N8">
        <v>15.8</v>
      </c>
      <c r="O8">
        <v>19.2</v>
      </c>
      <c r="P8">
        <v>16.599999999999998</v>
      </c>
      <c r="Q8">
        <v>19.399999999999999</v>
      </c>
      <c r="R8">
        <v>24.900000000000002</v>
      </c>
      <c r="S8">
        <v>9.9</v>
      </c>
      <c r="T8">
        <v>24.8</v>
      </c>
      <c r="U8">
        <v>11</v>
      </c>
      <c r="V8">
        <v>14.100000000000001</v>
      </c>
      <c r="W8">
        <v>27.799999999999994</v>
      </c>
      <c r="X8">
        <v>13.799999999999999</v>
      </c>
      <c r="Y8">
        <v>11.600000000000001</v>
      </c>
      <c r="Z8">
        <v>25.7</v>
      </c>
      <c r="AA8">
        <v>30.5</v>
      </c>
      <c r="AB8">
        <v>25.6</v>
      </c>
      <c r="AC8">
        <v>43.500000000000007</v>
      </c>
      <c r="AD8">
        <v>30.3</v>
      </c>
      <c r="AE8">
        <v>29.700000000000003</v>
      </c>
      <c r="AF8">
        <v>28.8</v>
      </c>
      <c r="AG8">
        <v>17.200000000000003</v>
      </c>
      <c r="AH8">
        <v>11.5</v>
      </c>
      <c r="AI8">
        <v>13.999999999999998</v>
      </c>
      <c r="AJ8">
        <v>11.447647806723506</v>
      </c>
      <c r="AK8">
        <v>8.7342966874470065</v>
      </c>
      <c r="AL8">
        <v>5.7446972854997487</v>
      </c>
      <c r="AM8">
        <v>2.9988158667524929</v>
      </c>
      <c r="AN8">
        <v>2.4949304353493948</v>
      </c>
      <c r="AO8">
        <v>4.6376181714462961</v>
      </c>
      <c r="AP8">
        <v>5.1582467430135477</v>
      </c>
      <c r="AQ8">
        <v>5.1544515645807936</v>
      </c>
      <c r="AR8">
        <v>5.1506207494417477</v>
      </c>
      <c r="AS8">
        <v>5.1467899343026975</v>
      </c>
      <c r="AT8">
        <v>5.1430082260651409</v>
      </c>
      <c r="AU8">
        <v>5.1392265178275887</v>
      </c>
      <c r="AV8">
        <v>5.1353441192656373</v>
      </c>
      <c r="AW8">
        <v>5.1314617207036832</v>
      </c>
      <c r="AX8">
        <v>5.1274705860570959</v>
      </c>
      <c r="AY8">
        <v>5.1234794514105122</v>
      </c>
      <c r="AZ8">
        <v>5.118948676312872</v>
      </c>
      <c r="BA8">
        <v>5.1144179012152353</v>
      </c>
      <c r="BB8">
        <v>5.1100634086346117</v>
      </c>
      <c r="BC8">
        <v>5.1057089160539881</v>
      </c>
      <c r="BD8">
        <v>5.1007551372821132</v>
      </c>
      <c r="BE8">
        <v>5.0958013585102382</v>
      </c>
      <c r="BF8">
        <v>5.0905031632027189</v>
      </c>
      <c r="BG8">
        <v>5.0852049678951943</v>
      </c>
      <c r="BH8">
        <v>5.0800276215076146</v>
      </c>
      <c r="BI8">
        <v>5.0748502751200339</v>
      </c>
      <c r="BJ8">
        <v>5.0695917870863045</v>
      </c>
      <c r="BK8">
        <v>5.064333299052576</v>
      </c>
    </row>
    <row r="9" spans="1:63" x14ac:dyDescent="0.25">
      <c r="A9" t="s">
        <v>82</v>
      </c>
      <c r="B9" t="s">
        <v>85</v>
      </c>
      <c r="C9">
        <v>24.4</v>
      </c>
      <c r="D9">
        <v>27.099999999999998</v>
      </c>
      <c r="E9">
        <v>23.5</v>
      </c>
      <c r="F9">
        <v>23.4</v>
      </c>
      <c r="G9">
        <v>7</v>
      </c>
      <c r="H9">
        <v>19.100000000000001</v>
      </c>
      <c r="I9">
        <v>9.5</v>
      </c>
      <c r="J9">
        <v>31.3</v>
      </c>
      <c r="K9">
        <v>16.7</v>
      </c>
      <c r="L9">
        <v>27.7</v>
      </c>
      <c r="M9">
        <v>-1.6</v>
      </c>
      <c r="N9">
        <v>15.4</v>
      </c>
      <c r="O9">
        <v>18.8</v>
      </c>
      <c r="P9">
        <v>16.2</v>
      </c>
      <c r="Q9">
        <v>19.2</v>
      </c>
      <c r="R9">
        <v>24.1</v>
      </c>
      <c r="S9">
        <v>8.5</v>
      </c>
      <c r="T9">
        <v>23.7</v>
      </c>
      <c r="U9">
        <v>10.3</v>
      </c>
      <c r="V9">
        <v>13.3</v>
      </c>
      <c r="W9">
        <v>27.399999999999995</v>
      </c>
      <c r="X9">
        <v>12.1</v>
      </c>
      <c r="Y9">
        <v>10.3</v>
      </c>
      <c r="Z9">
        <v>25.4</v>
      </c>
      <c r="AA9">
        <v>29.7</v>
      </c>
      <c r="AB9">
        <v>24.8</v>
      </c>
      <c r="AC9">
        <v>42.500000000000007</v>
      </c>
      <c r="AD9">
        <v>28.8</v>
      </c>
      <c r="AE9">
        <v>28.6</v>
      </c>
      <c r="AF9">
        <v>28.5</v>
      </c>
      <c r="AG9">
        <v>16.100000000000001</v>
      </c>
      <c r="AH9">
        <v>10.6</v>
      </c>
      <c r="AI9">
        <v>13.399999999999999</v>
      </c>
      <c r="AJ9">
        <v>10.847847710201069</v>
      </c>
      <c r="AK9">
        <v>8.1346964944021352</v>
      </c>
      <c r="AL9">
        <v>5.145294790592617</v>
      </c>
      <c r="AM9">
        <v>2.3996110699831004</v>
      </c>
      <c r="AN9">
        <v>1.8959201972287065</v>
      </c>
      <c r="AO9">
        <v>4.0388024919743124</v>
      </c>
      <c r="AP9">
        <v>4.5595937140458247</v>
      </c>
      <c r="AQ9">
        <v>4.5559611861173313</v>
      </c>
      <c r="AR9">
        <v>4.5522945487699591</v>
      </c>
      <c r="AS9">
        <v>4.5486279114225816</v>
      </c>
      <c r="AT9">
        <v>4.5450082763952064</v>
      </c>
      <c r="AU9">
        <v>4.5413886413678348</v>
      </c>
      <c r="AV9">
        <v>4.5376726313156812</v>
      </c>
      <c r="AW9">
        <v>4.5339566212635258</v>
      </c>
      <c r="AX9">
        <v>4.5301365352446492</v>
      </c>
      <c r="AY9">
        <v>4.5263164492257761</v>
      </c>
      <c r="AZ9">
        <v>4.5219798502037492</v>
      </c>
      <c r="BA9">
        <v>4.5176432511817257</v>
      </c>
      <c r="BB9">
        <v>4.5134753797117</v>
      </c>
      <c r="BC9">
        <v>4.5093075082416743</v>
      </c>
      <c r="BD9">
        <v>4.5045660342743084</v>
      </c>
      <c r="BE9">
        <v>4.4998245603069424</v>
      </c>
      <c r="BF9">
        <v>4.4947534305126027</v>
      </c>
      <c r="BG9">
        <v>4.4896823007182576</v>
      </c>
      <c r="BH9">
        <v>4.4847268406044307</v>
      </c>
      <c r="BI9">
        <v>4.4797713804906039</v>
      </c>
      <c r="BJ9">
        <v>4.4747382562297489</v>
      </c>
      <c r="BK9">
        <v>4.4697051319688939</v>
      </c>
    </row>
    <row r="10" spans="1:63" x14ac:dyDescent="0.25">
      <c r="A10" t="s">
        <v>86</v>
      </c>
      <c r="B10" t="s">
        <v>85</v>
      </c>
      <c r="C10">
        <v>0.2</v>
      </c>
      <c r="D10">
        <v>0.2</v>
      </c>
      <c r="E10">
        <v>0.3</v>
      </c>
      <c r="F10">
        <v>0.3</v>
      </c>
      <c r="G10">
        <v>0.5</v>
      </c>
      <c r="H10">
        <v>0.3</v>
      </c>
      <c r="I10">
        <v>0.99999999999999989</v>
      </c>
      <c r="J10">
        <v>0.20000000000000004</v>
      </c>
      <c r="K10">
        <v>0.3</v>
      </c>
      <c r="L10">
        <v>0.9</v>
      </c>
      <c r="M10">
        <v>0.90000000000000013</v>
      </c>
      <c r="N10">
        <v>0.4</v>
      </c>
      <c r="O10">
        <v>0.4</v>
      </c>
      <c r="P10">
        <v>0.4</v>
      </c>
      <c r="Q10">
        <v>0.2</v>
      </c>
      <c r="R10">
        <v>0.80000000000000016</v>
      </c>
      <c r="S10">
        <v>1.4</v>
      </c>
      <c r="T10">
        <v>1.1000000000000001</v>
      </c>
      <c r="U10">
        <v>0.7</v>
      </c>
      <c r="V10">
        <v>0.8</v>
      </c>
      <c r="W10">
        <v>0.4</v>
      </c>
      <c r="X10">
        <v>1.7</v>
      </c>
      <c r="Y10">
        <v>1.3</v>
      </c>
      <c r="Z10">
        <v>0.3</v>
      </c>
      <c r="AA10">
        <v>0.8</v>
      </c>
      <c r="AB10">
        <v>0.79999999999999993</v>
      </c>
      <c r="AC10">
        <v>1</v>
      </c>
      <c r="AD10">
        <v>1.5</v>
      </c>
      <c r="AE10">
        <v>1.1000000000000001</v>
      </c>
      <c r="AF10">
        <v>0.3</v>
      </c>
      <c r="AG10">
        <v>1.1000000000000001</v>
      </c>
      <c r="AH10">
        <v>0.9</v>
      </c>
      <c r="AI10">
        <v>0.6</v>
      </c>
      <c r="AJ10">
        <v>0.59980009652243593</v>
      </c>
      <c r="AK10">
        <v>0.59960019304487167</v>
      </c>
      <c r="AL10">
        <v>0.59940249490713204</v>
      </c>
      <c r="AM10">
        <v>0.59920479676939242</v>
      </c>
      <c r="AN10">
        <v>0.59901023812068821</v>
      </c>
      <c r="AO10">
        <v>0.598815679471984</v>
      </c>
      <c r="AP10">
        <v>0.59865302896772332</v>
      </c>
      <c r="AQ10">
        <v>0.59849037846346242</v>
      </c>
      <c r="AR10">
        <v>0.5983262006717891</v>
      </c>
      <c r="AS10">
        <v>0.59816202288011544</v>
      </c>
      <c r="AT10">
        <v>0.59799994966993453</v>
      </c>
      <c r="AU10">
        <v>0.59783787645975361</v>
      </c>
      <c r="AV10">
        <v>0.59767148794995573</v>
      </c>
      <c r="AW10">
        <v>0.59750509944015773</v>
      </c>
      <c r="AX10">
        <v>0.59733405081244684</v>
      </c>
      <c r="AY10">
        <v>0.59716300218473617</v>
      </c>
      <c r="AZ10">
        <v>0.59696882610912294</v>
      </c>
      <c r="BA10">
        <v>0.59677465003350993</v>
      </c>
      <c r="BB10">
        <v>0.59658802892291185</v>
      </c>
      <c r="BC10">
        <v>0.59640140781231366</v>
      </c>
      <c r="BD10">
        <v>0.5961891030078047</v>
      </c>
      <c r="BE10">
        <v>0.59597679820329574</v>
      </c>
      <c r="BF10">
        <v>0.59574973269011644</v>
      </c>
      <c r="BG10">
        <v>0.5955226671769368</v>
      </c>
      <c r="BH10">
        <v>0.59530078090318339</v>
      </c>
      <c r="BI10">
        <v>0.59507889462942987</v>
      </c>
      <c r="BJ10">
        <v>0.59485353085655579</v>
      </c>
      <c r="BK10">
        <v>0.59462816708368171</v>
      </c>
    </row>
    <row r="11" spans="1:63" s="2" customFormat="1" x14ac:dyDescent="0.25">
      <c r="A11" s="2" t="s">
        <v>8</v>
      </c>
      <c r="B11" t="s">
        <v>87</v>
      </c>
      <c r="C11">
        <v>35.299999999999997</v>
      </c>
      <c r="D11">
        <v>34.799999999999997</v>
      </c>
      <c r="E11">
        <v>34.299999999999997</v>
      </c>
      <c r="F11">
        <v>32.5</v>
      </c>
      <c r="G11">
        <v>30.100000000000005</v>
      </c>
      <c r="H11">
        <v>30.3</v>
      </c>
      <c r="I11">
        <v>28.7</v>
      </c>
      <c r="J11">
        <v>28.3</v>
      </c>
      <c r="K11">
        <v>24.6</v>
      </c>
      <c r="L11">
        <v>25.3</v>
      </c>
      <c r="M11">
        <v>22.100000000000005</v>
      </c>
      <c r="N11">
        <v>21.7</v>
      </c>
      <c r="O11">
        <v>21.3</v>
      </c>
      <c r="P11">
        <v>21.5</v>
      </c>
      <c r="Q11">
        <v>21</v>
      </c>
      <c r="R11">
        <v>21.8</v>
      </c>
      <c r="S11">
        <v>20.5</v>
      </c>
      <c r="T11">
        <v>21.6</v>
      </c>
      <c r="U11">
        <v>21.4</v>
      </c>
      <c r="V11">
        <v>23.1</v>
      </c>
      <c r="W11">
        <v>22.7</v>
      </c>
      <c r="X11">
        <v>22.8</v>
      </c>
      <c r="Y11">
        <v>20.9</v>
      </c>
      <c r="Z11">
        <v>22.1</v>
      </c>
      <c r="AA11">
        <v>24</v>
      </c>
      <c r="AB11">
        <v>21.2</v>
      </c>
      <c r="AC11">
        <v>23.7</v>
      </c>
      <c r="AD11">
        <v>23.8</v>
      </c>
      <c r="AE11">
        <v>25.2</v>
      </c>
      <c r="AF11">
        <v>25.4</v>
      </c>
      <c r="AG11">
        <v>28.7</v>
      </c>
      <c r="AH11">
        <v>24.5</v>
      </c>
      <c r="AI11">
        <v>25.6</v>
      </c>
      <c r="AJ11">
        <v>25.585919283210689</v>
      </c>
      <c r="AK11">
        <v>25.57183856642137</v>
      </c>
      <c r="AL11">
        <v>25.557913188427918</v>
      </c>
      <c r="AM11">
        <v>25.543987810434466</v>
      </c>
      <c r="AN11">
        <v>25.530283570444762</v>
      </c>
      <c r="AO11">
        <v>25.516579330455055</v>
      </c>
      <c r="AP11">
        <v>25.505122622877771</v>
      </c>
      <c r="AQ11">
        <v>25.493665915300479</v>
      </c>
      <c r="AR11">
        <v>25.482101629296963</v>
      </c>
      <c r="AS11">
        <v>25.47053734329344</v>
      </c>
      <c r="AT11">
        <v>25.459121298912923</v>
      </c>
      <c r="AU11">
        <v>25.447705254532401</v>
      </c>
      <c r="AV11">
        <v>25.4359852508986</v>
      </c>
      <c r="AW11">
        <v>25.424265247264799</v>
      </c>
      <c r="AX11">
        <v>25.412216996212116</v>
      </c>
      <c r="AY11">
        <v>25.400168745159437</v>
      </c>
      <c r="AZ11">
        <v>25.386491452691669</v>
      </c>
      <c r="BA11">
        <v>25.3728141602239</v>
      </c>
      <c r="BB11">
        <v>25.359669021193508</v>
      </c>
      <c r="BC11">
        <v>25.346523882163108</v>
      </c>
      <c r="BD11">
        <v>25.331569645940071</v>
      </c>
      <c r="BE11">
        <v>25.316615409717038</v>
      </c>
      <c r="BF11">
        <v>25.300621464925982</v>
      </c>
      <c r="BG11">
        <v>25.284627520134922</v>
      </c>
      <c r="BH11">
        <v>25.268998388424809</v>
      </c>
      <c r="BI11">
        <v>25.253369256714702</v>
      </c>
      <c r="BJ11">
        <v>25.237495178389111</v>
      </c>
      <c r="BK11">
        <v>25.221621100063519</v>
      </c>
    </row>
    <row r="12" spans="1:63" x14ac:dyDescent="0.25">
      <c r="A12" t="s">
        <v>84</v>
      </c>
      <c r="B12" t="s">
        <v>87</v>
      </c>
      <c r="C12">
        <v>35.299999999999997</v>
      </c>
      <c r="D12">
        <v>34.799999999999997</v>
      </c>
      <c r="E12">
        <v>34.299999999999997</v>
      </c>
      <c r="F12">
        <v>32.5</v>
      </c>
      <c r="G12">
        <v>30.100000000000005</v>
      </c>
      <c r="H12">
        <v>30.3</v>
      </c>
      <c r="I12">
        <v>28.7</v>
      </c>
      <c r="J12">
        <v>28.3</v>
      </c>
      <c r="K12">
        <v>24.6</v>
      </c>
      <c r="L12">
        <v>25.3</v>
      </c>
      <c r="M12">
        <v>22.100000000000005</v>
      </c>
      <c r="N12">
        <v>21.7</v>
      </c>
      <c r="O12">
        <v>21.3</v>
      </c>
      <c r="P12">
        <v>21.5</v>
      </c>
      <c r="Q12">
        <v>21</v>
      </c>
      <c r="R12">
        <v>21.8</v>
      </c>
      <c r="S12">
        <v>20.5</v>
      </c>
      <c r="T12">
        <v>21.6</v>
      </c>
      <c r="U12">
        <v>21.4</v>
      </c>
      <c r="V12">
        <v>23.1</v>
      </c>
      <c r="W12">
        <v>22.7</v>
      </c>
      <c r="X12">
        <v>22.8</v>
      </c>
      <c r="Y12">
        <v>20.9</v>
      </c>
      <c r="Z12">
        <v>22.1</v>
      </c>
      <c r="AA12">
        <v>24</v>
      </c>
      <c r="AB12">
        <v>21.2</v>
      </c>
      <c r="AC12">
        <v>23.7</v>
      </c>
      <c r="AD12">
        <v>23.8</v>
      </c>
      <c r="AE12">
        <v>25.2</v>
      </c>
      <c r="AF12">
        <v>25.4</v>
      </c>
      <c r="AG12">
        <v>28.7</v>
      </c>
      <c r="AH12">
        <v>24.5</v>
      </c>
      <c r="AI12">
        <v>25.6</v>
      </c>
      <c r="AJ12">
        <v>25.585919283210689</v>
      </c>
      <c r="AK12">
        <v>25.57183856642137</v>
      </c>
      <c r="AL12">
        <v>25.557913188427918</v>
      </c>
      <c r="AM12">
        <v>25.543987810434466</v>
      </c>
      <c r="AN12">
        <v>25.530283570444762</v>
      </c>
      <c r="AO12">
        <v>25.516579330455055</v>
      </c>
      <c r="AP12">
        <v>25.505122622877771</v>
      </c>
      <c r="AQ12">
        <v>25.493665915300479</v>
      </c>
      <c r="AR12">
        <v>25.482101629296963</v>
      </c>
      <c r="AS12">
        <v>25.47053734329344</v>
      </c>
      <c r="AT12">
        <v>25.459121298912923</v>
      </c>
      <c r="AU12">
        <v>25.447705254532401</v>
      </c>
      <c r="AV12">
        <v>25.4359852508986</v>
      </c>
      <c r="AW12">
        <v>25.424265247264799</v>
      </c>
      <c r="AX12">
        <v>25.412216996212116</v>
      </c>
      <c r="AY12">
        <v>25.400168745159437</v>
      </c>
      <c r="AZ12">
        <v>25.386491452691669</v>
      </c>
      <c r="BA12">
        <v>25.3728141602239</v>
      </c>
      <c r="BB12">
        <v>25.359669021193508</v>
      </c>
      <c r="BC12">
        <v>25.346523882163108</v>
      </c>
      <c r="BD12">
        <v>25.331569645940071</v>
      </c>
      <c r="BE12">
        <v>25.316615409717038</v>
      </c>
      <c r="BF12">
        <v>25.300621464925982</v>
      </c>
      <c r="BG12">
        <v>25.284627520134922</v>
      </c>
      <c r="BH12">
        <v>25.268998388424809</v>
      </c>
      <c r="BI12">
        <v>25.253369256714702</v>
      </c>
      <c r="BJ12">
        <v>25.237495178389111</v>
      </c>
      <c r="BK12">
        <v>25.221621100063519</v>
      </c>
    </row>
    <row r="13" spans="1:63" x14ac:dyDescent="0.25">
      <c r="A13" s="2" t="s">
        <v>9</v>
      </c>
      <c r="B13" t="s">
        <v>88</v>
      </c>
      <c r="C13">
        <v>36.799999999999997</v>
      </c>
      <c r="D13">
        <v>36.799999999999997</v>
      </c>
      <c r="E13">
        <v>36.9</v>
      </c>
      <c r="F13">
        <v>37.200000000000003</v>
      </c>
      <c r="G13">
        <v>37.299999999999997</v>
      </c>
      <c r="H13">
        <v>37.5</v>
      </c>
      <c r="I13">
        <v>37.4</v>
      </c>
      <c r="J13">
        <v>37.700000000000003</v>
      </c>
      <c r="K13">
        <v>38</v>
      </c>
      <c r="L13">
        <v>38.299999999999997</v>
      </c>
      <c r="M13">
        <v>38.5</v>
      </c>
      <c r="N13">
        <v>39.299999999999997</v>
      </c>
      <c r="O13">
        <v>39.299999999999997</v>
      </c>
      <c r="P13">
        <v>39.299999999999997</v>
      </c>
      <c r="Q13">
        <v>39.4</v>
      </c>
      <c r="R13">
        <v>39.4</v>
      </c>
      <c r="S13">
        <v>48.1</v>
      </c>
      <c r="T13">
        <v>48.5</v>
      </c>
      <c r="U13">
        <v>48.6</v>
      </c>
      <c r="V13">
        <v>48.7</v>
      </c>
      <c r="W13">
        <v>48.7</v>
      </c>
      <c r="X13">
        <v>38.6</v>
      </c>
      <c r="Y13">
        <v>38.200000000000003</v>
      </c>
      <c r="Z13">
        <v>38.200000000000003</v>
      </c>
      <c r="AA13">
        <v>38.200000000000003</v>
      </c>
      <c r="AB13">
        <v>38.200000000000003</v>
      </c>
      <c r="AC13">
        <v>38.200000000000003</v>
      </c>
      <c r="AD13">
        <v>38.299999999999997</v>
      </c>
      <c r="AE13">
        <v>38.200000000000003</v>
      </c>
      <c r="AF13">
        <v>38.1</v>
      </c>
      <c r="AG13">
        <v>38.1</v>
      </c>
      <c r="AH13">
        <v>38.1</v>
      </c>
      <c r="AI13">
        <v>38.1</v>
      </c>
      <c r="AJ13">
        <v>38.1</v>
      </c>
      <c r="AK13">
        <v>38.1</v>
      </c>
      <c r="AL13">
        <v>38.1</v>
      </c>
      <c r="AM13">
        <v>38.1</v>
      </c>
      <c r="AN13">
        <v>38.1</v>
      </c>
      <c r="AO13">
        <v>38.1</v>
      </c>
      <c r="AP13">
        <v>38.1</v>
      </c>
      <c r="AQ13">
        <v>38.1</v>
      </c>
      <c r="AR13">
        <v>38.1</v>
      </c>
      <c r="AS13">
        <v>38.1</v>
      </c>
      <c r="AT13">
        <v>38.1</v>
      </c>
      <c r="AU13">
        <v>38.1</v>
      </c>
      <c r="AV13">
        <v>38.1</v>
      </c>
      <c r="AW13">
        <v>38.1</v>
      </c>
      <c r="AX13">
        <v>38.1</v>
      </c>
      <c r="AY13">
        <v>38.1</v>
      </c>
      <c r="AZ13">
        <v>38.1</v>
      </c>
      <c r="BA13">
        <v>38.1</v>
      </c>
      <c r="BB13">
        <v>38.1</v>
      </c>
      <c r="BC13">
        <v>38.1</v>
      </c>
      <c r="BD13">
        <v>38.1</v>
      </c>
      <c r="BE13">
        <v>38.1</v>
      </c>
      <c r="BF13">
        <v>38.1</v>
      </c>
      <c r="BG13">
        <v>38.1</v>
      </c>
      <c r="BH13">
        <v>38.1</v>
      </c>
      <c r="BI13">
        <v>38.1</v>
      </c>
      <c r="BJ13">
        <v>38.1</v>
      </c>
      <c r="BK13">
        <v>38.1</v>
      </c>
    </row>
    <row r="14" spans="1:63" s="80" customFormat="1" x14ac:dyDescent="0.25">
      <c r="A14" t="s">
        <v>89</v>
      </c>
      <c r="B14" t="s">
        <v>88</v>
      </c>
      <c r="C14">
        <v>1.1000000000000001</v>
      </c>
      <c r="D14">
        <v>1</v>
      </c>
      <c r="E14">
        <v>0.9</v>
      </c>
      <c r="F14">
        <v>1</v>
      </c>
      <c r="G14">
        <v>0.9</v>
      </c>
      <c r="H14">
        <v>1.1000000000000001</v>
      </c>
      <c r="I14">
        <v>0.9</v>
      </c>
      <c r="J14">
        <v>1.1000000000000001</v>
      </c>
      <c r="K14">
        <v>1.1000000000000001</v>
      </c>
      <c r="L14">
        <v>1.2</v>
      </c>
      <c r="M14">
        <v>1.3</v>
      </c>
      <c r="N14">
        <v>1.2</v>
      </c>
      <c r="O14">
        <v>1</v>
      </c>
      <c r="P14">
        <v>1</v>
      </c>
      <c r="Q14">
        <v>1.2</v>
      </c>
      <c r="R14">
        <v>1.1000000000000001</v>
      </c>
      <c r="S14">
        <v>0.9</v>
      </c>
      <c r="T14">
        <v>1</v>
      </c>
      <c r="U14">
        <v>1</v>
      </c>
      <c r="V14">
        <v>1</v>
      </c>
      <c r="W14">
        <v>1</v>
      </c>
      <c r="X14">
        <v>0.9</v>
      </c>
      <c r="Y14">
        <v>0.8</v>
      </c>
      <c r="Z14">
        <v>0.8</v>
      </c>
      <c r="AA14">
        <v>0.8</v>
      </c>
      <c r="AB14">
        <v>0.8</v>
      </c>
      <c r="AC14">
        <v>0.7</v>
      </c>
      <c r="AD14">
        <v>0.8</v>
      </c>
      <c r="AE14">
        <v>0.7</v>
      </c>
      <c r="AF14">
        <v>0.6</v>
      </c>
      <c r="AG14">
        <v>0.6</v>
      </c>
      <c r="AH14">
        <v>0.5</v>
      </c>
      <c r="AI14">
        <v>0.6</v>
      </c>
      <c r="AJ14">
        <v>0.6</v>
      </c>
      <c r="AK14">
        <v>0.6</v>
      </c>
      <c r="AL14">
        <v>0.6</v>
      </c>
      <c r="AM14">
        <v>0.6</v>
      </c>
      <c r="AN14">
        <v>0.6</v>
      </c>
      <c r="AO14">
        <v>0.6</v>
      </c>
      <c r="AP14">
        <v>0.6</v>
      </c>
      <c r="AQ14">
        <v>0.6</v>
      </c>
      <c r="AR14">
        <v>0.6</v>
      </c>
      <c r="AS14">
        <v>0.6</v>
      </c>
      <c r="AT14">
        <v>0.6</v>
      </c>
      <c r="AU14">
        <v>0.6</v>
      </c>
      <c r="AV14">
        <v>0.6</v>
      </c>
      <c r="AW14">
        <v>0.6</v>
      </c>
      <c r="AX14">
        <v>0.6</v>
      </c>
      <c r="AY14">
        <v>0.6</v>
      </c>
      <c r="AZ14">
        <v>0.6</v>
      </c>
      <c r="BA14">
        <v>0.6</v>
      </c>
      <c r="BB14">
        <v>0.6</v>
      </c>
      <c r="BC14">
        <v>0.6</v>
      </c>
      <c r="BD14">
        <v>0.6</v>
      </c>
      <c r="BE14">
        <v>0.6</v>
      </c>
      <c r="BF14">
        <v>0.6</v>
      </c>
      <c r="BG14">
        <v>0.6</v>
      </c>
      <c r="BH14">
        <v>0.6</v>
      </c>
      <c r="BI14">
        <v>0.6</v>
      </c>
      <c r="BJ14">
        <v>0.6</v>
      </c>
      <c r="BK14">
        <v>0.6</v>
      </c>
    </row>
    <row r="15" spans="1:63" x14ac:dyDescent="0.25">
      <c r="A15" t="s">
        <v>90</v>
      </c>
      <c r="B15" t="s">
        <v>88</v>
      </c>
      <c r="C15">
        <v>2.3985513771526961E-4</v>
      </c>
      <c r="D15">
        <v>2.2126200508353712E-4</v>
      </c>
      <c r="E15">
        <v>2.107547392030875E-4</v>
      </c>
      <c r="F15">
        <v>2.1389492317014654E-4</v>
      </c>
      <c r="G15">
        <v>1.9739575340180988E-4</v>
      </c>
      <c r="H15">
        <v>2.1829653371158449E-4</v>
      </c>
      <c r="I15">
        <v>1.8559486418572417E-4</v>
      </c>
      <c r="J15">
        <v>2.2450969381829661E-4</v>
      </c>
      <c r="K15">
        <v>2.327797026926498E-4</v>
      </c>
      <c r="L15">
        <v>2.4514004281038352E-4</v>
      </c>
      <c r="M15">
        <v>2.6606746882448725E-4</v>
      </c>
      <c r="N15">
        <v>2.4750547815187164E-4</v>
      </c>
      <c r="O15">
        <v>2.1596079939971064E-4</v>
      </c>
      <c r="P15">
        <v>2.1362423066185996E-4</v>
      </c>
      <c r="Q15">
        <v>2.4506792329837554E-4</v>
      </c>
      <c r="R15">
        <v>2.3185931061929556E-4</v>
      </c>
      <c r="S15">
        <v>1.8800993525697036E-4</v>
      </c>
      <c r="T15">
        <v>2.1628202923141724E-4</v>
      </c>
      <c r="U15">
        <v>2.101476212083397E-4</v>
      </c>
      <c r="V15">
        <v>2.170656537076361E-4</v>
      </c>
      <c r="W15">
        <v>2.1350210820273287E-4</v>
      </c>
      <c r="X15">
        <v>1.9412538021333715E-4</v>
      </c>
      <c r="Y15">
        <v>1.7042367668966543E-4</v>
      </c>
      <c r="Z15">
        <v>1.618568818478301E-4</v>
      </c>
      <c r="AA15">
        <v>1.6261999303585558E-4</v>
      </c>
      <c r="AB15">
        <v>1.5844224484032714E-4</v>
      </c>
      <c r="AC15">
        <v>1.5351238109602975E-4</v>
      </c>
      <c r="AD15">
        <v>1.7677791720016573E-4</v>
      </c>
      <c r="AE15">
        <v>1.3654046742676157E-4</v>
      </c>
      <c r="AF15">
        <v>1.3276069968140843E-4</v>
      </c>
      <c r="AG15">
        <v>1.3215653172567185E-4</v>
      </c>
      <c r="AH15">
        <v>1.2204392601138613E-4</v>
      </c>
      <c r="AI15">
        <v>1.2737501172567186E-4</v>
      </c>
      <c r="AJ15">
        <v>1.2737501172567186E-4</v>
      </c>
      <c r="AK15">
        <v>1.2737501172567186E-4</v>
      </c>
      <c r="AL15">
        <v>1.2737501172567186E-4</v>
      </c>
      <c r="AM15">
        <v>1.2737501172567186E-4</v>
      </c>
      <c r="AN15">
        <v>1.2737501172567186E-4</v>
      </c>
      <c r="AO15">
        <v>1.2737501172567186E-4</v>
      </c>
      <c r="AP15">
        <v>1.2737501172567186E-4</v>
      </c>
      <c r="AQ15">
        <v>1.2737501172567186E-4</v>
      </c>
      <c r="AR15">
        <v>1.2737501172567186E-4</v>
      </c>
      <c r="AS15">
        <v>1.2737501172567186E-4</v>
      </c>
      <c r="AT15">
        <v>1.2737501172567186E-4</v>
      </c>
      <c r="AU15">
        <v>1.2737501172567186E-4</v>
      </c>
      <c r="AV15">
        <v>1.2737501172567186E-4</v>
      </c>
      <c r="AW15">
        <v>1.2737501172567186E-4</v>
      </c>
      <c r="AX15">
        <v>1.2737501172567186E-4</v>
      </c>
      <c r="AY15">
        <v>1.2737501172567186E-4</v>
      </c>
      <c r="AZ15">
        <v>1.2737501172567186E-4</v>
      </c>
      <c r="BA15">
        <v>1.2737501172567186E-4</v>
      </c>
      <c r="BB15">
        <v>1.2737501172567186E-4</v>
      </c>
      <c r="BC15">
        <v>1.2737501172567186E-4</v>
      </c>
      <c r="BD15">
        <v>1.2737501172567186E-4</v>
      </c>
      <c r="BE15">
        <v>1.2737501172567186E-4</v>
      </c>
      <c r="BF15">
        <v>1.2737501172567186E-4</v>
      </c>
      <c r="BG15">
        <v>1.2737501172567186E-4</v>
      </c>
      <c r="BH15">
        <v>1.2737501172567186E-4</v>
      </c>
      <c r="BI15">
        <v>1.2737501172567186E-4</v>
      </c>
      <c r="BJ15">
        <v>1.2737501172567186E-4</v>
      </c>
      <c r="BK15">
        <v>1.2737501172567186E-4</v>
      </c>
    </row>
    <row r="16" spans="1:63" s="80" customFormat="1" x14ac:dyDescent="0.25">
      <c r="A16" t="s">
        <v>91</v>
      </c>
      <c r="B16" t="s">
        <v>88</v>
      </c>
      <c r="C16">
        <v>-10.8</v>
      </c>
      <c r="D16">
        <v>-10.8</v>
      </c>
      <c r="E16">
        <v>-10.8</v>
      </c>
      <c r="F16">
        <v>-10.8</v>
      </c>
      <c r="G16">
        <v>-10.8</v>
      </c>
      <c r="H16">
        <v>-10.8</v>
      </c>
      <c r="I16">
        <v>-10.8</v>
      </c>
      <c r="J16">
        <v>-10.8</v>
      </c>
      <c r="K16">
        <v>-10.8</v>
      </c>
      <c r="L16">
        <v>-10.8</v>
      </c>
      <c r="M16">
        <v>-10.8</v>
      </c>
      <c r="N16">
        <v>-10.1</v>
      </c>
      <c r="O16">
        <v>-10.1</v>
      </c>
      <c r="P16">
        <v>-10.1</v>
      </c>
      <c r="Q16">
        <v>-10.1</v>
      </c>
      <c r="R16">
        <v>-10.1</v>
      </c>
      <c r="S16">
        <v>-1.2</v>
      </c>
      <c r="T16">
        <v>-0.9</v>
      </c>
      <c r="U16">
        <v>-0.9</v>
      </c>
      <c r="V16">
        <v>-0.9</v>
      </c>
      <c r="W16">
        <v>-0.8</v>
      </c>
      <c r="X16">
        <v>-10.8</v>
      </c>
      <c r="Y16">
        <v>-11.1</v>
      </c>
      <c r="Z16">
        <v>-11.1</v>
      </c>
      <c r="AA16">
        <v>-11.1</v>
      </c>
      <c r="AB16">
        <v>-11.1</v>
      </c>
      <c r="AC16">
        <v>-11.1</v>
      </c>
      <c r="AD16">
        <v>-11.1</v>
      </c>
      <c r="AE16">
        <v>-11.1</v>
      </c>
      <c r="AF16">
        <v>-11.1</v>
      </c>
      <c r="AG16">
        <v>-11.1</v>
      </c>
      <c r="AH16">
        <v>-11.1</v>
      </c>
      <c r="AI16">
        <v>-11.1</v>
      </c>
      <c r="AJ16">
        <v>-11.1</v>
      </c>
      <c r="AK16">
        <v>-11.1</v>
      </c>
      <c r="AL16">
        <v>-11.1</v>
      </c>
      <c r="AM16">
        <v>-11.1</v>
      </c>
      <c r="AN16">
        <v>-11.1</v>
      </c>
      <c r="AO16">
        <v>-11.1</v>
      </c>
      <c r="AP16">
        <v>-11.1</v>
      </c>
      <c r="AQ16">
        <v>-11.1</v>
      </c>
      <c r="AR16">
        <v>-11.1</v>
      </c>
      <c r="AS16">
        <v>-11.1</v>
      </c>
      <c r="AT16">
        <v>-11.1</v>
      </c>
      <c r="AU16">
        <v>-11.1</v>
      </c>
      <c r="AV16">
        <v>-11.1</v>
      </c>
      <c r="AW16">
        <v>-11.1</v>
      </c>
      <c r="AX16">
        <v>-11.1</v>
      </c>
      <c r="AY16">
        <v>-11.1</v>
      </c>
      <c r="AZ16">
        <v>-11.1</v>
      </c>
      <c r="BA16">
        <v>-11.1</v>
      </c>
      <c r="BB16">
        <v>-11.1</v>
      </c>
      <c r="BC16">
        <v>-11.1</v>
      </c>
      <c r="BD16">
        <v>-11.1</v>
      </c>
      <c r="BE16">
        <v>-11.1</v>
      </c>
      <c r="BF16">
        <v>-11.1</v>
      </c>
      <c r="BG16">
        <v>-11.1</v>
      </c>
      <c r="BH16">
        <v>-11.1</v>
      </c>
      <c r="BI16">
        <v>-11.1</v>
      </c>
      <c r="BJ16">
        <v>-11.1</v>
      </c>
      <c r="BK16">
        <v>-11.1</v>
      </c>
    </row>
    <row r="17" spans="1:63" x14ac:dyDescent="0.25">
      <c r="A17" t="s">
        <v>92</v>
      </c>
      <c r="B17" t="s">
        <v>88</v>
      </c>
      <c r="C17">
        <v>4.2</v>
      </c>
      <c r="D17">
        <v>4.2</v>
      </c>
      <c r="E17">
        <v>4.2</v>
      </c>
      <c r="F17">
        <v>4.2</v>
      </c>
      <c r="G17">
        <v>4.2</v>
      </c>
      <c r="H17">
        <v>4.2</v>
      </c>
      <c r="I17">
        <v>4.2</v>
      </c>
      <c r="J17">
        <v>4.2</v>
      </c>
      <c r="K17">
        <v>4.2</v>
      </c>
      <c r="L17">
        <v>4.3</v>
      </c>
      <c r="M17">
        <v>4.3</v>
      </c>
      <c r="N17">
        <v>4.3</v>
      </c>
      <c r="O17">
        <v>4.3</v>
      </c>
      <c r="P17">
        <v>4.2</v>
      </c>
      <c r="Q17">
        <v>4.2</v>
      </c>
      <c r="R17">
        <v>4.2</v>
      </c>
      <c r="S17">
        <v>4.2</v>
      </c>
      <c r="T17">
        <v>4.2</v>
      </c>
      <c r="U17">
        <v>4.2</v>
      </c>
      <c r="V17">
        <v>4.2</v>
      </c>
      <c r="W17">
        <v>4.2</v>
      </c>
      <c r="X17">
        <v>4.2</v>
      </c>
      <c r="Y17">
        <v>4.2</v>
      </c>
      <c r="Z17">
        <v>4.2</v>
      </c>
      <c r="AA17">
        <v>4.3</v>
      </c>
      <c r="AB17">
        <v>4.3</v>
      </c>
      <c r="AC17">
        <v>4.3</v>
      </c>
      <c r="AD17">
        <v>4.3</v>
      </c>
      <c r="AE17">
        <v>4.3</v>
      </c>
      <c r="AF17">
        <v>4.3</v>
      </c>
      <c r="AG17">
        <v>4.3</v>
      </c>
      <c r="AH17">
        <v>4.3</v>
      </c>
      <c r="AI17">
        <v>4.3</v>
      </c>
      <c r="AJ17">
        <v>4.3</v>
      </c>
      <c r="AK17">
        <v>4.3</v>
      </c>
      <c r="AL17">
        <v>4.3</v>
      </c>
      <c r="AM17">
        <v>4.3</v>
      </c>
      <c r="AN17">
        <v>4.3</v>
      </c>
      <c r="AO17">
        <v>4.3</v>
      </c>
      <c r="AP17">
        <v>4.3</v>
      </c>
      <c r="AQ17">
        <v>4.3</v>
      </c>
      <c r="AR17">
        <v>4.3</v>
      </c>
      <c r="AS17">
        <v>4.3</v>
      </c>
      <c r="AT17">
        <v>4.3</v>
      </c>
      <c r="AU17">
        <v>4.3</v>
      </c>
      <c r="AV17">
        <v>4.3</v>
      </c>
      <c r="AW17">
        <v>4.3</v>
      </c>
      <c r="AX17">
        <v>4.3</v>
      </c>
      <c r="AY17">
        <v>4.3</v>
      </c>
      <c r="AZ17">
        <v>4.3</v>
      </c>
      <c r="BA17">
        <v>4.3</v>
      </c>
      <c r="BB17">
        <v>4.3</v>
      </c>
      <c r="BC17">
        <v>4.3</v>
      </c>
      <c r="BD17">
        <v>4.3</v>
      </c>
      <c r="BE17">
        <v>4.3</v>
      </c>
      <c r="BF17">
        <v>4.3</v>
      </c>
      <c r="BG17">
        <v>4.3</v>
      </c>
      <c r="BH17">
        <v>4.3</v>
      </c>
      <c r="BI17">
        <v>4.3</v>
      </c>
      <c r="BJ17">
        <v>4.3</v>
      </c>
      <c r="BK17">
        <v>4.3</v>
      </c>
    </row>
    <row r="18" spans="1:63" x14ac:dyDescent="0.25">
      <c r="A18" t="s">
        <v>93</v>
      </c>
      <c r="B18" t="s">
        <v>88</v>
      </c>
      <c r="C18">
        <v>0.1</v>
      </c>
      <c r="D18">
        <v>0.1</v>
      </c>
      <c r="E18">
        <v>0.1</v>
      </c>
      <c r="F18">
        <v>0.1</v>
      </c>
      <c r="G18">
        <v>0.1</v>
      </c>
      <c r="H18">
        <v>0.1</v>
      </c>
      <c r="I18">
        <v>0.1</v>
      </c>
      <c r="J18">
        <v>0.2</v>
      </c>
      <c r="K18">
        <v>0.2</v>
      </c>
      <c r="L18">
        <v>0.2</v>
      </c>
      <c r="M18">
        <v>0.2</v>
      </c>
      <c r="N18">
        <v>0.2</v>
      </c>
      <c r="O18">
        <v>0.2</v>
      </c>
      <c r="P18">
        <v>0.2</v>
      </c>
      <c r="Q18">
        <v>0.2</v>
      </c>
      <c r="R18">
        <v>0.2</v>
      </c>
      <c r="S18">
        <v>0.2</v>
      </c>
      <c r="T18">
        <v>0.2</v>
      </c>
      <c r="U18">
        <v>0.2</v>
      </c>
      <c r="V18">
        <v>0.1</v>
      </c>
      <c r="W18">
        <v>0.2</v>
      </c>
      <c r="X18">
        <v>0.1</v>
      </c>
      <c r="Y18">
        <v>0.1</v>
      </c>
      <c r="Z18">
        <v>0.1</v>
      </c>
      <c r="AA18">
        <v>0.1</v>
      </c>
      <c r="AB18">
        <v>0.1</v>
      </c>
      <c r="AC18">
        <v>0.1</v>
      </c>
      <c r="AD18">
        <v>0.1</v>
      </c>
      <c r="AE18">
        <v>0.1</v>
      </c>
      <c r="AF18">
        <v>0.1</v>
      </c>
      <c r="AG18">
        <v>0.1</v>
      </c>
      <c r="AH18">
        <v>0.1</v>
      </c>
      <c r="AI18">
        <v>0.1</v>
      </c>
      <c r="AJ18">
        <v>0.1</v>
      </c>
      <c r="AK18">
        <v>0.1</v>
      </c>
      <c r="AL18">
        <v>0.1</v>
      </c>
      <c r="AM18">
        <v>0.1</v>
      </c>
      <c r="AN18">
        <v>0.1</v>
      </c>
      <c r="AO18">
        <v>0.1</v>
      </c>
      <c r="AP18">
        <v>0.1</v>
      </c>
      <c r="AQ18">
        <v>0.1</v>
      </c>
      <c r="AR18">
        <v>0.1</v>
      </c>
      <c r="AS18">
        <v>0.1</v>
      </c>
      <c r="AT18">
        <v>0.1</v>
      </c>
      <c r="AU18">
        <v>0.1</v>
      </c>
      <c r="AV18">
        <v>0.1</v>
      </c>
      <c r="AW18">
        <v>0.1</v>
      </c>
      <c r="AX18">
        <v>0.1</v>
      </c>
      <c r="AY18">
        <v>0.1</v>
      </c>
      <c r="AZ18">
        <v>0.1</v>
      </c>
      <c r="BA18">
        <v>0.1</v>
      </c>
      <c r="BB18">
        <v>0.1</v>
      </c>
      <c r="BC18">
        <v>0.1</v>
      </c>
      <c r="BD18">
        <v>0.1</v>
      </c>
      <c r="BE18">
        <v>0.1</v>
      </c>
      <c r="BF18">
        <v>0.1</v>
      </c>
      <c r="BG18">
        <v>0.1</v>
      </c>
      <c r="BH18">
        <v>0.1</v>
      </c>
      <c r="BI18">
        <v>0.1</v>
      </c>
      <c r="BJ18">
        <v>0.1</v>
      </c>
      <c r="BK18">
        <v>0.1</v>
      </c>
    </row>
    <row r="19" spans="1:63" x14ac:dyDescent="0.25">
      <c r="A19" t="s">
        <v>94</v>
      </c>
      <c r="B19" t="s">
        <v>88</v>
      </c>
      <c r="C19">
        <v>42.3</v>
      </c>
      <c r="D19">
        <v>42.4</v>
      </c>
      <c r="E19">
        <v>42.5</v>
      </c>
      <c r="F19">
        <v>42.7</v>
      </c>
      <c r="G19">
        <v>42.8</v>
      </c>
      <c r="H19">
        <v>42.9</v>
      </c>
      <c r="I19">
        <v>43</v>
      </c>
      <c r="J19">
        <v>43.1</v>
      </c>
      <c r="K19">
        <v>43.3</v>
      </c>
      <c r="L19">
        <v>43.5</v>
      </c>
      <c r="M19">
        <v>43.6</v>
      </c>
      <c r="N19">
        <v>43.8</v>
      </c>
      <c r="O19">
        <v>43.9</v>
      </c>
      <c r="P19">
        <v>43.9</v>
      </c>
      <c r="Q19">
        <v>43.9</v>
      </c>
      <c r="R19">
        <v>44</v>
      </c>
      <c r="S19">
        <v>44</v>
      </c>
      <c r="T19">
        <v>44</v>
      </c>
      <c r="U19">
        <v>44.1</v>
      </c>
      <c r="V19">
        <v>44.1</v>
      </c>
      <c r="W19">
        <v>44.1</v>
      </c>
      <c r="X19">
        <v>44.2</v>
      </c>
      <c r="Y19">
        <v>44.2</v>
      </c>
      <c r="Z19">
        <v>44.2</v>
      </c>
      <c r="AA19">
        <v>44.2</v>
      </c>
      <c r="AB19">
        <v>44.2</v>
      </c>
      <c r="AC19">
        <v>44.2</v>
      </c>
      <c r="AD19">
        <v>44.2</v>
      </c>
      <c r="AE19">
        <v>44.2</v>
      </c>
      <c r="AF19">
        <v>44.2</v>
      </c>
      <c r="AG19">
        <v>44.2</v>
      </c>
      <c r="AH19">
        <v>44.2</v>
      </c>
      <c r="AI19">
        <v>44.2</v>
      </c>
      <c r="AJ19">
        <v>44.2</v>
      </c>
      <c r="AK19">
        <v>44.2</v>
      </c>
      <c r="AL19">
        <v>44.2</v>
      </c>
      <c r="AM19">
        <v>44.2</v>
      </c>
      <c r="AN19">
        <v>44.2</v>
      </c>
      <c r="AO19">
        <v>44.2</v>
      </c>
      <c r="AP19">
        <v>44.2</v>
      </c>
      <c r="AQ19">
        <v>44.2</v>
      </c>
      <c r="AR19">
        <v>44.2</v>
      </c>
      <c r="AS19">
        <v>44.2</v>
      </c>
      <c r="AT19">
        <v>44.2</v>
      </c>
      <c r="AU19">
        <v>44.2</v>
      </c>
      <c r="AV19">
        <v>44.2</v>
      </c>
      <c r="AW19">
        <v>44.2</v>
      </c>
      <c r="AX19">
        <v>44.2</v>
      </c>
      <c r="AY19">
        <v>44.2</v>
      </c>
      <c r="AZ19">
        <v>44.2</v>
      </c>
      <c r="BA19">
        <v>44.2</v>
      </c>
      <c r="BB19">
        <v>44.2</v>
      </c>
      <c r="BC19">
        <v>44.2</v>
      </c>
      <c r="BD19">
        <v>44.2</v>
      </c>
      <c r="BE19">
        <v>44.2</v>
      </c>
      <c r="BF19">
        <v>44.2</v>
      </c>
      <c r="BG19">
        <v>44.2</v>
      </c>
      <c r="BH19">
        <v>44.2</v>
      </c>
      <c r="BI19">
        <v>44.2</v>
      </c>
      <c r="BJ19">
        <v>44.2</v>
      </c>
      <c r="BK19">
        <v>44.2</v>
      </c>
    </row>
    <row r="20" spans="1:63" x14ac:dyDescent="0.25">
      <c r="A20" s="2" t="s">
        <v>10</v>
      </c>
      <c r="B20" t="s">
        <v>95</v>
      </c>
      <c r="C20">
        <v>7.2</v>
      </c>
      <c r="D20">
        <v>6.8</v>
      </c>
      <c r="E20">
        <v>6.5</v>
      </c>
      <c r="F20">
        <v>5.9</v>
      </c>
      <c r="G20">
        <v>5.4</v>
      </c>
      <c r="H20">
        <v>5</v>
      </c>
      <c r="I20">
        <v>4.7</v>
      </c>
      <c r="J20">
        <v>4.4000000000000004</v>
      </c>
      <c r="K20">
        <v>3.9</v>
      </c>
      <c r="L20">
        <v>3.1</v>
      </c>
      <c r="M20">
        <v>2.9</v>
      </c>
      <c r="N20">
        <v>2.2999999999999998</v>
      </c>
      <c r="O20">
        <v>2</v>
      </c>
      <c r="P20">
        <v>1.9</v>
      </c>
      <c r="Q20">
        <v>1.8</v>
      </c>
      <c r="R20">
        <v>1.8</v>
      </c>
      <c r="S20">
        <v>1.6</v>
      </c>
      <c r="T20">
        <v>1.6</v>
      </c>
      <c r="U20">
        <v>1.2</v>
      </c>
      <c r="V20">
        <v>1.2</v>
      </c>
      <c r="W20">
        <v>1.1000000000000001</v>
      </c>
      <c r="X20">
        <v>0.6</v>
      </c>
      <c r="Y20">
        <v>0.6</v>
      </c>
      <c r="Z20">
        <v>0.5</v>
      </c>
      <c r="AA20">
        <v>0.5</v>
      </c>
      <c r="AB20">
        <v>0.8</v>
      </c>
      <c r="AC20">
        <v>0.8</v>
      </c>
      <c r="AD20">
        <v>0.8</v>
      </c>
      <c r="AE20">
        <v>0.7</v>
      </c>
      <c r="AF20">
        <v>0.7</v>
      </c>
      <c r="AG20">
        <v>0.7</v>
      </c>
      <c r="AH20">
        <v>0.7</v>
      </c>
      <c r="AI20">
        <v>0.7</v>
      </c>
      <c r="AJ20">
        <v>0.7</v>
      </c>
      <c r="AK20">
        <v>0.7</v>
      </c>
      <c r="AL20">
        <v>0.7</v>
      </c>
      <c r="AM20">
        <v>0.7</v>
      </c>
      <c r="AN20">
        <v>0.7</v>
      </c>
      <c r="AO20">
        <v>0.7</v>
      </c>
      <c r="AP20">
        <v>0.7</v>
      </c>
      <c r="AQ20">
        <v>0.7</v>
      </c>
      <c r="AR20">
        <v>0.7</v>
      </c>
      <c r="AS20">
        <v>0.7</v>
      </c>
      <c r="AT20">
        <v>0.7</v>
      </c>
      <c r="AU20">
        <v>0.7</v>
      </c>
      <c r="AV20">
        <v>0.7</v>
      </c>
      <c r="AW20">
        <v>0.7</v>
      </c>
      <c r="AX20">
        <v>0.7</v>
      </c>
      <c r="AY20">
        <v>0.7</v>
      </c>
      <c r="AZ20">
        <v>0.7</v>
      </c>
      <c r="BA20">
        <v>0.7</v>
      </c>
      <c r="BB20">
        <v>0.7</v>
      </c>
      <c r="BC20">
        <v>0.7</v>
      </c>
      <c r="BD20">
        <v>0.7</v>
      </c>
      <c r="BE20">
        <v>0.7</v>
      </c>
      <c r="BF20">
        <v>0.7</v>
      </c>
      <c r="BG20">
        <v>0.7</v>
      </c>
      <c r="BH20">
        <v>0.7</v>
      </c>
      <c r="BI20">
        <v>0.7</v>
      </c>
      <c r="BJ20">
        <v>0.7</v>
      </c>
      <c r="BK20">
        <v>0.7</v>
      </c>
    </row>
    <row r="21" spans="1:63" x14ac:dyDescent="0.25">
      <c r="A21" t="s">
        <v>96</v>
      </c>
      <c r="B21" t="s">
        <v>95</v>
      </c>
      <c r="C21">
        <v>0.5</v>
      </c>
      <c r="D21">
        <v>0.5</v>
      </c>
      <c r="E21">
        <v>0.5</v>
      </c>
      <c r="F21">
        <v>0.5</v>
      </c>
      <c r="G21">
        <v>0.5</v>
      </c>
      <c r="H21">
        <v>0.5</v>
      </c>
      <c r="I21">
        <v>0.5</v>
      </c>
      <c r="J21">
        <v>0.5</v>
      </c>
      <c r="K21">
        <v>0.5</v>
      </c>
      <c r="L21">
        <v>0.5</v>
      </c>
      <c r="M21">
        <v>0.5</v>
      </c>
      <c r="N21">
        <v>0.5</v>
      </c>
      <c r="O21">
        <v>0.5</v>
      </c>
      <c r="P21">
        <v>0.5</v>
      </c>
      <c r="Q21">
        <v>0.5</v>
      </c>
      <c r="R21">
        <v>0.5</v>
      </c>
      <c r="S21">
        <v>0.5</v>
      </c>
      <c r="T21">
        <v>0.5</v>
      </c>
      <c r="U21">
        <v>0.5</v>
      </c>
      <c r="V21">
        <v>0.5</v>
      </c>
      <c r="W21">
        <v>0.5</v>
      </c>
      <c r="X21" t="s">
        <v>97</v>
      </c>
      <c r="Y21" t="s">
        <v>97</v>
      </c>
      <c r="Z21" t="s">
        <v>97</v>
      </c>
      <c r="AA21" t="s">
        <v>97</v>
      </c>
      <c r="AB21" t="s">
        <v>97</v>
      </c>
      <c r="AC21" t="s">
        <v>97</v>
      </c>
      <c r="AD21" t="s">
        <v>97</v>
      </c>
      <c r="AE21" t="s">
        <v>97</v>
      </c>
      <c r="AF21" t="s">
        <v>97</v>
      </c>
      <c r="AG21" t="s">
        <v>97</v>
      </c>
      <c r="AH21" t="s">
        <v>97</v>
      </c>
      <c r="AI21" t="s">
        <v>97</v>
      </c>
      <c r="AJ21" t="s">
        <v>97</v>
      </c>
      <c r="AK21" t="s">
        <v>97</v>
      </c>
      <c r="AL21" t="s">
        <v>97</v>
      </c>
      <c r="AM21" t="s">
        <v>97</v>
      </c>
      <c r="AN21" t="s">
        <v>97</v>
      </c>
      <c r="AO21" t="s">
        <v>97</v>
      </c>
      <c r="AP21" t="s">
        <v>97</v>
      </c>
      <c r="AQ21" t="s">
        <v>97</v>
      </c>
      <c r="AR21" t="s">
        <v>97</v>
      </c>
      <c r="AS21" t="s">
        <v>97</v>
      </c>
      <c r="AT21" t="s">
        <v>97</v>
      </c>
      <c r="AU21" t="s">
        <v>97</v>
      </c>
      <c r="AV21" t="s">
        <v>97</v>
      </c>
      <c r="AW21" t="s">
        <v>97</v>
      </c>
      <c r="AX21" t="s">
        <v>97</v>
      </c>
      <c r="AY21" t="s">
        <v>97</v>
      </c>
      <c r="AZ21" t="s">
        <v>97</v>
      </c>
      <c r="BA21" t="s">
        <v>97</v>
      </c>
      <c r="BB21" t="s">
        <v>97</v>
      </c>
      <c r="BC21" t="s">
        <v>97</v>
      </c>
      <c r="BD21" t="s">
        <v>97</v>
      </c>
      <c r="BE21" t="s">
        <v>97</v>
      </c>
      <c r="BF21" t="s">
        <v>97</v>
      </c>
      <c r="BG21" t="s">
        <v>97</v>
      </c>
      <c r="BH21" t="s">
        <v>97</v>
      </c>
      <c r="BI21" t="s">
        <v>97</v>
      </c>
      <c r="BJ21" t="s">
        <v>97</v>
      </c>
      <c r="BK21" t="s">
        <v>97</v>
      </c>
    </row>
    <row r="22" spans="1:63" x14ac:dyDescent="0.25">
      <c r="A22" t="s">
        <v>98</v>
      </c>
      <c r="B22" t="s">
        <v>95</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0.3</v>
      </c>
      <c r="AA22">
        <v>0.2</v>
      </c>
      <c r="AB22">
        <v>0.2</v>
      </c>
      <c r="AC22">
        <v>0.2</v>
      </c>
      <c r="AD22">
        <v>0.2</v>
      </c>
      <c r="AE22">
        <v>0.2</v>
      </c>
      <c r="AF22">
        <v>0.2</v>
      </c>
      <c r="AG22">
        <v>0.2</v>
      </c>
      <c r="AH22">
        <v>0.2</v>
      </c>
      <c r="AI22">
        <v>0.2</v>
      </c>
      <c r="AJ22">
        <v>0.2</v>
      </c>
      <c r="AK22">
        <v>0.2</v>
      </c>
      <c r="AL22">
        <v>0.2</v>
      </c>
      <c r="AM22">
        <v>0.2</v>
      </c>
      <c r="AN22">
        <v>0.2</v>
      </c>
      <c r="AO22">
        <v>0.2</v>
      </c>
      <c r="AP22">
        <v>0.2</v>
      </c>
      <c r="AQ22">
        <v>0.2</v>
      </c>
      <c r="AR22">
        <v>0.2</v>
      </c>
      <c r="AS22">
        <v>0.2</v>
      </c>
      <c r="AT22">
        <v>0.2</v>
      </c>
      <c r="AU22">
        <v>0.2</v>
      </c>
      <c r="AV22">
        <v>0.2</v>
      </c>
      <c r="AW22">
        <v>0.2</v>
      </c>
      <c r="AX22">
        <v>0.2</v>
      </c>
      <c r="AY22">
        <v>0.2</v>
      </c>
      <c r="AZ22">
        <v>0.2</v>
      </c>
      <c r="BA22">
        <v>0.2</v>
      </c>
      <c r="BB22">
        <v>0.2</v>
      </c>
      <c r="BC22">
        <v>0.2</v>
      </c>
      <c r="BD22">
        <v>0.2</v>
      </c>
      <c r="BE22">
        <v>0.2</v>
      </c>
      <c r="BF22">
        <v>0.2</v>
      </c>
      <c r="BG22">
        <v>0.2</v>
      </c>
      <c r="BH22">
        <v>0.2</v>
      </c>
      <c r="BI22">
        <v>0.2</v>
      </c>
      <c r="BJ22">
        <v>0.2</v>
      </c>
      <c r="BK22">
        <v>0.2</v>
      </c>
    </row>
    <row r="23" spans="1:63" x14ac:dyDescent="0.25">
      <c r="A23" t="s">
        <v>99</v>
      </c>
      <c r="B23" t="s">
        <v>95</v>
      </c>
      <c r="C23">
        <v>3.6</v>
      </c>
      <c r="D23">
        <v>3.4</v>
      </c>
      <c r="E23">
        <v>3.2</v>
      </c>
      <c r="F23">
        <v>2.8</v>
      </c>
      <c r="G23">
        <v>2.6</v>
      </c>
      <c r="H23">
        <v>2.2999999999999998</v>
      </c>
      <c r="I23">
        <v>2.2000000000000002</v>
      </c>
      <c r="J23">
        <v>2</v>
      </c>
      <c r="K23">
        <v>1.8</v>
      </c>
      <c r="L23">
        <v>1.3</v>
      </c>
      <c r="M23">
        <v>1.2</v>
      </c>
      <c r="N23">
        <v>0.8</v>
      </c>
      <c r="O23">
        <v>0.7</v>
      </c>
      <c r="P23">
        <v>0.7</v>
      </c>
      <c r="Q23">
        <v>0.6</v>
      </c>
      <c r="R23">
        <v>0.6</v>
      </c>
      <c r="S23">
        <v>0.5</v>
      </c>
      <c r="T23">
        <v>0.5</v>
      </c>
      <c r="U23">
        <v>0.3</v>
      </c>
      <c r="V23">
        <v>0.2</v>
      </c>
      <c r="W23">
        <v>0.2</v>
      </c>
      <c r="X23">
        <v>0.2</v>
      </c>
      <c r="Y23">
        <v>0.2</v>
      </c>
      <c r="Z23">
        <v>0.2</v>
      </c>
      <c r="AA23">
        <v>0.2</v>
      </c>
      <c r="AB23">
        <v>0.4</v>
      </c>
      <c r="AC23">
        <v>0.3</v>
      </c>
      <c r="AD23">
        <v>0.3</v>
      </c>
      <c r="AE23">
        <v>0.3</v>
      </c>
      <c r="AF23">
        <v>0.3</v>
      </c>
      <c r="AG23">
        <v>0.3</v>
      </c>
      <c r="AH23">
        <v>0.3</v>
      </c>
      <c r="AI23">
        <v>0.3</v>
      </c>
      <c r="AJ23">
        <v>0.3</v>
      </c>
      <c r="AK23">
        <v>0.3</v>
      </c>
      <c r="AL23">
        <v>0.3</v>
      </c>
      <c r="AM23">
        <v>0.3</v>
      </c>
      <c r="AN23">
        <v>0.3</v>
      </c>
      <c r="AO23">
        <v>0.3</v>
      </c>
      <c r="AP23">
        <v>0.3</v>
      </c>
      <c r="AQ23">
        <v>0.3</v>
      </c>
      <c r="AR23">
        <v>0.3</v>
      </c>
      <c r="AS23">
        <v>0.3</v>
      </c>
      <c r="AT23">
        <v>0.3</v>
      </c>
      <c r="AU23">
        <v>0.3</v>
      </c>
      <c r="AV23">
        <v>0.3</v>
      </c>
      <c r="AW23">
        <v>0.3</v>
      </c>
      <c r="AX23">
        <v>0.3</v>
      </c>
      <c r="AY23">
        <v>0.3</v>
      </c>
      <c r="AZ23">
        <v>0.3</v>
      </c>
      <c r="BA23">
        <v>0.3</v>
      </c>
      <c r="BB23">
        <v>0.3</v>
      </c>
      <c r="BC23">
        <v>0.3</v>
      </c>
      <c r="BD23">
        <v>0.3</v>
      </c>
      <c r="BE23">
        <v>0.3</v>
      </c>
      <c r="BF23">
        <v>0.3</v>
      </c>
      <c r="BG23">
        <v>0.3</v>
      </c>
      <c r="BH23">
        <v>0.3</v>
      </c>
      <c r="BI23">
        <v>0.3</v>
      </c>
      <c r="BJ23">
        <v>0.3</v>
      </c>
      <c r="BK23">
        <v>0.3</v>
      </c>
    </row>
    <row r="24" spans="1:63" x14ac:dyDescent="0.25">
      <c r="A24" t="s">
        <v>100</v>
      </c>
      <c r="B24" t="s">
        <v>95</v>
      </c>
      <c r="C24">
        <v>2.9</v>
      </c>
      <c r="D24">
        <v>2.7</v>
      </c>
      <c r="E24">
        <v>2.5</v>
      </c>
      <c r="F24">
        <v>2.2999999999999998</v>
      </c>
      <c r="G24">
        <v>2.1</v>
      </c>
      <c r="H24">
        <v>1.9</v>
      </c>
      <c r="I24">
        <v>1.8</v>
      </c>
      <c r="J24">
        <v>1.6</v>
      </c>
      <c r="K24">
        <v>1.4</v>
      </c>
      <c r="L24">
        <v>1</v>
      </c>
      <c r="M24">
        <v>0.9</v>
      </c>
      <c r="N24">
        <v>0.7</v>
      </c>
      <c r="O24">
        <v>0.5</v>
      </c>
      <c r="P24">
        <v>0.5</v>
      </c>
      <c r="Q24">
        <v>0.4</v>
      </c>
      <c r="R24">
        <v>0.4</v>
      </c>
      <c r="S24">
        <v>0.4</v>
      </c>
      <c r="T24">
        <v>0.4</v>
      </c>
      <c r="U24">
        <v>0.2</v>
      </c>
      <c r="V24">
        <v>0.2</v>
      </c>
      <c r="W24">
        <v>0.2</v>
      </c>
      <c r="X24">
        <v>0.2</v>
      </c>
      <c r="Y24">
        <v>0.2</v>
      </c>
      <c r="Z24">
        <v>0.1</v>
      </c>
      <c r="AA24">
        <v>0.1</v>
      </c>
      <c r="AB24">
        <v>0.3</v>
      </c>
      <c r="AC24">
        <v>0.3</v>
      </c>
      <c r="AD24">
        <v>0.2</v>
      </c>
      <c r="AE24">
        <v>0.2</v>
      </c>
      <c r="AF24">
        <v>0.2</v>
      </c>
      <c r="AG24">
        <v>0.2</v>
      </c>
      <c r="AH24">
        <v>0.2</v>
      </c>
      <c r="AI24">
        <v>0.2</v>
      </c>
      <c r="AJ24">
        <v>0.2</v>
      </c>
      <c r="AK24">
        <v>0.2</v>
      </c>
      <c r="AL24">
        <v>0.2</v>
      </c>
      <c r="AM24">
        <v>0.2</v>
      </c>
      <c r="AN24">
        <v>0.2</v>
      </c>
      <c r="AO24">
        <v>0.2</v>
      </c>
      <c r="AP24">
        <v>0.2</v>
      </c>
      <c r="AQ24">
        <v>0.2</v>
      </c>
      <c r="AR24">
        <v>0.2</v>
      </c>
      <c r="AS24">
        <v>0.2</v>
      </c>
      <c r="AT24">
        <v>0.2</v>
      </c>
      <c r="AU24">
        <v>0.2</v>
      </c>
      <c r="AV24">
        <v>0.2</v>
      </c>
      <c r="AW24">
        <v>0.2</v>
      </c>
      <c r="AX24">
        <v>0.2</v>
      </c>
      <c r="AY24">
        <v>0.2</v>
      </c>
      <c r="AZ24">
        <v>0.2</v>
      </c>
      <c r="BA24">
        <v>0.2</v>
      </c>
      <c r="BB24">
        <v>0.2</v>
      </c>
      <c r="BC24">
        <v>0.2</v>
      </c>
      <c r="BD24">
        <v>0.2</v>
      </c>
      <c r="BE24">
        <v>0.2</v>
      </c>
      <c r="BF24">
        <v>0.2</v>
      </c>
      <c r="BG24">
        <v>0.2</v>
      </c>
      <c r="BH24">
        <v>0.2</v>
      </c>
      <c r="BI24">
        <v>0.2</v>
      </c>
      <c r="BJ24">
        <v>0.2</v>
      </c>
      <c r="BK24">
        <v>0.2</v>
      </c>
    </row>
    <row r="25" spans="1:63" x14ac:dyDescent="0.25">
      <c r="A25" s="2" t="s">
        <v>11</v>
      </c>
      <c r="B25" t="s">
        <v>101</v>
      </c>
      <c r="C25">
        <v>-109.1</v>
      </c>
      <c r="D25">
        <v>-109.7</v>
      </c>
      <c r="E25">
        <v>-107.5</v>
      </c>
      <c r="F25">
        <v>-106.4</v>
      </c>
      <c r="G25">
        <v>-104.8</v>
      </c>
      <c r="H25">
        <v>-104.3</v>
      </c>
      <c r="I25">
        <v>-105.3</v>
      </c>
      <c r="J25">
        <v>-105.8</v>
      </c>
      <c r="K25">
        <v>-107.80000000000001</v>
      </c>
      <c r="L25">
        <v>-110.30000000000001</v>
      </c>
      <c r="M25">
        <v>-111.10000000000001</v>
      </c>
      <c r="N25">
        <v>-112.8</v>
      </c>
      <c r="O25">
        <v>-112.19999999999999</v>
      </c>
      <c r="P25">
        <v>-113.1</v>
      </c>
      <c r="Q25">
        <v>-114.00000000000001</v>
      </c>
      <c r="R25">
        <v>-115.20000000000002</v>
      </c>
      <c r="S25">
        <v>-115.7</v>
      </c>
      <c r="T25">
        <v>-116.9</v>
      </c>
      <c r="U25">
        <v>-120.19999999999999</v>
      </c>
      <c r="V25">
        <v>-122.3</v>
      </c>
      <c r="W25">
        <v>-123.4</v>
      </c>
      <c r="X25">
        <v>-123.8</v>
      </c>
      <c r="Y25">
        <v>-123.89999999999999</v>
      </c>
      <c r="Z25">
        <v>-125.19999999999999</v>
      </c>
      <c r="AA25">
        <v>-126.19999999999999</v>
      </c>
      <c r="AB25">
        <v>-125.89999999999999</v>
      </c>
      <c r="AC25">
        <v>-125.60000000000001</v>
      </c>
      <c r="AD25">
        <v>-130.69999999999999</v>
      </c>
      <c r="AE25">
        <v>-131</v>
      </c>
      <c r="AF25">
        <v>-131.6</v>
      </c>
      <c r="AG25">
        <v>-131.9</v>
      </c>
      <c r="AH25">
        <v>-132.4</v>
      </c>
      <c r="AI25">
        <v>-132.4</v>
      </c>
      <c r="AJ25">
        <v>-133.61384612860152</v>
      </c>
      <c r="AK25">
        <v>-134.82769225720307</v>
      </c>
      <c r="AL25">
        <v>-136.0553884115462</v>
      </c>
      <c r="AM25">
        <v>-137.2830845658894</v>
      </c>
      <c r="AN25">
        <v>-138.5239518231437</v>
      </c>
      <c r="AO25">
        <v>-139.76481908039801</v>
      </c>
      <c r="AP25">
        <v>-141.01077825888089</v>
      </c>
      <c r="AQ25">
        <v>-142.25673743736374</v>
      </c>
      <c r="AR25">
        <v>-143.51661453387135</v>
      </c>
      <c r="AS25">
        <v>-144.77649163037887</v>
      </c>
      <c r="AT25">
        <v>-146.04899669153318</v>
      </c>
      <c r="AU25">
        <v>-147.32150175268754</v>
      </c>
      <c r="AV25">
        <v>-148.61471396017129</v>
      </c>
      <c r="AW25">
        <v>-149.90792616765501</v>
      </c>
      <c r="AX25">
        <v>-151.20731657289605</v>
      </c>
      <c r="AY25">
        <v>-152.50670697813706</v>
      </c>
      <c r="AZ25">
        <v>-153.81709593323174</v>
      </c>
      <c r="BA25">
        <v>-155.12748488832645</v>
      </c>
      <c r="BB25">
        <v>-156.44378047204626</v>
      </c>
      <c r="BC25">
        <v>-157.76007605576606</v>
      </c>
      <c r="BD25">
        <v>-159.09470255590864</v>
      </c>
      <c r="BE25">
        <v>-160.42932905605113</v>
      </c>
      <c r="BF25">
        <v>-161.76042515747531</v>
      </c>
      <c r="BG25">
        <v>-163.09152125889932</v>
      </c>
      <c r="BH25">
        <v>-164.45024951952371</v>
      </c>
      <c r="BI25">
        <v>-165.80897778014801</v>
      </c>
      <c r="BJ25">
        <v>-167.17890826747515</v>
      </c>
      <c r="BK25">
        <v>-168.54883875480226</v>
      </c>
    </row>
    <row r="26" spans="1:63" x14ac:dyDescent="0.25">
      <c r="A26" t="s">
        <v>102</v>
      </c>
      <c r="B26" t="s">
        <v>101</v>
      </c>
      <c r="C26">
        <v>9.9</v>
      </c>
      <c r="D26">
        <v>9.9</v>
      </c>
      <c r="E26">
        <v>9.9</v>
      </c>
      <c r="F26">
        <v>9.9</v>
      </c>
      <c r="G26">
        <v>9.8000000000000007</v>
      </c>
      <c r="H26">
        <v>9.9</v>
      </c>
      <c r="I26">
        <v>9.9</v>
      </c>
      <c r="J26">
        <v>9.8000000000000007</v>
      </c>
      <c r="K26">
        <v>9.8000000000000007</v>
      </c>
      <c r="L26">
        <v>9.8000000000000007</v>
      </c>
      <c r="M26">
        <v>9.8000000000000007</v>
      </c>
      <c r="N26">
        <v>9.4</v>
      </c>
      <c r="O26">
        <v>9.4</v>
      </c>
      <c r="P26">
        <v>9.6</v>
      </c>
      <c r="Q26">
        <v>9.8000000000000007</v>
      </c>
      <c r="R26">
        <v>10.1</v>
      </c>
      <c r="S26">
        <v>10.3</v>
      </c>
      <c r="T26">
        <v>10.6</v>
      </c>
      <c r="U26">
        <v>10.8</v>
      </c>
      <c r="V26">
        <v>11</v>
      </c>
      <c r="W26">
        <v>11.4</v>
      </c>
      <c r="X26">
        <v>11.6</v>
      </c>
      <c r="Y26">
        <v>11.9</v>
      </c>
      <c r="Z26">
        <v>12.3</v>
      </c>
      <c r="AA26">
        <v>12.8</v>
      </c>
      <c r="AB26">
        <v>13.1</v>
      </c>
      <c r="AC26">
        <v>13.5</v>
      </c>
      <c r="AD26">
        <v>13.9</v>
      </c>
      <c r="AE26">
        <v>14.4</v>
      </c>
      <c r="AF26">
        <v>14.6</v>
      </c>
      <c r="AG26">
        <v>15.1</v>
      </c>
      <c r="AH26">
        <v>15.399999999999999</v>
      </c>
      <c r="AI26">
        <v>15.4</v>
      </c>
      <c r="AJ26">
        <v>15.541187540637942</v>
      </c>
      <c r="AK26">
        <v>15.682375081275886</v>
      </c>
      <c r="AL26">
        <v>15.825173576569574</v>
      </c>
      <c r="AM26">
        <v>15.967972071863267</v>
      </c>
      <c r="AN26">
        <v>16.112302553447229</v>
      </c>
      <c r="AO26">
        <v>16.256633035031189</v>
      </c>
      <c r="AP26">
        <v>16.401555779356237</v>
      </c>
      <c r="AQ26">
        <v>16.546478523681284</v>
      </c>
      <c r="AR26">
        <v>16.693020119498627</v>
      </c>
      <c r="AS26">
        <v>16.83956171531597</v>
      </c>
      <c r="AT26">
        <v>16.987572122731201</v>
      </c>
      <c r="AU26">
        <v>17.135582530146433</v>
      </c>
      <c r="AV26">
        <v>17.286001472708744</v>
      </c>
      <c r="AW26">
        <v>17.436420415271051</v>
      </c>
      <c r="AX26">
        <v>17.587557969959207</v>
      </c>
      <c r="AY26">
        <v>17.738695524647362</v>
      </c>
      <c r="AZ26">
        <v>17.891112366856262</v>
      </c>
      <c r="BA26">
        <v>18.043529209065163</v>
      </c>
      <c r="BB26">
        <v>18.196633076053718</v>
      </c>
      <c r="BC26">
        <v>18.349736943042274</v>
      </c>
      <c r="BD26">
        <v>18.504972955898733</v>
      </c>
      <c r="BE26">
        <v>18.660208968755196</v>
      </c>
      <c r="BF26">
        <v>18.815034346111172</v>
      </c>
      <c r="BG26">
        <v>18.969859723467142</v>
      </c>
      <c r="BH26">
        <v>19.127899113298074</v>
      </c>
      <c r="BI26">
        <v>19.285938503129</v>
      </c>
      <c r="BJ26">
        <v>19.44528087099031</v>
      </c>
      <c r="BK26">
        <v>19.604623238851623</v>
      </c>
    </row>
    <row r="27" spans="1:63" x14ac:dyDescent="0.25">
      <c r="A27" t="s">
        <v>103</v>
      </c>
      <c r="B27" t="s">
        <v>101</v>
      </c>
      <c r="C27">
        <v>-96.6</v>
      </c>
      <c r="D27">
        <v>-97.7</v>
      </c>
      <c r="E27">
        <v>-98.7</v>
      </c>
      <c r="F27">
        <v>-100.2</v>
      </c>
      <c r="G27">
        <v>-101.6</v>
      </c>
      <c r="H27">
        <v>-103.2</v>
      </c>
      <c r="I27">
        <v>-104.8</v>
      </c>
      <c r="J27">
        <v>-106.3</v>
      </c>
      <c r="K27">
        <v>-107.5</v>
      </c>
      <c r="L27">
        <v>-108.9</v>
      </c>
      <c r="M27">
        <v>-110.1</v>
      </c>
      <c r="N27">
        <v>-111.2</v>
      </c>
      <c r="O27">
        <v>-112.1</v>
      </c>
      <c r="P27">
        <v>-113.8</v>
      </c>
      <c r="Q27">
        <v>-115.5</v>
      </c>
      <c r="R27">
        <v>-117</v>
      </c>
      <c r="S27">
        <v>-118.5</v>
      </c>
      <c r="T27">
        <v>-120</v>
      </c>
      <c r="U27">
        <v>-121.6</v>
      </c>
      <c r="V27">
        <v>-123</v>
      </c>
      <c r="W27">
        <v>-124.4</v>
      </c>
      <c r="X27">
        <v>-125.6</v>
      </c>
      <c r="Y27">
        <v>-126.39999999999999</v>
      </c>
      <c r="Z27">
        <v>-127.8</v>
      </c>
      <c r="AA27">
        <v>-129.1</v>
      </c>
      <c r="AB27">
        <v>-130.19999999999999</v>
      </c>
      <c r="AC27">
        <v>-131.4</v>
      </c>
      <c r="AD27">
        <v>-133.19999999999999</v>
      </c>
      <c r="AE27">
        <v>-134.4</v>
      </c>
      <c r="AF27">
        <v>-135.6</v>
      </c>
      <c r="AG27">
        <v>-136.69999999999999</v>
      </c>
      <c r="AH27">
        <v>-137.80000000000001</v>
      </c>
      <c r="AI27">
        <v>-138.5</v>
      </c>
      <c r="AJ27">
        <v>-139.76977106352953</v>
      </c>
      <c r="AK27">
        <v>-141.03954212705909</v>
      </c>
      <c r="AL27">
        <v>-142.32380132174583</v>
      </c>
      <c r="AM27">
        <v>-143.60806051643263</v>
      </c>
      <c r="AN27">
        <v>-144.90609763976889</v>
      </c>
      <c r="AO27">
        <v>-146.20413476310517</v>
      </c>
      <c r="AP27">
        <v>-147.50749840524927</v>
      </c>
      <c r="AQ27">
        <v>-148.81086204739336</v>
      </c>
      <c r="AR27">
        <v>-150.12878484094546</v>
      </c>
      <c r="AS27">
        <v>-151.44670763449753</v>
      </c>
      <c r="AT27">
        <v>-152.77784019469294</v>
      </c>
      <c r="AU27">
        <v>-154.10897275488838</v>
      </c>
      <c r="AV27">
        <v>-155.46176649156888</v>
      </c>
      <c r="AW27">
        <v>-156.81456022824938</v>
      </c>
      <c r="AX27">
        <v>-158.17381680775003</v>
      </c>
      <c r="AY27">
        <v>-159.53307338725062</v>
      </c>
      <c r="AZ27">
        <v>-160.90383524737612</v>
      </c>
      <c r="BA27">
        <v>-162.27459710750162</v>
      </c>
      <c r="BB27">
        <v>-163.65153772944416</v>
      </c>
      <c r="BC27">
        <v>-165.0284783513867</v>
      </c>
      <c r="BD27">
        <v>-166.42459444103733</v>
      </c>
      <c r="BE27">
        <v>-167.82071053068793</v>
      </c>
      <c r="BF27">
        <v>-169.21313356729854</v>
      </c>
      <c r="BG27">
        <v>-170.60555660390904</v>
      </c>
      <c r="BH27">
        <v>-172.02688488258332</v>
      </c>
      <c r="BI27">
        <v>-173.44821316125754</v>
      </c>
      <c r="BJ27">
        <v>-174.88125978130896</v>
      </c>
      <c r="BK27">
        <v>-176.31430640136037</v>
      </c>
    </row>
    <row r="28" spans="1:63" s="81" customFormat="1" x14ac:dyDescent="0.25">
      <c r="A28" t="s">
        <v>104</v>
      </c>
      <c r="B28" t="s">
        <v>101</v>
      </c>
      <c r="C28">
        <v>2.1</v>
      </c>
      <c r="D28">
        <v>2.1</v>
      </c>
      <c r="E28">
        <v>2.2999999999999998</v>
      </c>
      <c r="F28">
        <v>2.5</v>
      </c>
      <c r="G28">
        <v>2.5</v>
      </c>
      <c r="H28">
        <v>2.5</v>
      </c>
      <c r="I28">
        <v>2.6</v>
      </c>
      <c r="J28">
        <v>2.5</v>
      </c>
      <c r="K28">
        <v>2.1</v>
      </c>
      <c r="L28">
        <v>2.2000000000000002</v>
      </c>
      <c r="M28">
        <v>2.6</v>
      </c>
      <c r="N28">
        <v>2.6</v>
      </c>
      <c r="O28">
        <v>2.2999999999999998</v>
      </c>
      <c r="P28">
        <v>2.4</v>
      </c>
      <c r="Q28">
        <v>3.1</v>
      </c>
      <c r="R28">
        <v>3.1</v>
      </c>
      <c r="S28">
        <v>3.2</v>
      </c>
      <c r="T28">
        <v>3.2</v>
      </c>
      <c r="U28">
        <v>3.2</v>
      </c>
      <c r="V28">
        <v>3</v>
      </c>
      <c r="W28">
        <v>2.2999999999999998</v>
      </c>
      <c r="X28">
        <v>2.5</v>
      </c>
      <c r="Y28">
        <v>2.2999999999999998</v>
      </c>
      <c r="Z28">
        <v>2.4</v>
      </c>
      <c r="AA28">
        <v>2.4</v>
      </c>
      <c r="AB28">
        <v>2.2999999999999998</v>
      </c>
      <c r="AC28">
        <v>2.2999999999999998</v>
      </c>
      <c r="AD28">
        <v>2.4</v>
      </c>
      <c r="AE28">
        <v>2.4</v>
      </c>
      <c r="AF28">
        <v>2.5</v>
      </c>
      <c r="AG28">
        <v>2.5</v>
      </c>
      <c r="AH28">
        <v>2.5</v>
      </c>
      <c r="AI28">
        <v>2.5</v>
      </c>
      <c r="AJ28">
        <v>2.5229200552983668</v>
      </c>
      <c r="AK28">
        <v>2.5458401105967345</v>
      </c>
      <c r="AL28">
        <v>2.5690216845080474</v>
      </c>
      <c r="AM28">
        <v>2.5922032584193611</v>
      </c>
      <c r="AN28">
        <v>2.6156335314037706</v>
      </c>
      <c r="AO28">
        <v>2.6390638043881798</v>
      </c>
      <c r="AP28">
        <v>2.6625902239214669</v>
      </c>
      <c r="AQ28">
        <v>2.6861166434547536</v>
      </c>
      <c r="AR28">
        <v>2.709905863554972</v>
      </c>
      <c r="AS28">
        <v>2.7336950836551894</v>
      </c>
      <c r="AT28">
        <v>2.7577227471966235</v>
      </c>
      <c r="AU28">
        <v>2.7817504107380571</v>
      </c>
      <c r="AV28">
        <v>2.8061690702449256</v>
      </c>
      <c r="AW28">
        <v>2.8305877297517936</v>
      </c>
      <c r="AX28">
        <v>2.8551230470712996</v>
      </c>
      <c r="AY28">
        <v>2.8796583643908051</v>
      </c>
      <c r="AZ28">
        <v>2.9044013582558867</v>
      </c>
      <c r="BA28">
        <v>2.9291443521209675</v>
      </c>
      <c r="BB28">
        <v>2.9539988759827462</v>
      </c>
      <c r="BC28">
        <v>2.978853399844525</v>
      </c>
      <c r="BD28">
        <v>3.004054051282262</v>
      </c>
      <c r="BE28">
        <v>3.029254702719999</v>
      </c>
      <c r="BF28">
        <v>3.0543886925505146</v>
      </c>
      <c r="BG28">
        <v>3.0795226823810293</v>
      </c>
      <c r="BH28">
        <v>3.1051784274834531</v>
      </c>
      <c r="BI28">
        <v>3.1308341725858764</v>
      </c>
      <c r="BJ28">
        <v>3.1567014400958291</v>
      </c>
      <c r="BK28">
        <v>3.1825687076057827</v>
      </c>
    </row>
    <row r="29" spans="1:63" x14ac:dyDescent="0.25">
      <c r="A29" t="s">
        <v>105</v>
      </c>
      <c r="B29" t="s">
        <v>101</v>
      </c>
      <c r="C29">
        <v>-24.5</v>
      </c>
      <c r="D29">
        <v>-24</v>
      </c>
      <c r="E29">
        <v>-21</v>
      </c>
      <c r="F29">
        <v>-18.600000000000001</v>
      </c>
      <c r="G29">
        <v>-15.500000000000002</v>
      </c>
      <c r="H29">
        <v>-13.5</v>
      </c>
      <c r="I29">
        <v>-13</v>
      </c>
      <c r="J29">
        <v>-11.8</v>
      </c>
      <c r="K29">
        <v>-12.2</v>
      </c>
      <c r="L29">
        <v>-13.4</v>
      </c>
      <c r="M29">
        <v>-13.4</v>
      </c>
      <c r="N29">
        <v>-13.6</v>
      </c>
      <c r="O29">
        <v>-11.8</v>
      </c>
      <c r="P29">
        <v>-11.3</v>
      </c>
      <c r="Q29">
        <v>-11.4</v>
      </c>
      <c r="R29">
        <v>-11.4</v>
      </c>
      <c r="S29">
        <v>-10.7</v>
      </c>
      <c r="T29">
        <v>-10.7</v>
      </c>
      <c r="U29">
        <v>-12.6</v>
      </c>
      <c r="V29">
        <v>-13.3</v>
      </c>
      <c r="W29">
        <v>-12.7</v>
      </c>
      <c r="X29">
        <v>-12.3</v>
      </c>
      <c r="Y29">
        <v>-11.7</v>
      </c>
      <c r="Z29">
        <v>-12.1</v>
      </c>
      <c r="AA29">
        <v>-12.3</v>
      </c>
      <c r="AB29">
        <v>-11.1</v>
      </c>
      <c r="AC29">
        <v>-10</v>
      </c>
      <c r="AD29">
        <v>-13.8</v>
      </c>
      <c r="AE29">
        <v>-13.4</v>
      </c>
      <c r="AF29">
        <v>-13.1</v>
      </c>
      <c r="AG29">
        <v>-12.8</v>
      </c>
      <c r="AH29">
        <v>-12.5</v>
      </c>
      <c r="AI29">
        <v>-11.800000000000002</v>
      </c>
      <c r="AJ29">
        <v>-11.908182661008295</v>
      </c>
      <c r="AK29">
        <v>-12.01636532201659</v>
      </c>
      <c r="AL29">
        <v>-12.125782350877985</v>
      </c>
      <c r="AM29">
        <v>-12.235199379739386</v>
      </c>
      <c r="AN29">
        <v>-12.3457902682258</v>
      </c>
      <c r="AO29">
        <v>-12.456381156712212</v>
      </c>
      <c r="AP29">
        <v>-12.567425856909326</v>
      </c>
      <c r="AQ29">
        <v>-12.678470557106438</v>
      </c>
      <c r="AR29">
        <v>-12.790755675979469</v>
      </c>
      <c r="AS29">
        <v>-12.903040794852497</v>
      </c>
      <c r="AT29">
        <v>-13.016451366768065</v>
      </c>
      <c r="AU29">
        <v>-13.129861938683632</v>
      </c>
      <c r="AV29">
        <v>-13.24511801155605</v>
      </c>
      <c r="AW29">
        <v>-13.360374084428468</v>
      </c>
      <c r="AX29">
        <v>-13.476180782176536</v>
      </c>
      <c r="AY29">
        <v>-13.591987479924603</v>
      </c>
      <c r="AZ29">
        <v>-13.708774410967786</v>
      </c>
      <c r="BA29">
        <v>-13.825561342010969</v>
      </c>
      <c r="BB29">
        <v>-13.942874694638565</v>
      </c>
      <c r="BC29">
        <v>-14.060188047266159</v>
      </c>
      <c r="BD29">
        <v>-14.179135122052278</v>
      </c>
      <c r="BE29">
        <v>-14.298082196838397</v>
      </c>
      <c r="BF29">
        <v>-14.416714628838433</v>
      </c>
      <c r="BG29">
        <v>-14.535347060838461</v>
      </c>
      <c r="BH29">
        <v>-14.656442177721901</v>
      </c>
      <c r="BI29">
        <v>-14.777537294605338</v>
      </c>
      <c r="BJ29">
        <v>-14.899630797252316</v>
      </c>
      <c r="BK29">
        <v>-15.021724299899295</v>
      </c>
    </row>
    <row r="30" spans="1:63" s="2" customFormat="1" x14ac:dyDescent="0.25">
      <c r="A30" s="2" t="s">
        <v>12</v>
      </c>
      <c r="B30" t="s">
        <v>106</v>
      </c>
      <c r="C30">
        <v>57.199999999999996</v>
      </c>
      <c r="D30">
        <v>58.6</v>
      </c>
      <c r="E30">
        <v>59.9</v>
      </c>
      <c r="F30">
        <v>61.6</v>
      </c>
      <c r="G30">
        <v>63.2</v>
      </c>
      <c r="H30">
        <v>64.900000000000006</v>
      </c>
      <c r="I30">
        <v>66.7</v>
      </c>
      <c r="J30">
        <v>68.599999999999994</v>
      </c>
      <c r="K30">
        <v>70.3</v>
      </c>
      <c r="L30">
        <v>71.900000000000006</v>
      </c>
      <c r="M30">
        <v>73.7</v>
      </c>
      <c r="N30">
        <v>75.099999999999994</v>
      </c>
      <c r="O30">
        <v>76.099999999999994</v>
      </c>
      <c r="P30">
        <v>76.599999999999994</v>
      </c>
      <c r="Q30">
        <v>76.900000000000006</v>
      </c>
      <c r="R30">
        <v>77.099999999999994</v>
      </c>
      <c r="S30">
        <v>77.099999999999994</v>
      </c>
      <c r="T30">
        <v>77.3</v>
      </c>
      <c r="U30">
        <v>77.2</v>
      </c>
      <c r="V30">
        <v>77</v>
      </c>
      <c r="W30">
        <v>76.7</v>
      </c>
      <c r="X30">
        <v>76.3</v>
      </c>
      <c r="Y30">
        <v>75.900000000000006</v>
      </c>
      <c r="Z30">
        <v>75.3</v>
      </c>
      <c r="AA30">
        <v>74.8</v>
      </c>
      <c r="AB30">
        <v>74</v>
      </c>
      <c r="AC30">
        <v>73</v>
      </c>
      <c r="AD30">
        <v>72.599999999999994</v>
      </c>
      <c r="AE30">
        <v>71.400000000000006</v>
      </c>
      <c r="AF30">
        <v>70.2</v>
      </c>
      <c r="AG30">
        <v>68.8</v>
      </c>
      <c r="AH30">
        <v>68.2</v>
      </c>
      <c r="AI30">
        <v>68.2</v>
      </c>
      <c r="AJ30">
        <v>68.82525910853947</v>
      </c>
      <c r="AK30">
        <v>69.450518217078923</v>
      </c>
      <c r="AL30">
        <v>70.082911553379546</v>
      </c>
      <c r="AM30">
        <v>70.715304889680183</v>
      </c>
      <c r="AN30">
        <v>71.354482736694877</v>
      </c>
      <c r="AO30">
        <v>71.993660583709556</v>
      </c>
      <c r="AP30">
        <v>72.635461308577632</v>
      </c>
      <c r="AQ30">
        <v>73.277262033445695</v>
      </c>
      <c r="AR30">
        <v>73.926231957779649</v>
      </c>
      <c r="AS30">
        <v>74.575201882113589</v>
      </c>
      <c r="AT30">
        <v>75.230676543523899</v>
      </c>
      <c r="AU30">
        <v>75.886151204934208</v>
      </c>
      <c r="AV30">
        <v>76.552292236281573</v>
      </c>
      <c r="AW30">
        <v>77.218433267628953</v>
      </c>
      <c r="AX30">
        <v>77.887756724105074</v>
      </c>
      <c r="AY30">
        <v>78.557080180581181</v>
      </c>
      <c r="AZ30">
        <v>79.232069053220599</v>
      </c>
      <c r="BA30">
        <v>79.907057925860016</v>
      </c>
      <c r="BB30">
        <v>80.585089336809318</v>
      </c>
      <c r="BC30">
        <v>81.263120747758663</v>
      </c>
      <c r="BD30">
        <v>81.950594518980125</v>
      </c>
      <c r="BE30">
        <v>82.638068290201588</v>
      </c>
      <c r="BF30">
        <v>83.323723532778061</v>
      </c>
      <c r="BG30">
        <v>84.009378775354506</v>
      </c>
      <c r="BH30">
        <v>84.709267501748627</v>
      </c>
      <c r="BI30">
        <v>85.40915622814272</v>
      </c>
      <c r="BJ30">
        <v>86.114815285814231</v>
      </c>
      <c r="BK30">
        <v>86.820474343485756</v>
      </c>
    </row>
    <row r="31" spans="1:63" x14ac:dyDescent="0.25">
      <c r="A31" t="s">
        <v>84</v>
      </c>
      <c r="B31" t="s">
        <v>106</v>
      </c>
      <c r="C31">
        <v>57.199999999999996</v>
      </c>
      <c r="D31">
        <v>58.6</v>
      </c>
      <c r="E31">
        <v>59.9</v>
      </c>
      <c r="F31">
        <v>61.6</v>
      </c>
      <c r="G31">
        <v>63.2</v>
      </c>
      <c r="H31">
        <v>64.900000000000006</v>
      </c>
      <c r="I31">
        <v>66.7</v>
      </c>
      <c r="J31">
        <v>68.599999999999994</v>
      </c>
      <c r="K31">
        <v>70.3</v>
      </c>
      <c r="L31">
        <v>71.900000000000006</v>
      </c>
      <c r="M31">
        <v>73.7</v>
      </c>
      <c r="N31">
        <v>75.099999999999994</v>
      </c>
      <c r="O31">
        <v>76.099999999999994</v>
      </c>
      <c r="P31">
        <v>76.599999999999994</v>
      </c>
      <c r="Q31">
        <v>76.900000000000006</v>
      </c>
      <c r="R31">
        <v>77.099999999999994</v>
      </c>
      <c r="S31">
        <v>77.099999999999994</v>
      </c>
      <c r="T31">
        <v>77.3</v>
      </c>
      <c r="U31">
        <v>77.2</v>
      </c>
      <c r="V31">
        <v>77</v>
      </c>
      <c r="W31">
        <v>76.7</v>
      </c>
      <c r="X31">
        <v>76.3</v>
      </c>
      <c r="Y31">
        <v>75.900000000000006</v>
      </c>
      <c r="Z31">
        <v>75.3</v>
      </c>
      <c r="AA31">
        <v>74.8</v>
      </c>
      <c r="AB31">
        <v>74</v>
      </c>
      <c r="AC31">
        <v>73</v>
      </c>
      <c r="AD31">
        <v>72.599999999999994</v>
      </c>
      <c r="AE31">
        <v>71.400000000000006</v>
      </c>
      <c r="AF31">
        <v>70.2</v>
      </c>
      <c r="AG31">
        <v>68.8</v>
      </c>
      <c r="AH31">
        <v>68.2</v>
      </c>
      <c r="AI31">
        <v>68.2</v>
      </c>
      <c r="AJ31">
        <v>68.82525910853947</v>
      </c>
      <c r="AK31">
        <v>69.450518217078923</v>
      </c>
      <c r="AL31">
        <v>70.082911553379546</v>
      </c>
      <c r="AM31">
        <v>70.715304889680183</v>
      </c>
      <c r="AN31">
        <v>71.354482736694877</v>
      </c>
      <c r="AO31">
        <v>71.993660583709556</v>
      </c>
      <c r="AP31">
        <v>72.635461308577632</v>
      </c>
      <c r="AQ31">
        <v>73.277262033445695</v>
      </c>
      <c r="AR31">
        <v>73.926231957779649</v>
      </c>
      <c r="AS31">
        <v>74.575201882113589</v>
      </c>
      <c r="AT31">
        <v>75.230676543523899</v>
      </c>
      <c r="AU31">
        <v>75.886151204934208</v>
      </c>
      <c r="AV31">
        <v>76.552292236281573</v>
      </c>
      <c r="AW31">
        <v>77.218433267628953</v>
      </c>
      <c r="AX31">
        <v>77.887756724105074</v>
      </c>
      <c r="AY31">
        <v>78.557080180581181</v>
      </c>
      <c r="AZ31">
        <v>79.232069053220599</v>
      </c>
      <c r="BA31">
        <v>79.907057925860016</v>
      </c>
      <c r="BB31">
        <v>80.585089336809318</v>
      </c>
      <c r="BC31">
        <v>81.263120747758663</v>
      </c>
      <c r="BD31">
        <v>81.950594518980125</v>
      </c>
      <c r="BE31">
        <v>82.638068290201588</v>
      </c>
      <c r="BF31">
        <v>83.323723532778061</v>
      </c>
      <c r="BG31">
        <v>84.009378775354506</v>
      </c>
      <c r="BH31">
        <v>84.709267501748627</v>
      </c>
      <c r="BI31">
        <v>85.40915622814272</v>
      </c>
      <c r="BJ31">
        <v>86.114815285814231</v>
      </c>
      <c r="BK31">
        <v>86.820474343485756</v>
      </c>
    </row>
    <row r="32" spans="1:63" x14ac:dyDescent="0.25">
      <c r="B32" t="s">
        <v>195</v>
      </c>
      <c r="C32">
        <f>SUM(C5,C7,C9,C12,C14,C16,C21,C23,C26,C27,C29,C31)</f>
        <v>40.499999999999993</v>
      </c>
      <c r="D32">
        <f t="shared" ref="D32:BK32" si="0">SUM(D5,D7,D9,D12,D14,D16,D21,D23,D26,D27,D29,D31)</f>
        <v>30.800000000000004</v>
      </c>
      <c r="E32">
        <f t="shared" si="0"/>
        <v>18.20000000000001</v>
      </c>
      <c r="F32">
        <f t="shared" si="0"/>
        <v>29.200000000000003</v>
      </c>
      <c r="G32">
        <f t="shared" si="0"/>
        <v>5.4000000000000199</v>
      </c>
      <c r="H32">
        <f t="shared" si="0"/>
        <v>25.100000000000009</v>
      </c>
      <c r="I32">
        <f t="shared" si="0"/>
        <v>-8.0000000000000142</v>
      </c>
      <c r="J32">
        <f t="shared" si="0"/>
        <v>18.399999999999991</v>
      </c>
      <c r="K32">
        <f t="shared" si="0"/>
        <v>2.3999999999999915</v>
      </c>
      <c r="L32">
        <f t="shared" si="0"/>
        <v>13.29999999999999</v>
      </c>
      <c r="M32">
        <f t="shared" si="0"/>
        <v>-27.899999999999991</v>
      </c>
      <c r="N32">
        <f t="shared" si="0"/>
        <v>-10.599999999999994</v>
      </c>
      <c r="O32">
        <f t="shared" si="0"/>
        <v>-8.5999999999999943</v>
      </c>
      <c r="P32">
        <f t="shared" si="0"/>
        <v>-2.2999999999999972</v>
      </c>
      <c r="Q32">
        <f t="shared" si="0"/>
        <v>-6.9000000000000057</v>
      </c>
      <c r="R32">
        <f t="shared" si="0"/>
        <v>-0.30000000000001137</v>
      </c>
      <c r="S32">
        <f t="shared" si="0"/>
        <v>-8.0000000000000142</v>
      </c>
      <c r="T32">
        <f t="shared" si="0"/>
        <v>10.200000000000003</v>
      </c>
      <c r="U32">
        <f t="shared" si="0"/>
        <v>-17.09999999999998</v>
      </c>
      <c r="V32">
        <f t="shared" si="0"/>
        <v>4.2000000000000028</v>
      </c>
      <c r="W32">
        <f t="shared" si="0"/>
        <v>14.400000000000006</v>
      </c>
      <c r="X32">
        <f t="shared" si="0"/>
        <v>-33.699999999999989</v>
      </c>
      <c r="Y32">
        <f t="shared" si="0"/>
        <v>-24.299999999999997</v>
      </c>
      <c r="Z32">
        <f t="shared" si="0"/>
        <v>2.6000000000000085</v>
      </c>
      <c r="AA32">
        <f t="shared" si="0"/>
        <v>-0.59999999999999432</v>
      </c>
      <c r="AB32">
        <f t="shared" si="0"/>
        <v>-8.7999999999999829</v>
      </c>
      <c r="AC32">
        <f t="shared" si="0"/>
        <v>12.800000000000011</v>
      </c>
      <c r="AD32">
        <f t="shared" si="0"/>
        <v>-3.5</v>
      </c>
      <c r="AE32">
        <f t="shared" si="0"/>
        <v>-4.2000000000000028</v>
      </c>
      <c r="AF32">
        <f t="shared" si="0"/>
        <v>-8.1999999999999886</v>
      </c>
      <c r="AG32">
        <f t="shared" si="0"/>
        <v>-10.5</v>
      </c>
      <c r="AH32">
        <f t="shared" si="0"/>
        <v>-39.000000000000014</v>
      </c>
      <c r="AI32">
        <f t="shared" si="0"/>
        <v>-34.5</v>
      </c>
      <c r="AJ32">
        <f t="shared" si="0"/>
        <v>-42.537950693643239</v>
      </c>
      <c r="AK32">
        <f t="shared" si="0"/>
        <v>-57.435656583126786</v>
      </c>
      <c r="AL32">
        <f t="shared" si="0"/>
        <v>-77.666461852083529</v>
      </c>
      <c r="AM32">
        <f t="shared" si="0"/>
        <v>-106.86172828965671</v>
      </c>
      <c r="AN32">
        <f t="shared" si="0"/>
        <v>-99.894967391265084</v>
      </c>
      <c r="AO32">
        <f t="shared" si="0"/>
        <v>-86.407109623031261</v>
      </c>
      <c r="AP32">
        <f t="shared" si="0"/>
        <v>-67.797524891204588</v>
      </c>
      <c r="AQ32">
        <f t="shared" si="0"/>
        <v>-68.445057546061648</v>
      </c>
      <c r="AR32">
        <f t="shared" si="0"/>
        <v>-69.099759306816665</v>
      </c>
      <c r="AS32">
        <f t="shared" si="0"/>
        <v>-69.754461067571754</v>
      </c>
      <c r="AT32">
        <f t="shared" si="0"/>
        <v>-70.4153868388956</v>
      </c>
      <c r="AU32">
        <f t="shared" si="0"/>
        <v>-71.076312610219503</v>
      </c>
      <c r="AV32">
        <f t="shared" si="0"/>
        <v>-71.74808219239452</v>
      </c>
      <c r="AW32">
        <f t="shared" si="0"/>
        <v>-72.419851774569523</v>
      </c>
      <c r="AX32">
        <f t="shared" si="0"/>
        <v>-73.095109183768741</v>
      </c>
      <c r="AY32">
        <f t="shared" si="0"/>
        <v>-73.770366592967889</v>
      </c>
      <c r="AZ32">
        <f t="shared" si="0"/>
        <v>-74.452980166301032</v>
      </c>
      <c r="BA32">
        <f t="shared" si="0"/>
        <v>-75.135593739634146</v>
      </c>
      <c r="BB32">
        <f t="shared" si="0"/>
        <v>-75.82059487700289</v>
      </c>
      <c r="BC32">
        <f t="shared" si="0"/>
        <v>-76.505596014371619</v>
      </c>
      <c r="BD32">
        <f t="shared" si="0"/>
        <v>-77.20188726964733</v>
      </c>
      <c r="BE32">
        <f t="shared" si="0"/>
        <v>-77.898178524923011</v>
      </c>
      <c r="BF32">
        <f t="shared" si="0"/>
        <v>-78.593845253674786</v>
      </c>
      <c r="BG32">
        <f t="shared" si="0"/>
        <v>-79.289511982426447</v>
      </c>
      <c r="BH32">
        <f t="shared" si="0"/>
        <v>-79.998756379306002</v>
      </c>
      <c r="BI32">
        <f t="shared" si="0"/>
        <v>-80.708000776185528</v>
      </c>
      <c r="BJ32">
        <f t="shared" si="0"/>
        <v>-81.423195507643683</v>
      </c>
      <c r="BK32">
        <f t="shared" si="0"/>
        <v>-82.138390239101824</v>
      </c>
    </row>
    <row r="34" spans="1:63" x14ac:dyDescent="0.25">
      <c r="A34" s="143" t="s">
        <v>197</v>
      </c>
    </row>
    <row r="35" spans="1:63" x14ac:dyDescent="0.25">
      <c r="A35" t="s">
        <v>13</v>
      </c>
      <c r="C35">
        <f>C3</f>
        <v>1990</v>
      </c>
      <c r="D35">
        <f t="shared" ref="D35:BK35" si="1">D3</f>
        <v>1991</v>
      </c>
      <c r="E35">
        <f t="shared" si="1"/>
        <v>1992</v>
      </c>
      <c r="F35">
        <f t="shared" si="1"/>
        <v>1993</v>
      </c>
      <c r="G35">
        <f t="shared" si="1"/>
        <v>1994</v>
      </c>
      <c r="H35">
        <f t="shared" si="1"/>
        <v>1995</v>
      </c>
      <c r="I35">
        <f t="shared" si="1"/>
        <v>1996</v>
      </c>
      <c r="J35">
        <f t="shared" si="1"/>
        <v>1997</v>
      </c>
      <c r="K35">
        <f t="shared" si="1"/>
        <v>1998</v>
      </c>
      <c r="L35">
        <f t="shared" si="1"/>
        <v>1999</v>
      </c>
      <c r="M35">
        <f t="shared" si="1"/>
        <v>2000</v>
      </c>
      <c r="N35">
        <f t="shared" si="1"/>
        <v>2001</v>
      </c>
      <c r="O35">
        <f t="shared" si="1"/>
        <v>2002</v>
      </c>
      <c r="P35">
        <f t="shared" si="1"/>
        <v>2003</v>
      </c>
      <c r="Q35">
        <f t="shared" si="1"/>
        <v>2004</v>
      </c>
      <c r="R35">
        <f t="shared" si="1"/>
        <v>2005</v>
      </c>
      <c r="S35">
        <f t="shared" si="1"/>
        <v>2006</v>
      </c>
      <c r="T35">
        <f t="shared" si="1"/>
        <v>2007</v>
      </c>
      <c r="U35">
        <f t="shared" si="1"/>
        <v>2008</v>
      </c>
      <c r="V35">
        <f t="shared" si="1"/>
        <v>2009</v>
      </c>
      <c r="W35">
        <f t="shared" si="1"/>
        <v>2010</v>
      </c>
      <c r="X35">
        <f t="shared" si="1"/>
        <v>2011</v>
      </c>
      <c r="Y35">
        <f t="shared" si="1"/>
        <v>2012</v>
      </c>
      <c r="Z35">
        <f t="shared" si="1"/>
        <v>2013</v>
      </c>
      <c r="AA35">
        <f t="shared" si="1"/>
        <v>2014</v>
      </c>
      <c r="AB35">
        <f t="shared" si="1"/>
        <v>2015</v>
      </c>
      <c r="AC35">
        <f t="shared" si="1"/>
        <v>2016</v>
      </c>
      <c r="AD35">
        <f t="shared" si="1"/>
        <v>2017</v>
      </c>
      <c r="AE35">
        <f t="shared" si="1"/>
        <v>2018</v>
      </c>
      <c r="AF35">
        <f t="shared" si="1"/>
        <v>2019</v>
      </c>
      <c r="AG35">
        <f t="shared" si="1"/>
        <v>2020</v>
      </c>
      <c r="AH35">
        <f t="shared" si="1"/>
        <v>2021</v>
      </c>
      <c r="AI35">
        <f t="shared" si="1"/>
        <v>2022</v>
      </c>
      <c r="AJ35">
        <f t="shared" si="1"/>
        <v>2023</v>
      </c>
      <c r="AK35">
        <f t="shared" si="1"/>
        <v>2024</v>
      </c>
      <c r="AL35">
        <f t="shared" si="1"/>
        <v>2025</v>
      </c>
      <c r="AM35">
        <f t="shared" si="1"/>
        <v>2026</v>
      </c>
      <c r="AN35">
        <f t="shared" si="1"/>
        <v>2027</v>
      </c>
      <c r="AO35">
        <f t="shared" si="1"/>
        <v>2028</v>
      </c>
      <c r="AP35">
        <f t="shared" si="1"/>
        <v>2029</v>
      </c>
      <c r="AQ35">
        <f t="shared" si="1"/>
        <v>2030</v>
      </c>
      <c r="AR35">
        <f t="shared" si="1"/>
        <v>2031</v>
      </c>
      <c r="AS35">
        <f t="shared" si="1"/>
        <v>2032</v>
      </c>
      <c r="AT35">
        <f t="shared" si="1"/>
        <v>2033</v>
      </c>
      <c r="AU35">
        <f t="shared" si="1"/>
        <v>2034</v>
      </c>
      <c r="AV35">
        <f t="shared" si="1"/>
        <v>2035</v>
      </c>
      <c r="AW35">
        <f t="shared" si="1"/>
        <v>2036</v>
      </c>
      <c r="AX35">
        <f t="shared" si="1"/>
        <v>2037</v>
      </c>
      <c r="AY35">
        <f t="shared" si="1"/>
        <v>2038</v>
      </c>
      <c r="AZ35">
        <f t="shared" si="1"/>
        <v>2039</v>
      </c>
      <c r="BA35">
        <f t="shared" si="1"/>
        <v>2040</v>
      </c>
      <c r="BB35">
        <f t="shared" si="1"/>
        <v>2041</v>
      </c>
      <c r="BC35">
        <f t="shared" si="1"/>
        <v>2042</v>
      </c>
      <c r="BD35">
        <f t="shared" si="1"/>
        <v>2043</v>
      </c>
      <c r="BE35">
        <f t="shared" si="1"/>
        <v>2044</v>
      </c>
      <c r="BF35">
        <f t="shared" si="1"/>
        <v>2045</v>
      </c>
      <c r="BG35">
        <f t="shared" si="1"/>
        <v>2046</v>
      </c>
      <c r="BH35">
        <f t="shared" si="1"/>
        <v>2047</v>
      </c>
      <c r="BI35">
        <f t="shared" si="1"/>
        <v>2048</v>
      </c>
      <c r="BJ35">
        <f t="shared" si="1"/>
        <v>2049</v>
      </c>
      <c r="BK35">
        <f t="shared" si="1"/>
        <v>2050</v>
      </c>
    </row>
    <row r="36" spans="1:63" x14ac:dyDescent="0.25">
      <c r="A36" s="80" t="str">
        <f>A4</f>
        <v>Cropland Remaining Cropland</v>
      </c>
      <c r="C36" t="s">
        <v>191</v>
      </c>
    </row>
    <row r="37" spans="1:63" x14ac:dyDescent="0.25">
      <c r="A37" s="80" t="str">
        <f>A6</f>
        <v>Land Converted to Cropland</v>
      </c>
      <c r="C37" t="s">
        <v>191</v>
      </c>
    </row>
    <row r="38" spans="1:63" x14ac:dyDescent="0.25">
      <c r="A38" s="80" t="str">
        <f>A8</f>
        <v>Grassland Remaining Grassland</v>
      </c>
      <c r="C38">
        <f>C10</f>
        <v>0.2</v>
      </c>
      <c r="D38">
        <f t="shared" ref="D38:BK38" si="2">D10</f>
        <v>0.2</v>
      </c>
      <c r="E38">
        <f t="shared" si="2"/>
        <v>0.3</v>
      </c>
      <c r="F38">
        <f t="shared" si="2"/>
        <v>0.3</v>
      </c>
      <c r="G38">
        <f t="shared" si="2"/>
        <v>0.5</v>
      </c>
      <c r="H38">
        <f t="shared" si="2"/>
        <v>0.3</v>
      </c>
      <c r="I38">
        <f t="shared" si="2"/>
        <v>0.99999999999999989</v>
      </c>
      <c r="J38">
        <f t="shared" si="2"/>
        <v>0.20000000000000004</v>
      </c>
      <c r="K38">
        <f t="shared" si="2"/>
        <v>0.3</v>
      </c>
      <c r="L38">
        <f t="shared" si="2"/>
        <v>0.9</v>
      </c>
      <c r="M38">
        <f t="shared" si="2"/>
        <v>0.90000000000000013</v>
      </c>
      <c r="N38">
        <f t="shared" si="2"/>
        <v>0.4</v>
      </c>
      <c r="O38">
        <f t="shared" si="2"/>
        <v>0.4</v>
      </c>
      <c r="P38">
        <f t="shared" si="2"/>
        <v>0.4</v>
      </c>
      <c r="Q38">
        <f t="shared" si="2"/>
        <v>0.2</v>
      </c>
      <c r="R38">
        <f t="shared" si="2"/>
        <v>0.80000000000000016</v>
      </c>
      <c r="S38">
        <f t="shared" si="2"/>
        <v>1.4</v>
      </c>
      <c r="T38">
        <f t="shared" si="2"/>
        <v>1.1000000000000001</v>
      </c>
      <c r="U38">
        <f t="shared" si="2"/>
        <v>0.7</v>
      </c>
      <c r="V38">
        <f t="shared" si="2"/>
        <v>0.8</v>
      </c>
      <c r="W38">
        <f t="shared" si="2"/>
        <v>0.4</v>
      </c>
      <c r="X38">
        <f t="shared" si="2"/>
        <v>1.7</v>
      </c>
      <c r="Y38">
        <f t="shared" si="2"/>
        <v>1.3</v>
      </c>
      <c r="Z38">
        <f t="shared" si="2"/>
        <v>0.3</v>
      </c>
      <c r="AA38">
        <f t="shared" si="2"/>
        <v>0.8</v>
      </c>
      <c r="AB38">
        <f t="shared" si="2"/>
        <v>0.79999999999999993</v>
      </c>
      <c r="AC38">
        <f t="shared" si="2"/>
        <v>1</v>
      </c>
      <c r="AD38">
        <f t="shared" si="2"/>
        <v>1.5</v>
      </c>
      <c r="AE38">
        <f t="shared" si="2"/>
        <v>1.1000000000000001</v>
      </c>
      <c r="AF38">
        <f t="shared" si="2"/>
        <v>0.3</v>
      </c>
      <c r="AG38">
        <f t="shared" si="2"/>
        <v>1.1000000000000001</v>
      </c>
      <c r="AH38">
        <f t="shared" si="2"/>
        <v>0.9</v>
      </c>
      <c r="AI38">
        <f t="shared" si="2"/>
        <v>0.6</v>
      </c>
      <c r="AJ38">
        <f t="shared" si="2"/>
        <v>0.59980009652243593</v>
      </c>
      <c r="AK38">
        <f t="shared" si="2"/>
        <v>0.59960019304487167</v>
      </c>
      <c r="AL38">
        <f t="shared" si="2"/>
        <v>0.59940249490713204</v>
      </c>
      <c r="AM38">
        <f t="shared" si="2"/>
        <v>0.59920479676939242</v>
      </c>
      <c r="AN38">
        <f t="shared" si="2"/>
        <v>0.59901023812068821</v>
      </c>
      <c r="AO38">
        <f t="shared" si="2"/>
        <v>0.598815679471984</v>
      </c>
      <c r="AP38">
        <f t="shared" si="2"/>
        <v>0.59865302896772332</v>
      </c>
      <c r="AQ38">
        <f t="shared" si="2"/>
        <v>0.59849037846346242</v>
      </c>
      <c r="AR38">
        <f t="shared" si="2"/>
        <v>0.5983262006717891</v>
      </c>
      <c r="AS38">
        <f t="shared" si="2"/>
        <v>0.59816202288011544</v>
      </c>
      <c r="AT38">
        <f t="shared" si="2"/>
        <v>0.59799994966993453</v>
      </c>
      <c r="AU38">
        <f t="shared" si="2"/>
        <v>0.59783787645975361</v>
      </c>
      <c r="AV38">
        <f t="shared" si="2"/>
        <v>0.59767148794995573</v>
      </c>
      <c r="AW38">
        <f t="shared" si="2"/>
        <v>0.59750509944015773</v>
      </c>
      <c r="AX38">
        <f t="shared" si="2"/>
        <v>0.59733405081244684</v>
      </c>
      <c r="AY38">
        <f t="shared" si="2"/>
        <v>0.59716300218473617</v>
      </c>
      <c r="AZ38">
        <f t="shared" si="2"/>
        <v>0.59696882610912294</v>
      </c>
      <c r="BA38">
        <f t="shared" si="2"/>
        <v>0.59677465003350993</v>
      </c>
      <c r="BB38">
        <f t="shared" si="2"/>
        <v>0.59658802892291185</v>
      </c>
      <c r="BC38">
        <f t="shared" si="2"/>
        <v>0.59640140781231366</v>
      </c>
      <c r="BD38">
        <f t="shared" si="2"/>
        <v>0.5961891030078047</v>
      </c>
      <c r="BE38">
        <f t="shared" si="2"/>
        <v>0.59597679820329574</v>
      </c>
      <c r="BF38">
        <f t="shared" si="2"/>
        <v>0.59574973269011644</v>
      </c>
      <c r="BG38">
        <f t="shared" si="2"/>
        <v>0.5955226671769368</v>
      </c>
      <c r="BH38">
        <f t="shared" si="2"/>
        <v>0.59530078090318339</v>
      </c>
      <c r="BI38">
        <f t="shared" si="2"/>
        <v>0.59507889462942987</v>
      </c>
      <c r="BJ38">
        <f t="shared" si="2"/>
        <v>0.59485353085655579</v>
      </c>
      <c r="BK38">
        <f t="shared" si="2"/>
        <v>0.59462816708368171</v>
      </c>
    </row>
    <row r="39" spans="1:63" x14ac:dyDescent="0.25">
      <c r="A39" s="80" t="str">
        <f>A11</f>
        <v>Land Converted to Grassland</v>
      </c>
      <c r="C39" t="s">
        <v>191</v>
      </c>
    </row>
    <row r="40" spans="1:63" s="80" customFormat="1" x14ac:dyDescent="0.25">
      <c r="A40" s="80" t="str">
        <f>A13</f>
        <v>Wetlands Remaining Wetlands</v>
      </c>
      <c r="C40" s="80">
        <f>SUM(C17,C19,C15)</f>
        <v>46.500239855137714</v>
      </c>
      <c r="D40" s="80">
        <f t="shared" ref="D40:BK40" si="3">SUM(D17,D19,D15)</f>
        <v>46.600221262005086</v>
      </c>
      <c r="E40" s="80">
        <f t="shared" si="3"/>
        <v>46.700210754739203</v>
      </c>
      <c r="F40" s="80">
        <f t="shared" si="3"/>
        <v>46.900213894923176</v>
      </c>
      <c r="G40" s="80">
        <f t="shared" si="3"/>
        <v>47.000197395753403</v>
      </c>
      <c r="H40" s="80">
        <f t="shared" si="3"/>
        <v>47.100218296533711</v>
      </c>
      <c r="I40" s="80">
        <f t="shared" si="3"/>
        <v>47.200185594864188</v>
      </c>
      <c r="J40" s="80">
        <f t="shared" si="3"/>
        <v>47.30022450969382</v>
      </c>
      <c r="K40" s="80">
        <f t="shared" si="3"/>
        <v>47.500232779702692</v>
      </c>
      <c r="L40" s="80">
        <f t="shared" si="3"/>
        <v>47.800245140042804</v>
      </c>
      <c r="M40" s="80">
        <f t="shared" si="3"/>
        <v>47.90026606746882</v>
      </c>
      <c r="N40" s="80">
        <f t="shared" si="3"/>
        <v>48.100247505478144</v>
      </c>
      <c r="O40" s="80">
        <f t="shared" si="3"/>
        <v>48.200215960799397</v>
      </c>
      <c r="P40" s="80">
        <f t="shared" si="3"/>
        <v>48.100213624230662</v>
      </c>
      <c r="Q40" s="80">
        <f t="shared" si="3"/>
        <v>48.100245067923296</v>
      </c>
      <c r="R40" s="80">
        <f t="shared" si="3"/>
        <v>48.20023185931062</v>
      </c>
      <c r="S40" s="80">
        <f t="shared" si="3"/>
        <v>48.20018800993526</v>
      </c>
      <c r="T40" s="80">
        <f t="shared" si="3"/>
        <v>48.200216282029231</v>
      </c>
      <c r="U40" s="80">
        <f t="shared" si="3"/>
        <v>48.300210147621215</v>
      </c>
      <c r="V40" s="80">
        <f t="shared" si="3"/>
        <v>48.300217065653712</v>
      </c>
      <c r="W40" s="80">
        <f t="shared" si="3"/>
        <v>48.300213502108207</v>
      </c>
      <c r="X40" s="80">
        <f t="shared" si="3"/>
        <v>48.400194125380217</v>
      </c>
      <c r="Y40" s="80">
        <f t="shared" si="3"/>
        <v>48.400170423676698</v>
      </c>
      <c r="Z40" s="80">
        <f t="shared" si="3"/>
        <v>48.400161856881851</v>
      </c>
      <c r="AA40" s="80">
        <f t="shared" si="3"/>
        <v>48.500162619993034</v>
      </c>
      <c r="AB40" s="80">
        <f t="shared" si="3"/>
        <v>48.500158442244839</v>
      </c>
      <c r="AC40" s="80">
        <f t="shared" si="3"/>
        <v>48.500153512381097</v>
      </c>
      <c r="AD40" s="80">
        <f t="shared" si="3"/>
        <v>48.500176777917197</v>
      </c>
      <c r="AE40" s="80">
        <f t="shared" si="3"/>
        <v>48.50013654046743</v>
      </c>
      <c r="AF40" s="80">
        <f t="shared" si="3"/>
        <v>48.500132760699678</v>
      </c>
      <c r="AG40" s="80">
        <f t="shared" si="3"/>
        <v>48.500132156531727</v>
      </c>
      <c r="AH40" s="80">
        <f t="shared" si="3"/>
        <v>48.500122043926012</v>
      </c>
      <c r="AI40" s="80">
        <f t="shared" si="3"/>
        <v>48.500127375011729</v>
      </c>
      <c r="AJ40" s="80">
        <f t="shared" si="3"/>
        <v>48.500127375011729</v>
      </c>
      <c r="AK40" s="80">
        <f t="shared" si="3"/>
        <v>48.500127375011729</v>
      </c>
      <c r="AL40" s="80">
        <f t="shared" si="3"/>
        <v>48.500127375011729</v>
      </c>
      <c r="AM40" s="80">
        <f t="shared" si="3"/>
        <v>48.500127375011729</v>
      </c>
      <c r="AN40" s="80">
        <f t="shared" si="3"/>
        <v>48.500127375011729</v>
      </c>
      <c r="AO40" s="80">
        <f t="shared" si="3"/>
        <v>48.500127375011729</v>
      </c>
      <c r="AP40" s="80">
        <f t="shared" si="3"/>
        <v>48.500127375011729</v>
      </c>
      <c r="AQ40" s="80">
        <f t="shared" si="3"/>
        <v>48.500127375011729</v>
      </c>
      <c r="AR40" s="80">
        <f t="shared" si="3"/>
        <v>48.500127375011729</v>
      </c>
      <c r="AS40" s="80">
        <f t="shared" si="3"/>
        <v>48.500127375011729</v>
      </c>
      <c r="AT40" s="80">
        <f t="shared" si="3"/>
        <v>48.500127375011729</v>
      </c>
      <c r="AU40" s="80">
        <f t="shared" si="3"/>
        <v>48.500127375011729</v>
      </c>
      <c r="AV40" s="80">
        <f t="shared" si="3"/>
        <v>48.500127375011729</v>
      </c>
      <c r="AW40" s="80">
        <f t="shared" si="3"/>
        <v>48.500127375011729</v>
      </c>
      <c r="AX40" s="80">
        <f t="shared" si="3"/>
        <v>48.500127375011729</v>
      </c>
      <c r="AY40" s="80">
        <f t="shared" si="3"/>
        <v>48.500127375011729</v>
      </c>
      <c r="AZ40" s="80">
        <f t="shared" si="3"/>
        <v>48.500127375011729</v>
      </c>
      <c r="BA40" s="80">
        <f t="shared" si="3"/>
        <v>48.500127375011729</v>
      </c>
      <c r="BB40" s="80">
        <f t="shared" si="3"/>
        <v>48.500127375011729</v>
      </c>
      <c r="BC40" s="80">
        <f t="shared" si="3"/>
        <v>48.500127375011729</v>
      </c>
      <c r="BD40" s="80">
        <f t="shared" si="3"/>
        <v>48.500127375011729</v>
      </c>
      <c r="BE40" s="80">
        <f t="shared" si="3"/>
        <v>48.500127375011729</v>
      </c>
      <c r="BF40" s="80">
        <f t="shared" si="3"/>
        <v>48.500127375011729</v>
      </c>
      <c r="BG40" s="80">
        <f t="shared" si="3"/>
        <v>48.500127375011729</v>
      </c>
      <c r="BH40" s="80">
        <f t="shared" si="3"/>
        <v>48.500127375011729</v>
      </c>
      <c r="BI40" s="80">
        <f t="shared" si="3"/>
        <v>48.500127375011729</v>
      </c>
      <c r="BJ40" s="80">
        <f t="shared" si="3"/>
        <v>48.500127375011729</v>
      </c>
      <c r="BK40" s="80">
        <f t="shared" si="3"/>
        <v>48.500127375011729</v>
      </c>
    </row>
    <row r="41" spans="1:63" x14ac:dyDescent="0.25">
      <c r="A41" s="80" t="str">
        <f>A20</f>
        <v>Land Converted to Wetlands</v>
      </c>
      <c r="C41">
        <f>SUM(C22,C24)</f>
        <v>3.1999999999999997</v>
      </c>
      <c r="D41">
        <f t="shared" ref="D41:BK41" si="4">SUM(D22,D24)</f>
        <v>3</v>
      </c>
      <c r="E41">
        <f t="shared" si="4"/>
        <v>2.8</v>
      </c>
      <c r="F41">
        <f t="shared" si="4"/>
        <v>2.5999999999999996</v>
      </c>
      <c r="G41">
        <f t="shared" si="4"/>
        <v>2.4</v>
      </c>
      <c r="H41">
        <f t="shared" si="4"/>
        <v>2.1999999999999997</v>
      </c>
      <c r="I41">
        <f t="shared" si="4"/>
        <v>2.1</v>
      </c>
      <c r="J41">
        <f t="shared" si="4"/>
        <v>1.9000000000000001</v>
      </c>
      <c r="K41">
        <f t="shared" si="4"/>
        <v>1.7</v>
      </c>
      <c r="L41">
        <f t="shared" si="4"/>
        <v>1.3</v>
      </c>
      <c r="M41">
        <f t="shared" si="4"/>
        <v>1.2</v>
      </c>
      <c r="N41">
        <f t="shared" si="4"/>
        <v>1</v>
      </c>
      <c r="O41">
        <f t="shared" si="4"/>
        <v>0.8</v>
      </c>
      <c r="P41">
        <f t="shared" si="4"/>
        <v>0.8</v>
      </c>
      <c r="Q41">
        <f t="shared" si="4"/>
        <v>0.7</v>
      </c>
      <c r="R41">
        <f t="shared" si="4"/>
        <v>0.7</v>
      </c>
      <c r="S41">
        <f t="shared" si="4"/>
        <v>0.7</v>
      </c>
      <c r="T41">
        <f t="shared" si="4"/>
        <v>0.7</v>
      </c>
      <c r="U41">
        <f t="shared" si="4"/>
        <v>0.5</v>
      </c>
      <c r="V41">
        <f t="shared" si="4"/>
        <v>0.5</v>
      </c>
      <c r="W41">
        <f t="shared" si="4"/>
        <v>0.5</v>
      </c>
      <c r="X41">
        <f t="shared" si="4"/>
        <v>0.5</v>
      </c>
      <c r="Y41">
        <f t="shared" si="4"/>
        <v>0.5</v>
      </c>
      <c r="Z41">
        <f t="shared" si="4"/>
        <v>0.4</v>
      </c>
      <c r="AA41">
        <f t="shared" si="4"/>
        <v>0.30000000000000004</v>
      </c>
      <c r="AB41">
        <f t="shared" si="4"/>
        <v>0.5</v>
      </c>
      <c r="AC41">
        <f t="shared" si="4"/>
        <v>0.5</v>
      </c>
      <c r="AD41">
        <f t="shared" si="4"/>
        <v>0.4</v>
      </c>
      <c r="AE41">
        <f t="shared" si="4"/>
        <v>0.4</v>
      </c>
      <c r="AF41">
        <f t="shared" si="4"/>
        <v>0.4</v>
      </c>
      <c r="AG41">
        <f t="shared" si="4"/>
        <v>0.4</v>
      </c>
      <c r="AH41">
        <f t="shared" si="4"/>
        <v>0.4</v>
      </c>
      <c r="AI41">
        <f t="shared" si="4"/>
        <v>0.4</v>
      </c>
      <c r="AJ41">
        <f t="shared" si="4"/>
        <v>0.4</v>
      </c>
      <c r="AK41">
        <f t="shared" si="4"/>
        <v>0.4</v>
      </c>
      <c r="AL41">
        <f t="shared" si="4"/>
        <v>0.4</v>
      </c>
      <c r="AM41">
        <f t="shared" si="4"/>
        <v>0.4</v>
      </c>
      <c r="AN41">
        <f t="shared" si="4"/>
        <v>0.4</v>
      </c>
      <c r="AO41">
        <f t="shared" si="4"/>
        <v>0.4</v>
      </c>
      <c r="AP41">
        <f t="shared" si="4"/>
        <v>0.4</v>
      </c>
      <c r="AQ41">
        <f t="shared" si="4"/>
        <v>0.4</v>
      </c>
      <c r="AR41">
        <f t="shared" si="4"/>
        <v>0.4</v>
      </c>
      <c r="AS41">
        <f t="shared" si="4"/>
        <v>0.4</v>
      </c>
      <c r="AT41">
        <f t="shared" si="4"/>
        <v>0.4</v>
      </c>
      <c r="AU41">
        <f t="shared" si="4"/>
        <v>0.4</v>
      </c>
      <c r="AV41">
        <f t="shared" si="4"/>
        <v>0.4</v>
      </c>
      <c r="AW41">
        <f t="shared" si="4"/>
        <v>0.4</v>
      </c>
      <c r="AX41">
        <f t="shared" si="4"/>
        <v>0.4</v>
      </c>
      <c r="AY41">
        <f t="shared" si="4"/>
        <v>0.4</v>
      </c>
      <c r="AZ41">
        <f t="shared" si="4"/>
        <v>0.4</v>
      </c>
      <c r="BA41">
        <f t="shared" si="4"/>
        <v>0.4</v>
      </c>
      <c r="BB41">
        <f t="shared" si="4"/>
        <v>0.4</v>
      </c>
      <c r="BC41">
        <f t="shared" si="4"/>
        <v>0.4</v>
      </c>
      <c r="BD41">
        <f t="shared" si="4"/>
        <v>0.4</v>
      </c>
      <c r="BE41">
        <f t="shared" si="4"/>
        <v>0.4</v>
      </c>
      <c r="BF41">
        <f t="shared" si="4"/>
        <v>0.4</v>
      </c>
      <c r="BG41">
        <f t="shared" si="4"/>
        <v>0.4</v>
      </c>
      <c r="BH41">
        <f t="shared" si="4"/>
        <v>0.4</v>
      </c>
      <c r="BI41">
        <f t="shared" si="4"/>
        <v>0.4</v>
      </c>
      <c r="BJ41">
        <f t="shared" si="4"/>
        <v>0.4</v>
      </c>
      <c r="BK41">
        <f t="shared" si="4"/>
        <v>0.4</v>
      </c>
    </row>
    <row r="42" spans="1:63" x14ac:dyDescent="0.25">
      <c r="A42" s="80" t="str">
        <f>A25</f>
        <v>Settlements Remaining Settlements</v>
      </c>
      <c r="C42" t="s">
        <v>191</v>
      </c>
    </row>
    <row r="43" spans="1:63" x14ac:dyDescent="0.25">
      <c r="A43" s="80" t="str">
        <f>A30</f>
        <v>Land Converted to Settlements</v>
      </c>
      <c r="C43" t="s">
        <v>191</v>
      </c>
    </row>
    <row r="44" spans="1:63" x14ac:dyDescent="0.25">
      <c r="A44" s="80"/>
      <c r="B44" s="2" t="s">
        <v>192</v>
      </c>
    </row>
    <row r="45" spans="1:63" x14ac:dyDescent="0.25">
      <c r="C45" s="2">
        <f>SUM(C36:C43)</f>
        <v>49.90023985513772</v>
      </c>
      <c r="D45" s="2">
        <f t="shared" ref="D45:BK45" si="5">SUM(D36:D43)</f>
        <v>49.800221262005088</v>
      </c>
      <c r="E45" s="2">
        <f t="shared" si="5"/>
        <v>49.800210754739197</v>
      </c>
      <c r="F45" s="2">
        <f t="shared" si="5"/>
        <v>49.800213894923175</v>
      </c>
      <c r="G45" s="2">
        <f t="shared" si="5"/>
        <v>49.900197395753402</v>
      </c>
      <c r="H45" s="2">
        <f t="shared" si="5"/>
        <v>49.600218296533711</v>
      </c>
      <c r="I45" s="2">
        <f t="shared" si="5"/>
        <v>50.300185594864189</v>
      </c>
      <c r="J45" s="2">
        <f t="shared" si="5"/>
        <v>49.400224509693821</v>
      </c>
      <c r="K45" s="2">
        <f t="shared" si="5"/>
        <v>49.500232779702692</v>
      </c>
      <c r="L45" s="2">
        <f t="shared" si="5"/>
        <v>50.0002451400428</v>
      </c>
      <c r="M45" s="2">
        <f t="shared" si="5"/>
        <v>50.000266067468822</v>
      </c>
      <c r="N45" s="2">
        <f t="shared" si="5"/>
        <v>49.500247505478143</v>
      </c>
      <c r="O45" s="2">
        <f t="shared" si="5"/>
        <v>49.400215960799393</v>
      </c>
      <c r="P45" s="2">
        <f t="shared" si="5"/>
        <v>49.300213624230658</v>
      </c>
      <c r="Q45" s="2">
        <f t="shared" si="5"/>
        <v>49.000245067923302</v>
      </c>
      <c r="R45" s="2">
        <f t="shared" si="5"/>
        <v>49.70023185931062</v>
      </c>
      <c r="S45" s="2">
        <f t="shared" si="5"/>
        <v>50.300188009935262</v>
      </c>
      <c r="T45" s="2">
        <f t="shared" si="5"/>
        <v>50.000216282029236</v>
      </c>
      <c r="U45" s="2">
        <f t="shared" si="5"/>
        <v>49.500210147621218</v>
      </c>
      <c r="V45" s="2">
        <f t="shared" si="5"/>
        <v>49.600217065653709</v>
      </c>
      <c r="W45" s="2">
        <f t="shared" si="5"/>
        <v>49.200213502108205</v>
      </c>
      <c r="X45" s="2">
        <f t="shared" si="5"/>
        <v>50.60019412538022</v>
      </c>
      <c r="Y45" s="2">
        <f t="shared" si="5"/>
        <v>50.200170423676695</v>
      </c>
      <c r="Z45" s="2">
        <f t="shared" si="5"/>
        <v>49.100161856881847</v>
      </c>
      <c r="AA45" s="2">
        <f t="shared" si="5"/>
        <v>49.600162619993029</v>
      </c>
      <c r="AB45" s="2">
        <f t="shared" si="5"/>
        <v>49.800158442244836</v>
      </c>
      <c r="AC45" s="2">
        <f t="shared" si="5"/>
        <v>50.000153512381097</v>
      </c>
      <c r="AD45" s="2">
        <f t="shared" si="5"/>
        <v>50.400176777917196</v>
      </c>
      <c r="AE45" s="2">
        <f t="shared" si="5"/>
        <v>50.00013654046743</v>
      </c>
      <c r="AF45" s="2">
        <f t="shared" si="5"/>
        <v>49.200132760699674</v>
      </c>
      <c r="AG45" s="2">
        <f t="shared" si="5"/>
        <v>50.000132156531727</v>
      </c>
      <c r="AH45" s="2">
        <f t="shared" si="5"/>
        <v>49.800122043926009</v>
      </c>
      <c r="AI45" s="2">
        <f t="shared" si="5"/>
        <v>49.500127375011729</v>
      </c>
      <c r="AJ45" s="2">
        <f t="shared" si="5"/>
        <v>49.499927471534164</v>
      </c>
      <c r="AK45" s="2">
        <f t="shared" si="5"/>
        <v>49.499727568056599</v>
      </c>
      <c r="AL45" s="2">
        <f t="shared" si="5"/>
        <v>49.49952986991886</v>
      </c>
      <c r="AM45" s="2">
        <f t="shared" si="5"/>
        <v>49.49933217178112</v>
      </c>
      <c r="AN45" s="2">
        <f t="shared" si="5"/>
        <v>49.499137613132419</v>
      </c>
      <c r="AO45" s="2">
        <f t="shared" si="5"/>
        <v>49.498943054483711</v>
      </c>
      <c r="AP45" s="2">
        <f t="shared" si="5"/>
        <v>49.498780403979453</v>
      </c>
      <c r="AQ45" s="2">
        <f t="shared" si="5"/>
        <v>49.498617753475187</v>
      </c>
      <c r="AR45" s="2">
        <f t="shared" si="5"/>
        <v>49.49845357568352</v>
      </c>
      <c r="AS45" s="2">
        <f t="shared" si="5"/>
        <v>49.498289397891845</v>
      </c>
      <c r="AT45" s="2">
        <f t="shared" si="5"/>
        <v>49.498127324681661</v>
      </c>
      <c r="AU45" s="2">
        <f t="shared" si="5"/>
        <v>49.497965251471484</v>
      </c>
      <c r="AV45" s="2">
        <f t="shared" si="5"/>
        <v>49.49779886296168</v>
      </c>
      <c r="AW45" s="2">
        <f t="shared" si="5"/>
        <v>49.497632474451883</v>
      </c>
      <c r="AX45" s="2">
        <f t="shared" si="5"/>
        <v>49.497461425824177</v>
      </c>
      <c r="AY45" s="2">
        <f t="shared" si="5"/>
        <v>49.497290377196464</v>
      </c>
      <c r="AZ45" s="2">
        <f t="shared" si="5"/>
        <v>49.497096201120854</v>
      </c>
      <c r="BA45" s="2">
        <f t="shared" si="5"/>
        <v>49.496902025045237</v>
      </c>
      <c r="BB45" s="2">
        <f t="shared" si="5"/>
        <v>49.496715403934637</v>
      </c>
      <c r="BC45" s="2">
        <f t="shared" si="5"/>
        <v>49.496528782824043</v>
      </c>
      <c r="BD45" s="2">
        <f t="shared" si="5"/>
        <v>49.49631647801953</v>
      </c>
      <c r="BE45" s="2">
        <f t="shared" si="5"/>
        <v>49.496104173215024</v>
      </c>
      <c r="BF45" s="2">
        <f t="shared" si="5"/>
        <v>49.495877107701844</v>
      </c>
      <c r="BG45" s="2">
        <f t="shared" si="5"/>
        <v>49.495650042188664</v>
      </c>
      <c r="BH45" s="2">
        <f t="shared" si="5"/>
        <v>49.495428155914908</v>
      </c>
      <c r="BI45" s="2">
        <f t="shared" si="5"/>
        <v>49.495206269641159</v>
      </c>
      <c r="BJ45" s="2">
        <f t="shared" si="5"/>
        <v>49.494980905868282</v>
      </c>
      <c r="BK45" s="2">
        <f t="shared" si="5"/>
        <v>49.494755542095412</v>
      </c>
    </row>
    <row r="46" spans="1:63" x14ac:dyDescent="0.25">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row>
    <row r="47" spans="1:63" x14ac:dyDescent="0.25">
      <c r="A47" t="s">
        <v>19</v>
      </c>
      <c r="C47" s="2">
        <v>1990</v>
      </c>
      <c r="D47" s="2">
        <v>1991</v>
      </c>
      <c r="E47" s="2">
        <v>1992</v>
      </c>
      <c r="F47" s="2">
        <v>1993</v>
      </c>
      <c r="G47" s="2">
        <v>1994</v>
      </c>
      <c r="H47" s="2">
        <v>1995</v>
      </c>
      <c r="I47" s="2">
        <v>1996</v>
      </c>
      <c r="J47" s="2">
        <v>1997</v>
      </c>
      <c r="K47" s="2">
        <v>1998</v>
      </c>
      <c r="L47" s="2">
        <v>1999</v>
      </c>
      <c r="M47" s="2">
        <v>2000</v>
      </c>
      <c r="N47" s="2">
        <v>2001</v>
      </c>
      <c r="O47" s="2">
        <v>2002</v>
      </c>
      <c r="P47" s="2">
        <v>2003</v>
      </c>
      <c r="Q47" s="2">
        <v>2004</v>
      </c>
      <c r="R47" s="2">
        <v>2005</v>
      </c>
      <c r="S47" s="2">
        <v>2006</v>
      </c>
      <c r="T47" s="2">
        <v>2007</v>
      </c>
      <c r="U47" s="2">
        <v>2008</v>
      </c>
      <c r="V47" s="2">
        <v>2009</v>
      </c>
      <c r="W47" s="2">
        <v>2010</v>
      </c>
      <c r="X47" s="2">
        <v>2011</v>
      </c>
      <c r="Y47" s="2">
        <v>2012</v>
      </c>
      <c r="Z47" s="2">
        <v>2013</v>
      </c>
      <c r="AA47" s="2">
        <v>2014</v>
      </c>
      <c r="AB47" s="2">
        <v>2015</v>
      </c>
      <c r="AC47" s="2">
        <v>2016</v>
      </c>
      <c r="AD47" s="2">
        <v>2017</v>
      </c>
      <c r="AE47" s="2">
        <v>2018</v>
      </c>
      <c r="AF47" s="2">
        <v>2019</v>
      </c>
      <c r="AG47" s="2">
        <v>2020</v>
      </c>
      <c r="AH47" s="2">
        <v>2021</v>
      </c>
      <c r="AI47" s="2">
        <v>2022</v>
      </c>
      <c r="AJ47" s="2">
        <v>2023</v>
      </c>
      <c r="AK47" s="2">
        <v>2024</v>
      </c>
      <c r="AL47" s="2">
        <v>2025</v>
      </c>
      <c r="AM47" s="2">
        <v>2026</v>
      </c>
      <c r="AN47" s="2">
        <v>2027</v>
      </c>
      <c r="AO47" s="2">
        <v>2028</v>
      </c>
      <c r="AP47" s="2">
        <v>2029</v>
      </c>
      <c r="AQ47" s="2">
        <v>2030</v>
      </c>
      <c r="AR47" s="2">
        <v>2031</v>
      </c>
      <c r="AS47" s="2">
        <v>2032</v>
      </c>
      <c r="AT47" s="2">
        <v>2033</v>
      </c>
      <c r="AU47" s="2">
        <v>2034</v>
      </c>
      <c r="AV47" s="2">
        <v>2035</v>
      </c>
      <c r="AW47" s="2">
        <v>2036</v>
      </c>
      <c r="AX47" s="2">
        <v>2037</v>
      </c>
      <c r="AY47" s="2">
        <v>2038</v>
      </c>
      <c r="AZ47" s="2">
        <v>2039</v>
      </c>
      <c r="BA47" s="2">
        <v>2040</v>
      </c>
      <c r="BB47" s="2">
        <v>2041</v>
      </c>
      <c r="BC47" s="2">
        <v>2042</v>
      </c>
      <c r="BD47" s="2">
        <v>2043</v>
      </c>
      <c r="BE47" s="2">
        <v>2044</v>
      </c>
      <c r="BF47" s="2">
        <v>2045</v>
      </c>
      <c r="BG47" s="2">
        <v>2046</v>
      </c>
      <c r="BH47" s="2">
        <v>2047</v>
      </c>
      <c r="BI47" s="2">
        <v>2048</v>
      </c>
      <c r="BJ47" s="2">
        <v>2049</v>
      </c>
      <c r="BK47" s="2">
        <v>2050</v>
      </c>
    </row>
    <row r="48" spans="1:63" x14ac:dyDescent="0.25">
      <c r="A48" t="s">
        <v>5</v>
      </c>
      <c r="C48" t="s">
        <v>191</v>
      </c>
    </row>
    <row r="49" spans="1:63" x14ac:dyDescent="0.25">
      <c r="A49" t="s">
        <v>6</v>
      </c>
      <c r="C49" t="s">
        <v>191</v>
      </c>
    </row>
    <row r="50" spans="1:63" x14ac:dyDescent="0.25">
      <c r="A50" t="s">
        <v>7</v>
      </c>
      <c r="C50" t="s">
        <v>191</v>
      </c>
      <c r="AL50" s="92"/>
      <c r="AM50" s="92"/>
      <c r="AN50" s="92"/>
      <c r="AO50" s="92"/>
      <c r="AP50" s="92"/>
      <c r="AQ50" s="92"/>
    </row>
    <row r="51" spans="1:63" x14ac:dyDescent="0.25">
      <c r="A51" t="s">
        <v>8</v>
      </c>
      <c r="C51" t="s">
        <v>191</v>
      </c>
    </row>
    <row r="52" spans="1:63" x14ac:dyDescent="0.25">
      <c r="A52" t="s">
        <v>9</v>
      </c>
      <c r="C52">
        <f>C18</f>
        <v>0.1</v>
      </c>
      <c r="D52">
        <f t="shared" ref="D52:BK52" si="6">D18</f>
        <v>0.1</v>
      </c>
      <c r="E52">
        <f t="shared" si="6"/>
        <v>0.1</v>
      </c>
      <c r="F52">
        <f t="shared" si="6"/>
        <v>0.1</v>
      </c>
      <c r="G52">
        <f t="shared" si="6"/>
        <v>0.1</v>
      </c>
      <c r="H52">
        <f t="shared" si="6"/>
        <v>0.1</v>
      </c>
      <c r="I52">
        <f t="shared" si="6"/>
        <v>0.1</v>
      </c>
      <c r="J52">
        <f t="shared" si="6"/>
        <v>0.2</v>
      </c>
      <c r="K52">
        <f t="shared" si="6"/>
        <v>0.2</v>
      </c>
      <c r="L52">
        <f t="shared" si="6"/>
        <v>0.2</v>
      </c>
      <c r="M52">
        <f t="shared" si="6"/>
        <v>0.2</v>
      </c>
      <c r="N52">
        <f t="shared" si="6"/>
        <v>0.2</v>
      </c>
      <c r="O52">
        <f t="shared" si="6"/>
        <v>0.2</v>
      </c>
      <c r="P52">
        <f t="shared" si="6"/>
        <v>0.2</v>
      </c>
      <c r="Q52">
        <f t="shared" si="6"/>
        <v>0.2</v>
      </c>
      <c r="R52">
        <f t="shared" si="6"/>
        <v>0.2</v>
      </c>
      <c r="S52">
        <f t="shared" si="6"/>
        <v>0.2</v>
      </c>
      <c r="T52">
        <f t="shared" si="6"/>
        <v>0.2</v>
      </c>
      <c r="U52">
        <f t="shared" si="6"/>
        <v>0.2</v>
      </c>
      <c r="V52">
        <f t="shared" si="6"/>
        <v>0.1</v>
      </c>
      <c r="W52">
        <f t="shared" si="6"/>
        <v>0.2</v>
      </c>
      <c r="X52">
        <f t="shared" si="6"/>
        <v>0.1</v>
      </c>
      <c r="Y52">
        <f t="shared" si="6"/>
        <v>0.1</v>
      </c>
      <c r="Z52">
        <f t="shared" si="6"/>
        <v>0.1</v>
      </c>
      <c r="AA52">
        <f t="shared" si="6"/>
        <v>0.1</v>
      </c>
      <c r="AB52">
        <f t="shared" si="6"/>
        <v>0.1</v>
      </c>
      <c r="AC52">
        <f t="shared" si="6"/>
        <v>0.1</v>
      </c>
      <c r="AD52">
        <f t="shared" si="6"/>
        <v>0.1</v>
      </c>
      <c r="AE52">
        <f t="shared" si="6"/>
        <v>0.1</v>
      </c>
      <c r="AF52">
        <f t="shared" si="6"/>
        <v>0.1</v>
      </c>
      <c r="AG52">
        <f t="shared" si="6"/>
        <v>0.1</v>
      </c>
      <c r="AH52">
        <f t="shared" si="6"/>
        <v>0.1</v>
      </c>
      <c r="AI52">
        <f t="shared" si="6"/>
        <v>0.1</v>
      </c>
      <c r="AJ52">
        <f t="shared" si="6"/>
        <v>0.1</v>
      </c>
      <c r="AK52">
        <f t="shared" si="6"/>
        <v>0.1</v>
      </c>
      <c r="AL52">
        <f t="shared" si="6"/>
        <v>0.1</v>
      </c>
      <c r="AM52">
        <f t="shared" si="6"/>
        <v>0.1</v>
      </c>
      <c r="AN52">
        <f t="shared" si="6"/>
        <v>0.1</v>
      </c>
      <c r="AO52">
        <f t="shared" si="6"/>
        <v>0.1</v>
      </c>
      <c r="AP52">
        <f t="shared" si="6"/>
        <v>0.1</v>
      </c>
      <c r="AQ52">
        <f t="shared" si="6"/>
        <v>0.1</v>
      </c>
      <c r="AR52">
        <f t="shared" si="6"/>
        <v>0.1</v>
      </c>
      <c r="AS52">
        <f t="shared" si="6"/>
        <v>0.1</v>
      </c>
      <c r="AT52">
        <f t="shared" si="6"/>
        <v>0.1</v>
      </c>
      <c r="AU52">
        <f t="shared" si="6"/>
        <v>0.1</v>
      </c>
      <c r="AV52">
        <f t="shared" si="6"/>
        <v>0.1</v>
      </c>
      <c r="AW52">
        <f t="shared" si="6"/>
        <v>0.1</v>
      </c>
      <c r="AX52">
        <f t="shared" si="6"/>
        <v>0.1</v>
      </c>
      <c r="AY52">
        <f t="shared" si="6"/>
        <v>0.1</v>
      </c>
      <c r="AZ52">
        <f t="shared" si="6"/>
        <v>0.1</v>
      </c>
      <c r="BA52">
        <f t="shared" si="6"/>
        <v>0.1</v>
      </c>
      <c r="BB52">
        <f t="shared" si="6"/>
        <v>0.1</v>
      </c>
      <c r="BC52">
        <f t="shared" si="6"/>
        <v>0.1</v>
      </c>
      <c r="BD52">
        <f t="shared" si="6"/>
        <v>0.1</v>
      </c>
      <c r="BE52">
        <f t="shared" si="6"/>
        <v>0.1</v>
      </c>
      <c r="BF52">
        <f t="shared" si="6"/>
        <v>0.1</v>
      </c>
      <c r="BG52">
        <f t="shared" si="6"/>
        <v>0.1</v>
      </c>
      <c r="BH52">
        <f t="shared" si="6"/>
        <v>0.1</v>
      </c>
      <c r="BI52">
        <f t="shared" si="6"/>
        <v>0.1</v>
      </c>
      <c r="BJ52">
        <f t="shared" si="6"/>
        <v>0.1</v>
      </c>
      <c r="BK52">
        <f t="shared" si="6"/>
        <v>0.1</v>
      </c>
    </row>
    <row r="53" spans="1:63" x14ac:dyDescent="0.25">
      <c r="A53" t="s">
        <v>10</v>
      </c>
      <c r="C53" t="s">
        <v>191</v>
      </c>
    </row>
    <row r="54" spans="1:63" x14ac:dyDescent="0.25">
      <c r="A54" t="s">
        <v>11</v>
      </c>
      <c r="C54">
        <f>C28</f>
        <v>2.1</v>
      </c>
      <c r="D54">
        <f t="shared" ref="D54:BK54" si="7">D28</f>
        <v>2.1</v>
      </c>
      <c r="E54">
        <f t="shared" si="7"/>
        <v>2.2999999999999998</v>
      </c>
      <c r="F54">
        <f t="shared" si="7"/>
        <v>2.5</v>
      </c>
      <c r="G54">
        <f t="shared" si="7"/>
        <v>2.5</v>
      </c>
      <c r="H54">
        <f t="shared" si="7"/>
        <v>2.5</v>
      </c>
      <c r="I54">
        <f t="shared" si="7"/>
        <v>2.6</v>
      </c>
      <c r="J54">
        <f t="shared" si="7"/>
        <v>2.5</v>
      </c>
      <c r="K54">
        <f t="shared" si="7"/>
        <v>2.1</v>
      </c>
      <c r="L54">
        <f t="shared" si="7"/>
        <v>2.2000000000000002</v>
      </c>
      <c r="M54">
        <f t="shared" si="7"/>
        <v>2.6</v>
      </c>
      <c r="N54">
        <f t="shared" si="7"/>
        <v>2.6</v>
      </c>
      <c r="O54">
        <f t="shared" si="7"/>
        <v>2.2999999999999998</v>
      </c>
      <c r="P54">
        <f t="shared" si="7"/>
        <v>2.4</v>
      </c>
      <c r="Q54">
        <f t="shared" si="7"/>
        <v>3.1</v>
      </c>
      <c r="R54">
        <f t="shared" si="7"/>
        <v>3.1</v>
      </c>
      <c r="S54">
        <f t="shared" si="7"/>
        <v>3.2</v>
      </c>
      <c r="T54">
        <f t="shared" si="7"/>
        <v>3.2</v>
      </c>
      <c r="U54">
        <f t="shared" si="7"/>
        <v>3.2</v>
      </c>
      <c r="V54">
        <f t="shared" si="7"/>
        <v>3</v>
      </c>
      <c r="W54">
        <f t="shared" si="7"/>
        <v>2.2999999999999998</v>
      </c>
      <c r="X54">
        <f t="shared" si="7"/>
        <v>2.5</v>
      </c>
      <c r="Y54">
        <f t="shared" si="7"/>
        <v>2.2999999999999998</v>
      </c>
      <c r="Z54">
        <f t="shared" si="7"/>
        <v>2.4</v>
      </c>
      <c r="AA54">
        <f t="shared" si="7"/>
        <v>2.4</v>
      </c>
      <c r="AB54">
        <f t="shared" si="7"/>
        <v>2.2999999999999998</v>
      </c>
      <c r="AC54">
        <f t="shared" si="7"/>
        <v>2.2999999999999998</v>
      </c>
      <c r="AD54">
        <f t="shared" si="7"/>
        <v>2.4</v>
      </c>
      <c r="AE54">
        <f t="shared" si="7"/>
        <v>2.4</v>
      </c>
      <c r="AF54">
        <f t="shared" si="7"/>
        <v>2.5</v>
      </c>
      <c r="AG54">
        <f t="shared" si="7"/>
        <v>2.5</v>
      </c>
      <c r="AH54">
        <f t="shared" si="7"/>
        <v>2.5</v>
      </c>
      <c r="AI54">
        <f t="shared" si="7"/>
        <v>2.5</v>
      </c>
      <c r="AJ54">
        <f t="shared" si="7"/>
        <v>2.5229200552983668</v>
      </c>
      <c r="AK54">
        <f t="shared" si="7"/>
        <v>2.5458401105967345</v>
      </c>
      <c r="AL54">
        <f t="shared" si="7"/>
        <v>2.5690216845080474</v>
      </c>
      <c r="AM54">
        <f t="shared" si="7"/>
        <v>2.5922032584193611</v>
      </c>
      <c r="AN54">
        <f t="shared" si="7"/>
        <v>2.6156335314037706</v>
      </c>
      <c r="AO54">
        <f t="shared" si="7"/>
        <v>2.6390638043881798</v>
      </c>
      <c r="AP54">
        <f t="shared" si="7"/>
        <v>2.6625902239214669</v>
      </c>
      <c r="AQ54">
        <f t="shared" si="7"/>
        <v>2.6861166434547536</v>
      </c>
      <c r="AR54">
        <f t="shared" si="7"/>
        <v>2.709905863554972</v>
      </c>
      <c r="AS54">
        <f t="shared" si="7"/>
        <v>2.7336950836551894</v>
      </c>
      <c r="AT54">
        <f t="shared" si="7"/>
        <v>2.7577227471966235</v>
      </c>
      <c r="AU54">
        <f t="shared" si="7"/>
        <v>2.7817504107380571</v>
      </c>
      <c r="AV54">
        <f t="shared" si="7"/>
        <v>2.8061690702449256</v>
      </c>
      <c r="AW54">
        <f t="shared" si="7"/>
        <v>2.8305877297517936</v>
      </c>
      <c r="AX54">
        <f t="shared" si="7"/>
        <v>2.8551230470712996</v>
      </c>
      <c r="AY54">
        <f t="shared" si="7"/>
        <v>2.8796583643908051</v>
      </c>
      <c r="AZ54">
        <f t="shared" si="7"/>
        <v>2.9044013582558867</v>
      </c>
      <c r="BA54">
        <f t="shared" si="7"/>
        <v>2.9291443521209675</v>
      </c>
      <c r="BB54">
        <f t="shared" si="7"/>
        <v>2.9539988759827462</v>
      </c>
      <c r="BC54">
        <f t="shared" si="7"/>
        <v>2.978853399844525</v>
      </c>
      <c r="BD54">
        <f t="shared" si="7"/>
        <v>3.004054051282262</v>
      </c>
      <c r="BE54">
        <f t="shared" si="7"/>
        <v>3.029254702719999</v>
      </c>
      <c r="BF54">
        <f t="shared" si="7"/>
        <v>3.0543886925505146</v>
      </c>
      <c r="BG54">
        <f t="shared" si="7"/>
        <v>3.0795226823810293</v>
      </c>
      <c r="BH54">
        <f t="shared" si="7"/>
        <v>3.1051784274834531</v>
      </c>
      <c r="BI54">
        <f t="shared" si="7"/>
        <v>3.1308341725858764</v>
      </c>
      <c r="BJ54">
        <f t="shared" si="7"/>
        <v>3.1567014400958291</v>
      </c>
      <c r="BK54">
        <f t="shared" si="7"/>
        <v>3.1825687076057827</v>
      </c>
    </row>
    <row r="55" spans="1:63" x14ac:dyDescent="0.25">
      <c r="A55" t="s">
        <v>12</v>
      </c>
      <c r="C55" t="s">
        <v>191</v>
      </c>
    </row>
    <row r="56" spans="1:63" x14ac:dyDescent="0.25">
      <c r="AK56" s="2"/>
    </row>
    <row r="57" spans="1:63" s="2" customFormat="1" x14ac:dyDescent="0.25">
      <c r="B57" s="2" t="s">
        <v>193</v>
      </c>
    </row>
    <row r="58" spans="1:63" s="2" customFormat="1" x14ac:dyDescent="0.25">
      <c r="C58" s="2">
        <f>SUM(C48:C55)</f>
        <v>2.2000000000000002</v>
      </c>
      <c r="D58" s="2">
        <f t="shared" ref="D58:BK58" si="8">SUM(D48:D55)</f>
        <v>2.2000000000000002</v>
      </c>
      <c r="E58" s="2">
        <f t="shared" si="8"/>
        <v>2.4</v>
      </c>
      <c r="F58" s="2">
        <f t="shared" si="8"/>
        <v>2.6</v>
      </c>
      <c r="G58" s="2">
        <f t="shared" si="8"/>
        <v>2.6</v>
      </c>
      <c r="H58" s="2">
        <f t="shared" si="8"/>
        <v>2.6</v>
      </c>
      <c r="I58" s="2">
        <f t="shared" si="8"/>
        <v>2.7</v>
      </c>
      <c r="J58" s="2">
        <f t="shared" si="8"/>
        <v>2.7</v>
      </c>
      <c r="K58" s="2">
        <f t="shared" si="8"/>
        <v>2.3000000000000003</v>
      </c>
      <c r="L58" s="2">
        <f t="shared" si="8"/>
        <v>2.4000000000000004</v>
      </c>
      <c r="M58" s="2">
        <f t="shared" si="8"/>
        <v>2.8000000000000003</v>
      </c>
      <c r="N58" s="2">
        <f t="shared" si="8"/>
        <v>2.8000000000000003</v>
      </c>
      <c r="O58" s="2">
        <f t="shared" si="8"/>
        <v>2.5</v>
      </c>
      <c r="P58" s="2">
        <f t="shared" si="8"/>
        <v>2.6</v>
      </c>
      <c r="Q58" s="2">
        <f t="shared" si="8"/>
        <v>3.3000000000000003</v>
      </c>
      <c r="R58" s="2">
        <f t="shared" si="8"/>
        <v>3.3000000000000003</v>
      </c>
      <c r="S58" s="2">
        <f t="shared" si="8"/>
        <v>3.4000000000000004</v>
      </c>
      <c r="T58" s="2">
        <f t="shared" si="8"/>
        <v>3.4000000000000004</v>
      </c>
      <c r="U58" s="2">
        <f t="shared" si="8"/>
        <v>3.4000000000000004</v>
      </c>
      <c r="V58" s="2">
        <f t="shared" si="8"/>
        <v>3.1</v>
      </c>
      <c r="W58" s="2">
        <f t="shared" si="8"/>
        <v>2.5</v>
      </c>
      <c r="X58" s="2">
        <f t="shared" si="8"/>
        <v>2.6</v>
      </c>
      <c r="Y58" s="2">
        <f t="shared" si="8"/>
        <v>2.4</v>
      </c>
      <c r="Z58" s="2">
        <f t="shared" si="8"/>
        <v>2.5</v>
      </c>
      <c r="AA58" s="2">
        <f t="shared" si="8"/>
        <v>2.5</v>
      </c>
      <c r="AB58" s="2">
        <f t="shared" si="8"/>
        <v>2.4</v>
      </c>
      <c r="AC58" s="2">
        <f t="shared" si="8"/>
        <v>2.4</v>
      </c>
      <c r="AD58" s="2">
        <f t="shared" si="8"/>
        <v>2.5</v>
      </c>
      <c r="AE58" s="2">
        <f t="shared" si="8"/>
        <v>2.5</v>
      </c>
      <c r="AF58" s="2">
        <f t="shared" si="8"/>
        <v>2.6</v>
      </c>
      <c r="AG58" s="2">
        <f t="shared" si="8"/>
        <v>2.6</v>
      </c>
      <c r="AH58" s="2">
        <f t="shared" si="8"/>
        <v>2.6</v>
      </c>
      <c r="AI58" s="2">
        <f t="shared" si="8"/>
        <v>2.6</v>
      </c>
      <c r="AJ58" s="2">
        <f t="shared" si="8"/>
        <v>2.6229200552983669</v>
      </c>
      <c r="AK58" s="2">
        <f t="shared" si="8"/>
        <v>2.6458401105967346</v>
      </c>
      <c r="AL58" s="2">
        <f t="shared" si="8"/>
        <v>2.6690216845080474</v>
      </c>
      <c r="AM58" s="2">
        <f t="shared" si="8"/>
        <v>2.6922032584193611</v>
      </c>
      <c r="AN58" s="2">
        <f t="shared" si="8"/>
        <v>2.7156335314037707</v>
      </c>
      <c r="AO58" s="2">
        <f t="shared" si="8"/>
        <v>2.7390638043881799</v>
      </c>
      <c r="AP58" s="2">
        <f t="shared" si="8"/>
        <v>2.762590223921467</v>
      </c>
      <c r="AQ58" s="2">
        <f t="shared" si="8"/>
        <v>2.7861166434547537</v>
      </c>
      <c r="AR58" s="2">
        <f t="shared" si="8"/>
        <v>2.8099058635549721</v>
      </c>
      <c r="AS58" s="2">
        <f t="shared" si="8"/>
        <v>2.8336950836551895</v>
      </c>
      <c r="AT58" s="2">
        <f t="shared" si="8"/>
        <v>2.8577227471966236</v>
      </c>
      <c r="AU58" s="2">
        <f t="shared" si="8"/>
        <v>2.8817504107380572</v>
      </c>
      <c r="AV58" s="2">
        <f t="shared" si="8"/>
        <v>2.9061690702449257</v>
      </c>
      <c r="AW58" s="2">
        <f t="shared" si="8"/>
        <v>2.9305877297517937</v>
      </c>
      <c r="AX58" s="2">
        <f t="shared" si="8"/>
        <v>2.9551230470712997</v>
      </c>
      <c r="AY58" s="2">
        <f t="shared" si="8"/>
        <v>2.9796583643908052</v>
      </c>
      <c r="AZ58" s="2">
        <f t="shared" si="8"/>
        <v>3.0044013582558868</v>
      </c>
      <c r="BA58" s="2">
        <f t="shared" si="8"/>
        <v>3.0291443521209676</v>
      </c>
      <c r="BB58" s="2">
        <f t="shared" si="8"/>
        <v>3.0539988759827463</v>
      </c>
      <c r="BC58" s="2">
        <f t="shared" si="8"/>
        <v>3.0788533998445251</v>
      </c>
      <c r="BD58" s="2">
        <f t="shared" si="8"/>
        <v>3.1040540512822621</v>
      </c>
      <c r="BE58" s="2">
        <f t="shared" si="8"/>
        <v>3.1292547027199991</v>
      </c>
      <c r="BF58" s="2">
        <f t="shared" si="8"/>
        <v>3.1543886925505147</v>
      </c>
      <c r="BG58" s="2">
        <f t="shared" si="8"/>
        <v>3.1795226823810294</v>
      </c>
      <c r="BH58" s="2">
        <f t="shared" si="8"/>
        <v>3.2051784274834532</v>
      </c>
      <c r="BI58" s="2">
        <f t="shared" si="8"/>
        <v>3.2308341725858765</v>
      </c>
      <c r="BJ58" s="2">
        <f t="shared" si="8"/>
        <v>3.2567014400958292</v>
      </c>
      <c r="BK58" s="2">
        <f t="shared" si="8"/>
        <v>3.2825687076057828</v>
      </c>
    </row>
    <row r="61" spans="1:63" x14ac:dyDescent="0.25">
      <c r="AJ61" s="2" t="s">
        <v>121</v>
      </c>
      <c r="AK61" s="2" t="s">
        <v>61</v>
      </c>
    </row>
    <row r="62" spans="1:63" s="2" customFormat="1" x14ac:dyDescent="0.25">
      <c r="A62" s="2" t="s">
        <v>121</v>
      </c>
      <c r="C62" s="2">
        <v>1990</v>
      </c>
      <c r="D62" s="2">
        <v>1991</v>
      </c>
      <c r="E62" s="2">
        <v>1992</v>
      </c>
      <c r="F62" s="2">
        <v>1993</v>
      </c>
      <c r="G62" s="2">
        <v>1994</v>
      </c>
      <c r="H62" s="2">
        <v>1995</v>
      </c>
      <c r="I62" s="2">
        <v>1996</v>
      </c>
      <c r="J62" s="2">
        <v>1997</v>
      </c>
      <c r="K62" s="2">
        <v>1998</v>
      </c>
      <c r="L62" s="2">
        <v>1999</v>
      </c>
      <c r="M62" s="2">
        <v>2000</v>
      </c>
      <c r="N62" s="2">
        <v>2001</v>
      </c>
      <c r="O62" s="2">
        <v>2002</v>
      </c>
      <c r="P62" s="2">
        <v>2003</v>
      </c>
      <c r="Q62" s="2">
        <v>2004</v>
      </c>
      <c r="R62" s="2">
        <v>2005</v>
      </c>
      <c r="S62" s="2">
        <v>2006</v>
      </c>
      <c r="T62" s="2">
        <v>2007</v>
      </c>
      <c r="U62" s="2">
        <v>2008</v>
      </c>
      <c r="V62" s="2">
        <v>2009</v>
      </c>
      <c r="W62" s="2">
        <v>2010</v>
      </c>
      <c r="X62" s="2">
        <v>2011</v>
      </c>
      <c r="Y62" s="2">
        <v>2012</v>
      </c>
      <c r="Z62" s="2">
        <v>2013</v>
      </c>
      <c r="AA62" s="2">
        <v>2014</v>
      </c>
      <c r="AB62" s="2">
        <v>2015</v>
      </c>
      <c r="AC62" s="2">
        <v>2016</v>
      </c>
      <c r="AD62" s="2">
        <v>2017</v>
      </c>
      <c r="AE62" s="2">
        <v>2018</v>
      </c>
      <c r="AF62" s="2">
        <v>2019</v>
      </c>
      <c r="AG62" s="2">
        <v>2020</v>
      </c>
      <c r="AH62" s="2">
        <v>2021</v>
      </c>
      <c r="AI62" s="2">
        <v>2022</v>
      </c>
      <c r="AJ62" s="2">
        <v>2023</v>
      </c>
      <c r="AK62" s="2">
        <v>2024</v>
      </c>
      <c r="AL62" s="2">
        <v>2025</v>
      </c>
      <c r="AM62" s="2">
        <v>2026</v>
      </c>
      <c r="AN62" s="2">
        <v>2027</v>
      </c>
      <c r="AO62" s="2">
        <v>2028</v>
      </c>
      <c r="AP62" s="2">
        <v>2029</v>
      </c>
      <c r="AQ62" s="2">
        <v>2030</v>
      </c>
      <c r="AR62" s="2">
        <v>2031</v>
      </c>
      <c r="AS62" s="2">
        <v>2032</v>
      </c>
      <c r="AT62" s="2">
        <v>2033</v>
      </c>
      <c r="AU62" s="2">
        <v>2034</v>
      </c>
      <c r="AV62" s="2">
        <v>2035</v>
      </c>
      <c r="AW62" s="2">
        <v>2036</v>
      </c>
      <c r="AX62" s="2">
        <v>2037</v>
      </c>
      <c r="AY62" s="2">
        <v>2038</v>
      </c>
      <c r="AZ62" s="2">
        <v>2039</v>
      </c>
      <c r="BA62" s="2">
        <v>2040</v>
      </c>
      <c r="BB62" s="2">
        <v>2041</v>
      </c>
      <c r="BC62" s="2">
        <v>2042</v>
      </c>
      <c r="BD62" s="2">
        <v>2043</v>
      </c>
      <c r="BE62" s="2">
        <v>2044</v>
      </c>
      <c r="BF62" s="2">
        <v>2045</v>
      </c>
      <c r="BG62" s="2">
        <v>2046</v>
      </c>
      <c r="BH62" s="2">
        <v>2047</v>
      </c>
      <c r="BI62" s="2">
        <v>2048</v>
      </c>
      <c r="BJ62" s="2">
        <v>2049</v>
      </c>
      <c r="BK62" s="2">
        <v>2050</v>
      </c>
    </row>
    <row r="63" spans="1:63" x14ac:dyDescent="0.25">
      <c r="A63" t="s">
        <v>5</v>
      </c>
      <c r="C63">
        <f t="shared" ref="C63:AH63" si="9">C5</f>
        <v>-5.0000000000000009</v>
      </c>
      <c r="D63">
        <f t="shared" si="9"/>
        <v>-18.600000000000001</v>
      </c>
      <c r="E63">
        <f t="shared" si="9"/>
        <v>-26.7</v>
      </c>
      <c r="F63">
        <f t="shared" si="9"/>
        <v>-13.6</v>
      </c>
      <c r="G63">
        <f t="shared" si="9"/>
        <v>-21.5</v>
      </c>
      <c r="H63">
        <f t="shared" si="9"/>
        <v>-18.2</v>
      </c>
      <c r="I63">
        <f t="shared" si="9"/>
        <v>-38.200000000000003</v>
      </c>
      <c r="J63">
        <f t="shared" si="9"/>
        <v>-35</v>
      </c>
      <c r="K63">
        <f t="shared" si="9"/>
        <v>-30.4</v>
      </c>
      <c r="L63">
        <f t="shared" si="9"/>
        <v>-32.200000000000003</v>
      </c>
      <c r="M63">
        <f t="shared" si="9"/>
        <v>-38</v>
      </c>
      <c r="N63">
        <f t="shared" si="9"/>
        <v>-35.799999999999997</v>
      </c>
      <c r="O63">
        <f t="shared" si="9"/>
        <v>-38.1</v>
      </c>
      <c r="P63">
        <f t="shared" si="9"/>
        <v>-29</v>
      </c>
      <c r="Q63">
        <f t="shared" si="9"/>
        <v>-33.700000000000003</v>
      </c>
      <c r="R63">
        <f t="shared" si="9"/>
        <v>-31.6</v>
      </c>
      <c r="S63">
        <f t="shared" si="9"/>
        <v>-28.299999999999997</v>
      </c>
      <c r="T63">
        <f t="shared" si="9"/>
        <v>-27</v>
      </c>
      <c r="U63">
        <f t="shared" si="9"/>
        <v>-33.799999999999997</v>
      </c>
      <c r="V63">
        <f t="shared" si="9"/>
        <v>-15.6</v>
      </c>
      <c r="W63">
        <f t="shared" si="9"/>
        <v>-19.899999999999999</v>
      </c>
      <c r="X63">
        <f t="shared" si="9"/>
        <v>-38.5</v>
      </c>
      <c r="Y63">
        <f t="shared" si="9"/>
        <v>-27.1</v>
      </c>
      <c r="Z63">
        <f t="shared" si="9"/>
        <v>-16</v>
      </c>
      <c r="AA63">
        <f t="shared" si="9"/>
        <v>-22.4</v>
      </c>
      <c r="AB63">
        <f t="shared" si="9"/>
        <v>-24</v>
      </c>
      <c r="AC63">
        <f t="shared" si="9"/>
        <v>-22.5</v>
      </c>
      <c r="AD63">
        <f t="shared" si="9"/>
        <v>-18.8</v>
      </c>
      <c r="AE63">
        <f t="shared" si="9"/>
        <v>-17.8</v>
      </c>
      <c r="AF63">
        <f t="shared" si="9"/>
        <v>-19.399999999999999</v>
      </c>
      <c r="AG63">
        <f t="shared" si="9"/>
        <v>-8.8000000000000007</v>
      </c>
      <c r="AH63">
        <f t="shared" si="9"/>
        <v>-32</v>
      </c>
      <c r="AI63">
        <f t="shared" ref="AI63:BK63" si="10">AI5</f>
        <v>-31.700000000000003</v>
      </c>
      <c r="AJ63">
        <f t="shared" si="10"/>
        <v>-36.517277439188703</v>
      </c>
      <c r="AK63">
        <f t="shared" si="10"/>
        <v>-48.033311148217663</v>
      </c>
      <c r="AL63">
        <f t="shared" si="10"/>
        <v>-64.598787754204238</v>
      </c>
      <c r="AM63">
        <f t="shared" si="10"/>
        <v>-90.372443512007237</v>
      </c>
      <c r="AN63">
        <f t="shared" si="10"/>
        <v>-82.218889551900844</v>
      </c>
      <c r="AO63">
        <f t="shared" si="10"/>
        <v>-70.19081188945222</v>
      </c>
      <c r="AP63">
        <f t="shared" si="10"/>
        <v>-51.413751807286005</v>
      </c>
      <c r="AQ63">
        <f t="shared" si="10"/>
        <v>-51.369385361803509</v>
      </c>
      <c r="AR63">
        <f t="shared" si="10"/>
        <v>-51.324870682205969</v>
      </c>
      <c r="AS63">
        <f t="shared" si="10"/>
        <v>-51.280356002608443</v>
      </c>
      <c r="AT63">
        <f t="shared" si="10"/>
        <v>-51.235304441553239</v>
      </c>
      <c r="AU63">
        <f t="shared" si="10"/>
        <v>-51.190252880498029</v>
      </c>
      <c r="AV63">
        <f t="shared" si="10"/>
        <v>-51.145092194847159</v>
      </c>
      <c r="AW63">
        <f t="shared" si="10"/>
        <v>-51.099931509196281</v>
      </c>
      <c r="AX63">
        <f t="shared" si="10"/>
        <v>-51.05530158226405</v>
      </c>
      <c r="AY63">
        <f t="shared" si="10"/>
        <v>-51.010671655331805</v>
      </c>
      <c r="AZ63">
        <f t="shared" si="10"/>
        <v>-50.969120362661684</v>
      </c>
      <c r="BA63">
        <f t="shared" si="10"/>
        <v>-50.927569069991549</v>
      </c>
      <c r="BB63">
        <f t="shared" si="10"/>
        <v>-50.884965852790842</v>
      </c>
      <c r="BC63">
        <f t="shared" si="10"/>
        <v>-50.842362635590121</v>
      </c>
      <c r="BD63">
        <f t="shared" si="10"/>
        <v>-50.802810687993144</v>
      </c>
      <c r="BE63">
        <f t="shared" si="10"/>
        <v>-50.763258740396182</v>
      </c>
      <c r="BF63">
        <f t="shared" si="10"/>
        <v>-50.725714700991759</v>
      </c>
      <c r="BG63">
        <f t="shared" si="10"/>
        <v>-50.688170661587336</v>
      </c>
      <c r="BH63">
        <f t="shared" si="10"/>
        <v>-50.649342583523477</v>
      </c>
      <c r="BI63">
        <f t="shared" si="10"/>
        <v>-50.610514505459633</v>
      </c>
      <c r="BJ63">
        <f t="shared" si="10"/>
        <v>-50.571832751022917</v>
      </c>
      <c r="BK63">
        <f t="shared" si="10"/>
        <v>-50.533150996586201</v>
      </c>
    </row>
    <row r="64" spans="1:63" x14ac:dyDescent="0.25">
      <c r="A64" t="s">
        <v>6</v>
      </c>
      <c r="C64">
        <f t="shared" ref="C64:AH64" si="11">C7</f>
        <v>45.4</v>
      </c>
      <c r="D64">
        <f t="shared" si="11"/>
        <v>46.6</v>
      </c>
      <c r="E64">
        <f t="shared" si="11"/>
        <v>43.2</v>
      </c>
      <c r="F64">
        <f t="shared" si="11"/>
        <v>40.700000000000003</v>
      </c>
      <c r="G64">
        <f t="shared" si="11"/>
        <v>40.700000000000003</v>
      </c>
      <c r="H64">
        <f t="shared" si="11"/>
        <v>42.7</v>
      </c>
      <c r="I64">
        <f t="shared" si="11"/>
        <v>40.4</v>
      </c>
      <c r="J64">
        <f t="shared" si="11"/>
        <v>40.700000000000003</v>
      </c>
      <c r="K64">
        <f t="shared" si="11"/>
        <v>38.5</v>
      </c>
      <c r="L64">
        <f t="shared" si="11"/>
        <v>40.9</v>
      </c>
      <c r="M64">
        <f t="shared" si="11"/>
        <v>37.4</v>
      </c>
      <c r="N64">
        <f t="shared" si="11"/>
        <v>36</v>
      </c>
      <c r="O64">
        <f t="shared" si="11"/>
        <v>35.700000000000003</v>
      </c>
      <c r="P64">
        <f t="shared" si="11"/>
        <v>35.799999999999997</v>
      </c>
      <c r="Q64">
        <f t="shared" si="11"/>
        <v>34.6</v>
      </c>
      <c r="R64">
        <f t="shared" si="11"/>
        <v>34.5</v>
      </c>
      <c r="S64">
        <f t="shared" si="11"/>
        <v>32.4</v>
      </c>
      <c r="T64">
        <f t="shared" si="11"/>
        <v>33.6</v>
      </c>
      <c r="U64">
        <f t="shared" si="11"/>
        <v>30.3</v>
      </c>
      <c r="V64">
        <f t="shared" si="11"/>
        <v>30.9</v>
      </c>
      <c r="W64">
        <f t="shared" si="11"/>
        <v>32.299999999999997</v>
      </c>
      <c r="X64">
        <f t="shared" si="11"/>
        <v>29.599999999999998</v>
      </c>
      <c r="Y64">
        <f t="shared" si="11"/>
        <v>31.999999999999996</v>
      </c>
      <c r="Z64">
        <f t="shared" si="11"/>
        <v>33.5</v>
      </c>
      <c r="AA64">
        <f t="shared" si="11"/>
        <v>32</v>
      </c>
      <c r="AB64">
        <f t="shared" si="11"/>
        <v>33.299999999999997</v>
      </c>
      <c r="AC64">
        <f t="shared" si="11"/>
        <v>34.1</v>
      </c>
      <c r="AD64">
        <f t="shared" si="11"/>
        <v>33.200000000000003</v>
      </c>
      <c r="AE64">
        <f t="shared" si="11"/>
        <v>31.9</v>
      </c>
      <c r="AF64">
        <f t="shared" si="11"/>
        <v>31.400000000000002</v>
      </c>
      <c r="AG64">
        <f t="shared" si="11"/>
        <v>29.299999999999997</v>
      </c>
      <c r="AH64">
        <f t="shared" si="11"/>
        <v>34.9</v>
      </c>
      <c r="AI64">
        <f t="shared" ref="AI64:BK64" si="12">AI7</f>
        <v>35.1</v>
      </c>
      <c r="AJ64">
        <f t="shared" si="12"/>
        <v>35.057066827494118</v>
      </c>
      <c r="AK64">
        <f t="shared" si="12"/>
        <v>35.014133654988228</v>
      </c>
      <c r="AL64">
        <f t="shared" si="12"/>
        <v>34.970616465774874</v>
      </c>
      <c r="AM64">
        <f t="shared" si="12"/>
        <v>34.927099276561528</v>
      </c>
      <c r="AN64">
        <f t="shared" si="12"/>
        <v>34.88282101081488</v>
      </c>
      <c r="AO64">
        <f t="shared" si="12"/>
        <v>34.838542745068224</v>
      </c>
      <c r="AP64">
        <f t="shared" si="12"/>
        <v>34.789417753382551</v>
      </c>
      <c r="AQ64">
        <f t="shared" si="12"/>
        <v>34.740292761696878</v>
      </c>
      <c r="AR64">
        <f t="shared" si="12"/>
        <v>34.691003636969008</v>
      </c>
      <c r="AS64">
        <f t="shared" si="12"/>
        <v>34.641714512241151</v>
      </c>
      <c r="AT64">
        <f t="shared" si="12"/>
        <v>34.591830922555417</v>
      </c>
      <c r="AU64">
        <f t="shared" si="12"/>
        <v>34.541947332869675</v>
      </c>
      <c r="AV64">
        <f t="shared" si="12"/>
        <v>34.49194291437297</v>
      </c>
      <c r="AW64">
        <f t="shared" si="12"/>
        <v>34.441938495876272</v>
      </c>
      <c r="AX64">
        <f t="shared" si="12"/>
        <v>34.392521762900827</v>
      </c>
      <c r="AY64">
        <f t="shared" si="12"/>
        <v>34.343105029925376</v>
      </c>
      <c r="AZ64">
        <f t="shared" si="12"/>
        <v>34.297097131732265</v>
      </c>
      <c r="BA64">
        <f t="shared" si="12"/>
        <v>34.251089233539162</v>
      </c>
      <c r="BB64">
        <f t="shared" si="12"/>
        <v>34.203916586102416</v>
      </c>
      <c r="BC64">
        <f t="shared" si="12"/>
        <v>34.156743938665656</v>
      </c>
      <c r="BD64">
        <f t="shared" si="12"/>
        <v>34.112949826342195</v>
      </c>
      <c r="BE64">
        <f t="shared" si="12"/>
        <v>34.069155714018734</v>
      </c>
      <c r="BF64">
        <f t="shared" si="12"/>
        <v>34.027584869126144</v>
      </c>
      <c r="BG64">
        <f t="shared" si="12"/>
        <v>33.986014024233548</v>
      </c>
      <c r="BH64">
        <f t="shared" si="12"/>
        <v>33.943021420446762</v>
      </c>
      <c r="BI64">
        <f t="shared" si="12"/>
        <v>33.900028816659969</v>
      </c>
      <c r="BJ64">
        <f t="shared" si="12"/>
        <v>33.857198230517106</v>
      </c>
      <c r="BK64">
        <f t="shared" si="12"/>
        <v>33.814367644374251</v>
      </c>
    </row>
    <row r="65" spans="1:63" x14ac:dyDescent="0.25">
      <c r="A65" t="s">
        <v>7</v>
      </c>
      <c r="C65">
        <f t="shared" ref="C65:AH65" si="13">C9</f>
        <v>24.4</v>
      </c>
      <c r="D65">
        <f t="shared" si="13"/>
        <v>27.099999999999998</v>
      </c>
      <c r="E65">
        <f t="shared" si="13"/>
        <v>23.5</v>
      </c>
      <c r="F65">
        <f t="shared" si="13"/>
        <v>23.4</v>
      </c>
      <c r="G65">
        <f t="shared" si="13"/>
        <v>7</v>
      </c>
      <c r="H65">
        <f t="shared" si="13"/>
        <v>19.100000000000001</v>
      </c>
      <c r="I65">
        <f t="shared" si="13"/>
        <v>9.5</v>
      </c>
      <c r="J65">
        <f t="shared" si="13"/>
        <v>31.3</v>
      </c>
      <c r="K65">
        <f t="shared" si="13"/>
        <v>16.7</v>
      </c>
      <c r="L65">
        <f t="shared" si="13"/>
        <v>27.7</v>
      </c>
      <c r="M65">
        <f t="shared" si="13"/>
        <v>-1.6</v>
      </c>
      <c r="N65">
        <f t="shared" si="13"/>
        <v>15.4</v>
      </c>
      <c r="O65">
        <f t="shared" si="13"/>
        <v>18.8</v>
      </c>
      <c r="P65">
        <f t="shared" si="13"/>
        <v>16.2</v>
      </c>
      <c r="Q65">
        <f t="shared" si="13"/>
        <v>19.2</v>
      </c>
      <c r="R65">
        <f t="shared" si="13"/>
        <v>24.1</v>
      </c>
      <c r="S65">
        <f t="shared" si="13"/>
        <v>8.5</v>
      </c>
      <c r="T65">
        <f t="shared" si="13"/>
        <v>23.7</v>
      </c>
      <c r="U65">
        <f t="shared" si="13"/>
        <v>10.3</v>
      </c>
      <c r="V65">
        <f t="shared" si="13"/>
        <v>13.3</v>
      </c>
      <c r="W65">
        <f t="shared" si="13"/>
        <v>27.399999999999995</v>
      </c>
      <c r="X65">
        <f t="shared" si="13"/>
        <v>12.1</v>
      </c>
      <c r="Y65">
        <f t="shared" si="13"/>
        <v>10.3</v>
      </c>
      <c r="Z65">
        <f t="shared" si="13"/>
        <v>25.4</v>
      </c>
      <c r="AA65">
        <f t="shared" si="13"/>
        <v>29.7</v>
      </c>
      <c r="AB65">
        <f t="shared" si="13"/>
        <v>24.8</v>
      </c>
      <c r="AC65">
        <f t="shared" si="13"/>
        <v>42.500000000000007</v>
      </c>
      <c r="AD65">
        <f t="shared" si="13"/>
        <v>28.8</v>
      </c>
      <c r="AE65">
        <f t="shared" si="13"/>
        <v>28.6</v>
      </c>
      <c r="AF65">
        <f t="shared" si="13"/>
        <v>28.5</v>
      </c>
      <c r="AG65">
        <f t="shared" si="13"/>
        <v>16.100000000000001</v>
      </c>
      <c r="AH65">
        <f t="shared" si="13"/>
        <v>10.6</v>
      </c>
      <c r="AI65">
        <f t="shared" ref="AI65:BK65" si="14">AI9</f>
        <v>13.399999999999999</v>
      </c>
      <c r="AJ65">
        <f t="shared" si="14"/>
        <v>10.847847710201069</v>
      </c>
      <c r="AK65">
        <f t="shared" si="14"/>
        <v>8.1346964944021352</v>
      </c>
      <c r="AL65">
        <f t="shared" si="14"/>
        <v>5.145294790592617</v>
      </c>
      <c r="AM65">
        <f t="shared" si="14"/>
        <v>2.3996110699831004</v>
      </c>
      <c r="AN65">
        <f t="shared" si="14"/>
        <v>1.8959201972287065</v>
      </c>
      <c r="AO65">
        <f t="shared" si="14"/>
        <v>4.0388024919743124</v>
      </c>
      <c r="AP65">
        <f t="shared" si="14"/>
        <v>4.5595937140458247</v>
      </c>
      <c r="AQ65">
        <f t="shared" si="14"/>
        <v>4.5559611861173313</v>
      </c>
      <c r="AR65">
        <f t="shared" si="14"/>
        <v>4.5522945487699591</v>
      </c>
      <c r="AS65">
        <f t="shared" si="14"/>
        <v>4.5486279114225816</v>
      </c>
      <c r="AT65">
        <f t="shared" si="14"/>
        <v>4.5450082763952064</v>
      </c>
      <c r="AU65">
        <f t="shared" si="14"/>
        <v>4.5413886413678348</v>
      </c>
      <c r="AV65">
        <f t="shared" si="14"/>
        <v>4.5376726313156812</v>
      </c>
      <c r="AW65">
        <f t="shared" si="14"/>
        <v>4.5339566212635258</v>
      </c>
      <c r="AX65">
        <f t="shared" si="14"/>
        <v>4.5301365352446492</v>
      </c>
      <c r="AY65">
        <f t="shared" si="14"/>
        <v>4.5263164492257761</v>
      </c>
      <c r="AZ65">
        <f t="shared" si="14"/>
        <v>4.5219798502037492</v>
      </c>
      <c r="BA65">
        <f t="shared" si="14"/>
        <v>4.5176432511817257</v>
      </c>
      <c r="BB65">
        <f t="shared" si="14"/>
        <v>4.5134753797117</v>
      </c>
      <c r="BC65">
        <f t="shared" si="14"/>
        <v>4.5093075082416743</v>
      </c>
      <c r="BD65">
        <f t="shared" si="14"/>
        <v>4.5045660342743084</v>
      </c>
      <c r="BE65">
        <f t="shared" si="14"/>
        <v>4.4998245603069424</v>
      </c>
      <c r="BF65">
        <f t="shared" si="14"/>
        <v>4.4947534305126027</v>
      </c>
      <c r="BG65">
        <f t="shared" si="14"/>
        <v>4.4896823007182576</v>
      </c>
      <c r="BH65">
        <f t="shared" si="14"/>
        <v>4.4847268406044307</v>
      </c>
      <c r="BI65">
        <f t="shared" si="14"/>
        <v>4.4797713804906039</v>
      </c>
      <c r="BJ65">
        <f t="shared" si="14"/>
        <v>4.4747382562297489</v>
      </c>
      <c r="BK65">
        <f t="shared" si="14"/>
        <v>4.4697051319688939</v>
      </c>
    </row>
    <row r="66" spans="1:63" x14ac:dyDescent="0.25">
      <c r="A66" t="s">
        <v>8</v>
      </c>
      <c r="C66">
        <f t="shared" ref="C66:AH66" si="15">C12</f>
        <v>35.299999999999997</v>
      </c>
      <c r="D66">
        <f t="shared" si="15"/>
        <v>34.799999999999997</v>
      </c>
      <c r="E66">
        <f t="shared" si="15"/>
        <v>34.299999999999997</v>
      </c>
      <c r="F66">
        <f t="shared" si="15"/>
        <v>32.5</v>
      </c>
      <c r="G66">
        <f t="shared" si="15"/>
        <v>30.100000000000005</v>
      </c>
      <c r="H66">
        <f t="shared" si="15"/>
        <v>30.3</v>
      </c>
      <c r="I66">
        <f t="shared" si="15"/>
        <v>28.7</v>
      </c>
      <c r="J66">
        <f t="shared" si="15"/>
        <v>28.3</v>
      </c>
      <c r="K66">
        <f t="shared" si="15"/>
        <v>24.6</v>
      </c>
      <c r="L66">
        <f t="shared" si="15"/>
        <v>25.3</v>
      </c>
      <c r="M66">
        <f t="shared" si="15"/>
        <v>22.100000000000005</v>
      </c>
      <c r="N66">
        <f t="shared" si="15"/>
        <v>21.7</v>
      </c>
      <c r="O66">
        <f t="shared" si="15"/>
        <v>21.3</v>
      </c>
      <c r="P66">
        <f t="shared" si="15"/>
        <v>21.5</v>
      </c>
      <c r="Q66">
        <f t="shared" si="15"/>
        <v>21</v>
      </c>
      <c r="R66">
        <f t="shared" si="15"/>
        <v>21.8</v>
      </c>
      <c r="S66">
        <f t="shared" si="15"/>
        <v>20.5</v>
      </c>
      <c r="T66">
        <f t="shared" si="15"/>
        <v>21.6</v>
      </c>
      <c r="U66">
        <f t="shared" si="15"/>
        <v>21.4</v>
      </c>
      <c r="V66">
        <f t="shared" si="15"/>
        <v>23.1</v>
      </c>
      <c r="W66">
        <f t="shared" si="15"/>
        <v>22.7</v>
      </c>
      <c r="X66">
        <f t="shared" si="15"/>
        <v>22.8</v>
      </c>
      <c r="Y66">
        <f t="shared" si="15"/>
        <v>20.9</v>
      </c>
      <c r="Z66">
        <f t="shared" si="15"/>
        <v>22.1</v>
      </c>
      <c r="AA66">
        <f t="shared" si="15"/>
        <v>24</v>
      </c>
      <c r="AB66">
        <f t="shared" si="15"/>
        <v>21.2</v>
      </c>
      <c r="AC66">
        <f t="shared" si="15"/>
        <v>23.7</v>
      </c>
      <c r="AD66">
        <f t="shared" si="15"/>
        <v>23.8</v>
      </c>
      <c r="AE66">
        <f t="shared" si="15"/>
        <v>25.2</v>
      </c>
      <c r="AF66">
        <f t="shared" si="15"/>
        <v>25.4</v>
      </c>
      <c r="AG66">
        <f t="shared" si="15"/>
        <v>28.7</v>
      </c>
      <c r="AH66">
        <f t="shared" si="15"/>
        <v>24.5</v>
      </c>
      <c r="AI66">
        <f t="shared" ref="AI66:BK66" si="16">AI12</f>
        <v>25.6</v>
      </c>
      <c r="AJ66">
        <f t="shared" si="16"/>
        <v>25.585919283210689</v>
      </c>
      <c r="AK66">
        <f t="shared" si="16"/>
        <v>25.57183856642137</v>
      </c>
      <c r="AL66">
        <f t="shared" si="16"/>
        <v>25.557913188427918</v>
      </c>
      <c r="AM66">
        <f t="shared" si="16"/>
        <v>25.543987810434466</v>
      </c>
      <c r="AN66">
        <f t="shared" si="16"/>
        <v>25.530283570444762</v>
      </c>
      <c r="AO66">
        <f t="shared" si="16"/>
        <v>25.516579330455055</v>
      </c>
      <c r="AP66">
        <f t="shared" si="16"/>
        <v>25.505122622877771</v>
      </c>
      <c r="AQ66">
        <f t="shared" si="16"/>
        <v>25.493665915300479</v>
      </c>
      <c r="AR66">
        <f t="shared" si="16"/>
        <v>25.482101629296963</v>
      </c>
      <c r="AS66">
        <f t="shared" si="16"/>
        <v>25.47053734329344</v>
      </c>
      <c r="AT66">
        <f t="shared" si="16"/>
        <v>25.459121298912923</v>
      </c>
      <c r="AU66">
        <f t="shared" si="16"/>
        <v>25.447705254532401</v>
      </c>
      <c r="AV66">
        <f t="shared" si="16"/>
        <v>25.4359852508986</v>
      </c>
      <c r="AW66">
        <f t="shared" si="16"/>
        <v>25.424265247264799</v>
      </c>
      <c r="AX66">
        <f t="shared" si="16"/>
        <v>25.412216996212116</v>
      </c>
      <c r="AY66">
        <f t="shared" si="16"/>
        <v>25.400168745159437</v>
      </c>
      <c r="AZ66">
        <f t="shared" si="16"/>
        <v>25.386491452691669</v>
      </c>
      <c r="BA66">
        <f t="shared" si="16"/>
        <v>25.3728141602239</v>
      </c>
      <c r="BB66">
        <f t="shared" si="16"/>
        <v>25.359669021193508</v>
      </c>
      <c r="BC66">
        <f t="shared" si="16"/>
        <v>25.346523882163108</v>
      </c>
      <c r="BD66">
        <f t="shared" si="16"/>
        <v>25.331569645940071</v>
      </c>
      <c r="BE66">
        <f t="shared" si="16"/>
        <v>25.316615409717038</v>
      </c>
      <c r="BF66">
        <f t="shared" si="16"/>
        <v>25.300621464925982</v>
      </c>
      <c r="BG66">
        <f t="shared" si="16"/>
        <v>25.284627520134922</v>
      </c>
      <c r="BH66">
        <f t="shared" si="16"/>
        <v>25.268998388424809</v>
      </c>
      <c r="BI66">
        <f t="shared" si="16"/>
        <v>25.253369256714702</v>
      </c>
      <c r="BJ66">
        <f t="shared" si="16"/>
        <v>25.237495178389111</v>
      </c>
      <c r="BK66">
        <f t="shared" si="16"/>
        <v>25.221621100063519</v>
      </c>
    </row>
    <row r="67" spans="1:63" x14ac:dyDescent="0.25">
      <c r="A67" s="80" t="s">
        <v>9</v>
      </c>
      <c r="C67" s="21">
        <f t="shared" ref="C67:AH67" si="17">SUM(C14,C16)</f>
        <v>-9.7000000000000011</v>
      </c>
      <c r="D67" s="21">
        <f t="shared" si="17"/>
        <v>-9.8000000000000007</v>
      </c>
      <c r="E67" s="21">
        <f t="shared" si="17"/>
        <v>-9.9</v>
      </c>
      <c r="F67" s="21">
        <f t="shared" si="17"/>
        <v>-9.8000000000000007</v>
      </c>
      <c r="G67" s="21">
        <f t="shared" si="17"/>
        <v>-9.9</v>
      </c>
      <c r="H67" s="21">
        <f t="shared" si="17"/>
        <v>-9.7000000000000011</v>
      </c>
      <c r="I67" s="21">
        <f t="shared" si="17"/>
        <v>-9.9</v>
      </c>
      <c r="J67" s="21">
        <f t="shared" si="17"/>
        <v>-9.7000000000000011</v>
      </c>
      <c r="K67" s="21">
        <f t="shared" si="17"/>
        <v>-9.7000000000000011</v>
      </c>
      <c r="L67" s="21">
        <f t="shared" si="17"/>
        <v>-9.6000000000000014</v>
      </c>
      <c r="M67" s="21">
        <f t="shared" si="17"/>
        <v>-9.5</v>
      </c>
      <c r="N67" s="21">
        <f t="shared" si="17"/>
        <v>-8.9</v>
      </c>
      <c r="O67" s="21">
        <f t="shared" si="17"/>
        <v>-9.1</v>
      </c>
      <c r="P67" s="21">
        <f t="shared" si="17"/>
        <v>-9.1</v>
      </c>
      <c r="Q67" s="21">
        <f t="shared" si="17"/>
        <v>-8.9</v>
      </c>
      <c r="R67" s="21">
        <f t="shared" si="17"/>
        <v>-9</v>
      </c>
      <c r="S67" s="21">
        <f t="shared" si="17"/>
        <v>-0.29999999999999993</v>
      </c>
      <c r="T67" s="21">
        <f t="shared" si="17"/>
        <v>9.9999999999999978E-2</v>
      </c>
      <c r="U67" s="21">
        <f t="shared" si="17"/>
        <v>9.9999999999999978E-2</v>
      </c>
      <c r="V67" s="21">
        <f t="shared" si="17"/>
        <v>9.9999999999999978E-2</v>
      </c>
      <c r="W67" s="21">
        <f t="shared" si="17"/>
        <v>0.19999999999999996</v>
      </c>
      <c r="X67" s="21">
        <f t="shared" si="17"/>
        <v>-9.9</v>
      </c>
      <c r="Y67" s="21">
        <f t="shared" si="17"/>
        <v>-10.299999999999999</v>
      </c>
      <c r="Z67" s="21">
        <f t="shared" si="17"/>
        <v>-10.299999999999999</v>
      </c>
      <c r="AA67" s="21">
        <f t="shared" si="17"/>
        <v>-10.299999999999999</v>
      </c>
      <c r="AB67" s="21">
        <f t="shared" si="17"/>
        <v>-10.299999999999999</v>
      </c>
      <c r="AC67" s="21">
        <f t="shared" si="17"/>
        <v>-10.4</v>
      </c>
      <c r="AD67" s="21">
        <f t="shared" si="17"/>
        <v>-10.299999999999999</v>
      </c>
      <c r="AE67" s="21">
        <f t="shared" si="17"/>
        <v>-10.4</v>
      </c>
      <c r="AF67" s="21">
        <f t="shared" si="17"/>
        <v>-10.5</v>
      </c>
      <c r="AG67" s="21">
        <f t="shared" si="17"/>
        <v>-10.5</v>
      </c>
      <c r="AH67" s="21">
        <f t="shared" si="17"/>
        <v>-10.6</v>
      </c>
      <c r="AI67" s="21">
        <f t="shared" ref="AI67:BK67" si="18">SUM(AI14,AI16)</f>
        <v>-10.5</v>
      </c>
      <c r="AJ67" s="21">
        <f t="shared" si="18"/>
        <v>-10.5</v>
      </c>
      <c r="AK67" s="21">
        <f t="shared" si="18"/>
        <v>-10.5</v>
      </c>
      <c r="AL67" s="21">
        <f t="shared" si="18"/>
        <v>-10.5</v>
      </c>
      <c r="AM67" s="21">
        <f t="shared" si="18"/>
        <v>-10.5</v>
      </c>
      <c r="AN67" s="21">
        <f t="shared" si="18"/>
        <v>-10.5</v>
      </c>
      <c r="AO67" s="21">
        <f t="shared" si="18"/>
        <v>-10.5</v>
      </c>
      <c r="AP67" s="21">
        <f t="shared" si="18"/>
        <v>-10.5</v>
      </c>
      <c r="AQ67" s="21">
        <f t="shared" si="18"/>
        <v>-10.5</v>
      </c>
      <c r="AR67" s="21">
        <f t="shared" si="18"/>
        <v>-10.5</v>
      </c>
      <c r="AS67" s="21">
        <f t="shared" si="18"/>
        <v>-10.5</v>
      </c>
      <c r="AT67" s="21">
        <f t="shared" si="18"/>
        <v>-10.5</v>
      </c>
      <c r="AU67" s="21">
        <f t="shared" si="18"/>
        <v>-10.5</v>
      </c>
      <c r="AV67" s="21">
        <f t="shared" si="18"/>
        <v>-10.5</v>
      </c>
      <c r="AW67" s="21">
        <f t="shared" si="18"/>
        <v>-10.5</v>
      </c>
      <c r="AX67" s="21">
        <f t="shared" si="18"/>
        <v>-10.5</v>
      </c>
      <c r="AY67" s="21">
        <f t="shared" si="18"/>
        <v>-10.5</v>
      </c>
      <c r="AZ67" s="21">
        <f t="shared" si="18"/>
        <v>-10.5</v>
      </c>
      <c r="BA67" s="21">
        <f t="shared" si="18"/>
        <v>-10.5</v>
      </c>
      <c r="BB67" s="21">
        <f t="shared" si="18"/>
        <v>-10.5</v>
      </c>
      <c r="BC67" s="21">
        <f t="shared" si="18"/>
        <v>-10.5</v>
      </c>
      <c r="BD67" s="21">
        <f t="shared" si="18"/>
        <v>-10.5</v>
      </c>
      <c r="BE67" s="21">
        <f t="shared" si="18"/>
        <v>-10.5</v>
      </c>
      <c r="BF67" s="21">
        <f t="shared" si="18"/>
        <v>-10.5</v>
      </c>
      <c r="BG67" s="21">
        <f t="shared" si="18"/>
        <v>-10.5</v>
      </c>
      <c r="BH67" s="21">
        <f t="shared" si="18"/>
        <v>-10.5</v>
      </c>
      <c r="BI67" s="21">
        <f t="shared" si="18"/>
        <v>-10.5</v>
      </c>
      <c r="BJ67" s="21">
        <f t="shared" si="18"/>
        <v>-10.5</v>
      </c>
      <c r="BK67" s="21">
        <f t="shared" si="18"/>
        <v>-10.5</v>
      </c>
    </row>
    <row r="68" spans="1:63" x14ac:dyDescent="0.25">
      <c r="A68" t="s">
        <v>10</v>
      </c>
      <c r="C68">
        <f t="shared" ref="C68:AH68" si="19">SUM(C21,C23)</f>
        <v>4.0999999999999996</v>
      </c>
      <c r="D68">
        <f t="shared" si="19"/>
        <v>3.9</v>
      </c>
      <c r="E68">
        <f t="shared" si="19"/>
        <v>3.7</v>
      </c>
      <c r="F68">
        <f t="shared" si="19"/>
        <v>3.3</v>
      </c>
      <c r="G68">
        <f t="shared" si="19"/>
        <v>3.1</v>
      </c>
      <c r="H68">
        <f t="shared" si="19"/>
        <v>2.8</v>
      </c>
      <c r="I68">
        <f t="shared" si="19"/>
        <v>2.7</v>
      </c>
      <c r="J68">
        <f t="shared" si="19"/>
        <v>2.5</v>
      </c>
      <c r="K68">
        <f t="shared" si="19"/>
        <v>2.2999999999999998</v>
      </c>
      <c r="L68">
        <f t="shared" si="19"/>
        <v>1.8</v>
      </c>
      <c r="M68">
        <f t="shared" si="19"/>
        <v>1.7</v>
      </c>
      <c r="N68">
        <f t="shared" si="19"/>
        <v>1.3</v>
      </c>
      <c r="O68">
        <f t="shared" si="19"/>
        <v>1.2</v>
      </c>
      <c r="P68">
        <f t="shared" si="19"/>
        <v>1.2</v>
      </c>
      <c r="Q68">
        <f t="shared" si="19"/>
        <v>1.1000000000000001</v>
      </c>
      <c r="R68">
        <f t="shared" si="19"/>
        <v>1.1000000000000001</v>
      </c>
      <c r="S68">
        <f t="shared" si="19"/>
        <v>1</v>
      </c>
      <c r="T68">
        <f t="shared" si="19"/>
        <v>1</v>
      </c>
      <c r="U68">
        <f t="shared" si="19"/>
        <v>0.8</v>
      </c>
      <c r="V68">
        <f t="shared" si="19"/>
        <v>0.7</v>
      </c>
      <c r="W68">
        <f t="shared" si="19"/>
        <v>0.7</v>
      </c>
      <c r="X68">
        <f t="shared" si="19"/>
        <v>0.2</v>
      </c>
      <c r="Y68">
        <f t="shared" si="19"/>
        <v>0.2</v>
      </c>
      <c r="Z68">
        <f t="shared" si="19"/>
        <v>0.2</v>
      </c>
      <c r="AA68">
        <f t="shared" si="19"/>
        <v>0.2</v>
      </c>
      <c r="AB68">
        <f t="shared" si="19"/>
        <v>0.4</v>
      </c>
      <c r="AC68">
        <f t="shared" si="19"/>
        <v>0.3</v>
      </c>
      <c r="AD68">
        <f t="shared" si="19"/>
        <v>0.3</v>
      </c>
      <c r="AE68">
        <f t="shared" si="19"/>
        <v>0.3</v>
      </c>
      <c r="AF68">
        <f t="shared" si="19"/>
        <v>0.3</v>
      </c>
      <c r="AG68">
        <f t="shared" si="19"/>
        <v>0.3</v>
      </c>
      <c r="AH68">
        <f t="shared" si="19"/>
        <v>0.3</v>
      </c>
      <c r="AI68">
        <f t="shared" ref="AI68:BK68" si="20">SUM(AI21,AI23)</f>
        <v>0.3</v>
      </c>
      <c r="AJ68">
        <f t="shared" si="20"/>
        <v>0.3</v>
      </c>
      <c r="AK68">
        <f t="shared" si="20"/>
        <v>0.3</v>
      </c>
      <c r="AL68">
        <f t="shared" si="20"/>
        <v>0.3</v>
      </c>
      <c r="AM68">
        <f t="shared" si="20"/>
        <v>0.3</v>
      </c>
      <c r="AN68">
        <f t="shared" si="20"/>
        <v>0.3</v>
      </c>
      <c r="AO68">
        <f t="shared" si="20"/>
        <v>0.3</v>
      </c>
      <c r="AP68">
        <f t="shared" si="20"/>
        <v>0.3</v>
      </c>
      <c r="AQ68">
        <f t="shared" si="20"/>
        <v>0.3</v>
      </c>
      <c r="AR68">
        <f t="shared" si="20"/>
        <v>0.3</v>
      </c>
      <c r="AS68">
        <f t="shared" si="20"/>
        <v>0.3</v>
      </c>
      <c r="AT68">
        <f t="shared" si="20"/>
        <v>0.3</v>
      </c>
      <c r="AU68">
        <f t="shared" si="20"/>
        <v>0.3</v>
      </c>
      <c r="AV68">
        <f t="shared" si="20"/>
        <v>0.3</v>
      </c>
      <c r="AW68">
        <f t="shared" si="20"/>
        <v>0.3</v>
      </c>
      <c r="AX68">
        <f t="shared" si="20"/>
        <v>0.3</v>
      </c>
      <c r="AY68">
        <f t="shared" si="20"/>
        <v>0.3</v>
      </c>
      <c r="AZ68">
        <f t="shared" si="20"/>
        <v>0.3</v>
      </c>
      <c r="BA68">
        <f t="shared" si="20"/>
        <v>0.3</v>
      </c>
      <c r="BB68">
        <f t="shared" si="20"/>
        <v>0.3</v>
      </c>
      <c r="BC68">
        <f t="shared" si="20"/>
        <v>0.3</v>
      </c>
      <c r="BD68">
        <f t="shared" si="20"/>
        <v>0.3</v>
      </c>
      <c r="BE68">
        <f t="shared" si="20"/>
        <v>0.3</v>
      </c>
      <c r="BF68">
        <f t="shared" si="20"/>
        <v>0.3</v>
      </c>
      <c r="BG68">
        <f t="shared" si="20"/>
        <v>0.3</v>
      </c>
      <c r="BH68">
        <f t="shared" si="20"/>
        <v>0.3</v>
      </c>
      <c r="BI68">
        <f t="shared" si="20"/>
        <v>0.3</v>
      </c>
      <c r="BJ68">
        <f t="shared" si="20"/>
        <v>0.3</v>
      </c>
      <c r="BK68">
        <f t="shared" si="20"/>
        <v>0.3</v>
      </c>
    </row>
    <row r="69" spans="1:63" x14ac:dyDescent="0.25">
      <c r="A69" t="s">
        <v>11</v>
      </c>
      <c r="C69">
        <f t="shared" ref="C69:AH69" si="21">SUM(C26,C27,C29)</f>
        <v>-111.19999999999999</v>
      </c>
      <c r="D69">
        <f t="shared" si="21"/>
        <v>-111.8</v>
      </c>
      <c r="E69">
        <f t="shared" si="21"/>
        <v>-109.8</v>
      </c>
      <c r="F69">
        <f t="shared" si="21"/>
        <v>-108.9</v>
      </c>
      <c r="G69">
        <f t="shared" si="21"/>
        <v>-107.3</v>
      </c>
      <c r="H69">
        <f t="shared" si="21"/>
        <v>-106.8</v>
      </c>
      <c r="I69">
        <f t="shared" si="21"/>
        <v>-107.89999999999999</v>
      </c>
      <c r="J69">
        <f t="shared" si="21"/>
        <v>-108.3</v>
      </c>
      <c r="K69">
        <f t="shared" si="21"/>
        <v>-109.9</v>
      </c>
      <c r="L69">
        <f t="shared" si="21"/>
        <v>-112.50000000000001</v>
      </c>
      <c r="M69">
        <f t="shared" si="21"/>
        <v>-113.7</v>
      </c>
      <c r="N69">
        <f t="shared" si="21"/>
        <v>-115.39999999999999</v>
      </c>
      <c r="O69">
        <f t="shared" si="21"/>
        <v>-114.49999999999999</v>
      </c>
      <c r="P69">
        <f t="shared" si="21"/>
        <v>-115.5</v>
      </c>
      <c r="Q69">
        <f t="shared" si="21"/>
        <v>-117.10000000000001</v>
      </c>
      <c r="R69">
        <f t="shared" si="21"/>
        <v>-118.30000000000001</v>
      </c>
      <c r="S69">
        <f t="shared" si="21"/>
        <v>-118.9</v>
      </c>
      <c r="T69">
        <f t="shared" si="21"/>
        <v>-120.10000000000001</v>
      </c>
      <c r="U69">
        <f t="shared" si="21"/>
        <v>-123.39999999999999</v>
      </c>
      <c r="V69">
        <f t="shared" si="21"/>
        <v>-125.3</v>
      </c>
      <c r="W69">
        <f t="shared" si="21"/>
        <v>-125.7</v>
      </c>
      <c r="X69">
        <f t="shared" si="21"/>
        <v>-126.3</v>
      </c>
      <c r="Y69">
        <f t="shared" si="21"/>
        <v>-126.19999999999999</v>
      </c>
      <c r="Z69">
        <f t="shared" si="21"/>
        <v>-127.6</v>
      </c>
      <c r="AA69">
        <f t="shared" si="21"/>
        <v>-128.6</v>
      </c>
      <c r="AB69">
        <f t="shared" si="21"/>
        <v>-128.19999999999999</v>
      </c>
      <c r="AC69">
        <f t="shared" si="21"/>
        <v>-127.9</v>
      </c>
      <c r="AD69">
        <f t="shared" si="21"/>
        <v>-133.1</v>
      </c>
      <c r="AE69">
        <f t="shared" si="21"/>
        <v>-133.4</v>
      </c>
      <c r="AF69">
        <f t="shared" si="21"/>
        <v>-134.1</v>
      </c>
      <c r="AG69">
        <f t="shared" si="21"/>
        <v>-134.4</v>
      </c>
      <c r="AH69">
        <f t="shared" si="21"/>
        <v>-134.9</v>
      </c>
      <c r="AI69">
        <f t="shared" ref="AI69:BK69" si="22">SUM(AI26,AI27,AI29)</f>
        <v>-134.9</v>
      </c>
      <c r="AJ69">
        <f t="shared" si="22"/>
        <v>-136.13676618389988</v>
      </c>
      <c r="AK69">
        <f t="shared" si="22"/>
        <v>-137.37353236779978</v>
      </c>
      <c r="AL69">
        <f t="shared" si="22"/>
        <v>-138.62441009605425</v>
      </c>
      <c r="AM69">
        <f t="shared" si="22"/>
        <v>-139.87528782430874</v>
      </c>
      <c r="AN69">
        <f t="shared" si="22"/>
        <v>-141.13958535454748</v>
      </c>
      <c r="AO69">
        <f t="shared" si="22"/>
        <v>-142.40388288478619</v>
      </c>
      <c r="AP69">
        <f t="shared" si="22"/>
        <v>-143.67336848280235</v>
      </c>
      <c r="AQ69">
        <f t="shared" si="22"/>
        <v>-144.94285408081851</v>
      </c>
      <c r="AR69">
        <f t="shared" si="22"/>
        <v>-146.22652039742633</v>
      </c>
      <c r="AS69">
        <f t="shared" si="22"/>
        <v>-147.51018671403406</v>
      </c>
      <c r="AT69">
        <f t="shared" si="22"/>
        <v>-148.8067194387298</v>
      </c>
      <c r="AU69">
        <f t="shared" si="22"/>
        <v>-150.10325216342559</v>
      </c>
      <c r="AV69">
        <f t="shared" si="22"/>
        <v>-151.42088303041621</v>
      </c>
      <c r="AW69">
        <f t="shared" si="22"/>
        <v>-152.73851389740679</v>
      </c>
      <c r="AX69">
        <f t="shared" si="22"/>
        <v>-154.06243961996734</v>
      </c>
      <c r="AY69">
        <f t="shared" si="22"/>
        <v>-155.38636534252785</v>
      </c>
      <c r="AZ69">
        <f t="shared" si="22"/>
        <v>-156.72149729148762</v>
      </c>
      <c r="BA69">
        <f t="shared" si="22"/>
        <v>-158.05662924044742</v>
      </c>
      <c r="BB69">
        <f t="shared" si="22"/>
        <v>-159.39777934802899</v>
      </c>
      <c r="BC69">
        <f t="shared" si="22"/>
        <v>-160.73892945561059</v>
      </c>
      <c r="BD69">
        <f t="shared" si="22"/>
        <v>-162.09875660719089</v>
      </c>
      <c r="BE69">
        <f t="shared" si="22"/>
        <v>-163.45858375877114</v>
      </c>
      <c r="BF69">
        <f t="shared" si="22"/>
        <v>-164.81481385002581</v>
      </c>
      <c r="BG69">
        <f t="shared" si="22"/>
        <v>-166.17104394128035</v>
      </c>
      <c r="BH69">
        <f t="shared" si="22"/>
        <v>-167.55542794700716</v>
      </c>
      <c r="BI69">
        <f t="shared" si="22"/>
        <v>-168.93981195273389</v>
      </c>
      <c r="BJ69">
        <f t="shared" si="22"/>
        <v>-170.33560970757097</v>
      </c>
      <c r="BK69">
        <f t="shared" si="22"/>
        <v>-171.73140746240804</v>
      </c>
    </row>
    <row r="70" spans="1:63" x14ac:dyDescent="0.25">
      <c r="A70" t="s">
        <v>12</v>
      </c>
      <c r="C70">
        <f t="shared" ref="C70:AH70" si="23">C31</f>
        <v>57.199999999999996</v>
      </c>
      <c r="D70">
        <f t="shared" si="23"/>
        <v>58.6</v>
      </c>
      <c r="E70">
        <f t="shared" si="23"/>
        <v>59.9</v>
      </c>
      <c r="F70">
        <f t="shared" si="23"/>
        <v>61.6</v>
      </c>
      <c r="G70">
        <f t="shared" si="23"/>
        <v>63.2</v>
      </c>
      <c r="H70">
        <f t="shared" si="23"/>
        <v>64.900000000000006</v>
      </c>
      <c r="I70">
        <f t="shared" si="23"/>
        <v>66.7</v>
      </c>
      <c r="J70">
        <f t="shared" si="23"/>
        <v>68.599999999999994</v>
      </c>
      <c r="K70">
        <f t="shared" si="23"/>
        <v>70.3</v>
      </c>
      <c r="L70">
        <f t="shared" si="23"/>
        <v>71.900000000000006</v>
      </c>
      <c r="M70">
        <f t="shared" si="23"/>
        <v>73.7</v>
      </c>
      <c r="N70">
        <f t="shared" si="23"/>
        <v>75.099999999999994</v>
      </c>
      <c r="O70">
        <f t="shared" si="23"/>
        <v>76.099999999999994</v>
      </c>
      <c r="P70">
        <f t="shared" si="23"/>
        <v>76.599999999999994</v>
      </c>
      <c r="Q70">
        <f t="shared" si="23"/>
        <v>76.900000000000006</v>
      </c>
      <c r="R70">
        <f t="shared" si="23"/>
        <v>77.099999999999994</v>
      </c>
      <c r="S70">
        <f t="shared" si="23"/>
        <v>77.099999999999994</v>
      </c>
      <c r="T70">
        <f t="shared" si="23"/>
        <v>77.3</v>
      </c>
      <c r="U70">
        <f t="shared" si="23"/>
        <v>77.2</v>
      </c>
      <c r="V70">
        <f t="shared" si="23"/>
        <v>77</v>
      </c>
      <c r="W70">
        <f t="shared" si="23"/>
        <v>76.7</v>
      </c>
      <c r="X70">
        <f t="shared" si="23"/>
        <v>76.3</v>
      </c>
      <c r="Y70">
        <f t="shared" si="23"/>
        <v>75.900000000000006</v>
      </c>
      <c r="Z70">
        <f t="shared" si="23"/>
        <v>75.3</v>
      </c>
      <c r="AA70">
        <f t="shared" si="23"/>
        <v>74.8</v>
      </c>
      <c r="AB70">
        <f t="shared" si="23"/>
        <v>74</v>
      </c>
      <c r="AC70">
        <f t="shared" si="23"/>
        <v>73</v>
      </c>
      <c r="AD70">
        <f t="shared" si="23"/>
        <v>72.599999999999994</v>
      </c>
      <c r="AE70">
        <f t="shared" si="23"/>
        <v>71.400000000000006</v>
      </c>
      <c r="AF70">
        <f t="shared" si="23"/>
        <v>70.2</v>
      </c>
      <c r="AG70">
        <f t="shared" si="23"/>
        <v>68.8</v>
      </c>
      <c r="AH70">
        <f t="shared" si="23"/>
        <v>68.2</v>
      </c>
      <c r="AI70">
        <f t="shared" ref="AI70:BK70" si="24">AI31</f>
        <v>68.2</v>
      </c>
      <c r="AJ70">
        <f t="shared" si="24"/>
        <v>68.82525910853947</v>
      </c>
      <c r="AK70">
        <f t="shared" si="24"/>
        <v>69.450518217078923</v>
      </c>
      <c r="AL70">
        <f t="shared" si="24"/>
        <v>70.082911553379546</v>
      </c>
      <c r="AM70">
        <f t="shared" si="24"/>
        <v>70.715304889680183</v>
      </c>
      <c r="AN70">
        <f t="shared" si="24"/>
        <v>71.354482736694877</v>
      </c>
      <c r="AO70">
        <f t="shared" si="24"/>
        <v>71.993660583709556</v>
      </c>
      <c r="AP70">
        <f t="shared" si="24"/>
        <v>72.635461308577632</v>
      </c>
      <c r="AQ70">
        <f t="shared" si="24"/>
        <v>73.277262033445695</v>
      </c>
      <c r="AR70">
        <f t="shared" si="24"/>
        <v>73.926231957779649</v>
      </c>
      <c r="AS70">
        <f t="shared" si="24"/>
        <v>74.575201882113589</v>
      </c>
      <c r="AT70">
        <f t="shared" si="24"/>
        <v>75.230676543523899</v>
      </c>
      <c r="AU70">
        <f t="shared" si="24"/>
        <v>75.886151204934208</v>
      </c>
      <c r="AV70">
        <f t="shared" si="24"/>
        <v>76.552292236281573</v>
      </c>
      <c r="AW70">
        <f t="shared" si="24"/>
        <v>77.218433267628953</v>
      </c>
      <c r="AX70">
        <f t="shared" si="24"/>
        <v>77.887756724105074</v>
      </c>
      <c r="AY70">
        <f t="shared" si="24"/>
        <v>78.557080180581181</v>
      </c>
      <c r="AZ70">
        <f t="shared" si="24"/>
        <v>79.232069053220599</v>
      </c>
      <c r="BA70">
        <f t="shared" si="24"/>
        <v>79.907057925860016</v>
      </c>
      <c r="BB70">
        <f t="shared" si="24"/>
        <v>80.585089336809318</v>
      </c>
      <c r="BC70">
        <f t="shared" si="24"/>
        <v>81.263120747758663</v>
      </c>
      <c r="BD70">
        <f t="shared" si="24"/>
        <v>81.950594518980125</v>
      </c>
      <c r="BE70">
        <f t="shared" si="24"/>
        <v>82.638068290201588</v>
      </c>
      <c r="BF70">
        <f t="shared" si="24"/>
        <v>83.323723532778061</v>
      </c>
      <c r="BG70">
        <f t="shared" si="24"/>
        <v>84.009378775354506</v>
      </c>
      <c r="BH70">
        <f t="shared" si="24"/>
        <v>84.709267501748627</v>
      </c>
      <c r="BI70">
        <f t="shared" si="24"/>
        <v>85.40915622814272</v>
      </c>
      <c r="BJ70">
        <f t="shared" si="24"/>
        <v>86.114815285814231</v>
      </c>
      <c r="BK70">
        <f t="shared" si="24"/>
        <v>86.820474343485756</v>
      </c>
    </row>
    <row r="71" spans="1:63" ht="14.65" customHeight="1" x14ac:dyDescent="0.25">
      <c r="B71" s="2" t="s">
        <v>194</v>
      </c>
    </row>
    <row r="72" spans="1:63" s="2" customFormat="1" x14ac:dyDescent="0.25">
      <c r="C72" s="2">
        <f>SUM(C63:C70)</f>
        <v>40.499999999999993</v>
      </c>
      <c r="D72" s="2">
        <f t="shared" ref="D72:BK72" si="25">SUM(D63:D70)</f>
        <v>30.800000000000004</v>
      </c>
      <c r="E72" s="2">
        <f t="shared" si="25"/>
        <v>18.199999999999996</v>
      </c>
      <c r="F72" s="2">
        <f t="shared" si="25"/>
        <v>29.199999999999996</v>
      </c>
      <c r="G72" s="2">
        <f t="shared" si="25"/>
        <v>5.4000000000000199</v>
      </c>
      <c r="H72" s="2">
        <f t="shared" si="25"/>
        <v>25.100000000000009</v>
      </c>
      <c r="I72" s="2">
        <f t="shared" si="25"/>
        <v>-7.9999999999999858</v>
      </c>
      <c r="J72" s="2">
        <f t="shared" si="25"/>
        <v>18.399999999999991</v>
      </c>
      <c r="K72" s="2">
        <f t="shared" si="25"/>
        <v>2.3999999999999915</v>
      </c>
      <c r="L72" s="2">
        <f t="shared" si="25"/>
        <v>13.299999999999976</v>
      </c>
      <c r="M72" s="2">
        <f t="shared" si="25"/>
        <v>-27.899999999999991</v>
      </c>
      <c r="N72" s="2">
        <f t="shared" si="25"/>
        <v>-10.599999999999994</v>
      </c>
      <c r="O72" s="2">
        <f t="shared" si="25"/>
        <v>-8.5999999999999943</v>
      </c>
      <c r="P72" s="2">
        <f t="shared" si="25"/>
        <v>-2.3000000000000114</v>
      </c>
      <c r="Q72" s="2">
        <f t="shared" si="25"/>
        <v>-6.9000000000000057</v>
      </c>
      <c r="R72" s="2">
        <f t="shared" si="25"/>
        <v>-0.30000000000001137</v>
      </c>
      <c r="S72" s="2">
        <f t="shared" si="25"/>
        <v>-8</v>
      </c>
      <c r="T72" s="2">
        <f t="shared" si="25"/>
        <v>10.200000000000003</v>
      </c>
      <c r="U72" s="2">
        <f t="shared" si="25"/>
        <v>-17.09999999999998</v>
      </c>
      <c r="V72" s="2">
        <f t="shared" si="25"/>
        <v>4.2000000000000171</v>
      </c>
      <c r="W72" s="2">
        <f t="shared" si="25"/>
        <v>14.400000000000006</v>
      </c>
      <c r="X72" s="2">
        <f t="shared" si="25"/>
        <v>-33.700000000000003</v>
      </c>
      <c r="Y72" s="2">
        <f t="shared" si="25"/>
        <v>-24.299999999999983</v>
      </c>
      <c r="Z72" s="2">
        <f t="shared" si="25"/>
        <v>2.6000000000000085</v>
      </c>
      <c r="AA72" s="2">
        <f t="shared" si="25"/>
        <v>-0.59999999999999432</v>
      </c>
      <c r="AB72" s="2">
        <f t="shared" si="25"/>
        <v>-8.7999999999999829</v>
      </c>
      <c r="AC72" s="2">
        <f t="shared" si="25"/>
        <v>12.799999999999997</v>
      </c>
      <c r="AD72" s="2">
        <f t="shared" si="25"/>
        <v>-3.5</v>
      </c>
      <c r="AE72" s="2">
        <f t="shared" si="25"/>
        <v>-4.1999999999999886</v>
      </c>
      <c r="AF72" s="2">
        <f t="shared" si="25"/>
        <v>-8.1999999999999886</v>
      </c>
      <c r="AG72" s="2">
        <f t="shared" si="25"/>
        <v>-10.500000000000014</v>
      </c>
      <c r="AH72" s="2">
        <f t="shared" si="25"/>
        <v>-39</v>
      </c>
      <c r="AI72" s="2">
        <f t="shared" si="25"/>
        <v>-34.500000000000014</v>
      </c>
      <c r="AJ72" s="2">
        <f t="shared" si="25"/>
        <v>-42.537950693643239</v>
      </c>
      <c r="AK72" s="2">
        <f t="shared" si="25"/>
        <v>-57.435656583126786</v>
      </c>
      <c r="AL72" s="2">
        <f t="shared" si="25"/>
        <v>-77.666461852083529</v>
      </c>
      <c r="AM72" s="2">
        <f t="shared" si="25"/>
        <v>-106.86172828965671</v>
      </c>
      <c r="AN72" s="2">
        <f t="shared" si="25"/>
        <v>-99.894967391265084</v>
      </c>
      <c r="AO72" s="2">
        <f t="shared" si="25"/>
        <v>-86.407109623031261</v>
      </c>
      <c r="AP72" s="2">
        <f t="shared" si="25"/>
        <v>-67.79752489120456</v>
      </c>
      <c r="AQ72" s="2">
        <f t="shared" si="25"/>
        <v>-68.445057546061619</v>
      </c>
      <c r="AR72" s="2">
        <f t="shared" si="25"/>
        <v>-69.099759306816722</v>
      </c>
      <c r="AS72" s="2">
        <f t="shared" si="25"/>
        <v>-69.754461067571754</v>
      </c>
      <c r="AT72" s="2">
        <f t="shared" si="25"/>
        <v>-70.4153868388956</v>
      </c>
      <c r="AU72" s="2">
        <f t="shared" si="25"/>
        <v>-71.076312610219503</v>
      </c>
      <c r="AV72" s="2">
        <f t="shared" si="25"/>
        <v>-71.748082192394548</v>
      </c>
      <c r="AW72" s="2">
        <f t="shared" si="25"/>
        <v>-72.419851774569523</v>
      </c>
      <c r="AX72" s="2">
        <f t="shared" si="25"/>
        <v>-73.095109183768713</v>
      </c>
      <c r="AY72" s="2">
        <f t="shared" si="25"/>
        <v>-73.770366592967889</v>
      </c>
      <c r="AZ72" s="2">
        <f t="shared" si="25"/>
        <v>-74.452980166301032</v>
      </c>
      <c r="BA72" s="2">
        <f t="shared" si="25"/>
        <v>-75.135593739634174</v>
      </c>
      <c r="BB72" s="2">
        <f t="shared" si="25"/>
        <v>-75.82059487700289</v>
      </c>
      <c r="BC72" s="2">
        <f t="shared" si="25"/>
        <v>-76.505596014371619</v>
      </c>
      <c r="BD72" s="2">
        <f t="shared" si="25"/>
        <v>-77.20188726964733</v>
      </c>
      <c r="BE72" s="2">
        <f t="shared" si="25"/>
        <v>-77.898178524923011</v>
      </c>
      <c r="BF72" s="2">
        <f t="shared" si="25"/>
        <v>-78.593845253674786</v>
      </c>
      <c r="BG72" s="2">
        <f t="shared" si="25"/>
        <v>-79.289511982426447</v>
      </c>
      <c r="BH72" s="2">
        <f t="shared" si="25"/>
        <v>-79.998756379306002</v>
      </c>
      <c r="BI72" s="2">
        <f t="shared" si="25"/>
        <v>-80.708000776185528</v>
      </c>
      <c r="BJ72" s="2">
        <f t="shared" si="25"/>
        <v>-81.423195507643683</v>
      </c>
      <c r="BK72" s="2">
        <f t="shared" si="25"/>
        <v>-82.138390239101824</v>
      </c>
    </row>
    <row r="77" spans="1:63" x14ac:dyDescent="0.25">
      <c r="AI77" s="2" t="s">
        <v>121</v>
      </c>
      <c r="AL77">
        <v>2025</v>
      </c>
      <c r="AM77">
        <v>2030</v>
      </c>
      <c r="AN77">
        <v>2035</v>
      </c>
      <c r="AO77">
        <v>2040</v>
      </c>
      <c r="AP77">
        <v>2045</v>
      </c>
      <c r="AQ77">
        <v>2050</v>
      </c>
    </row>
    <row r="78" spans="1:63" x14ac:dyDescent="0.25">
      <c r="AI78" t="s">
        <v>5</v>
      </c>
      <c r="AL78">
        <f>SUM(AL63)</f>
        <v>-64.598787754204238</v>
      </c>
      <c r="AM78">
        <f>AQ63</f>
        <v>-51.369385361803509</v>
      </c>
      <c r="AN78">
        <f>AV63</f>
        <v>-51.145092194847159</v>
      </c>
      <c r="AO78">
        <f>BA63</f>
        <v>-50.927569069991549</v>
      </c>
      <c r="AP78">
        <f>BF63</f>
        <v>-50.725714700991759</v>
      </c>
      <c r="AQ78">
        <f>BK63</f>
        <v>-50.533150996586201</v>
      </c>
    </row>
    <row r="79" spans="1:63" x14ac:dyDescent="0.25">
      <c r="AI79" t="s">
        <v>6</v>
      </c>
      <c r="AL79">
        <f t="shared" ref="AL79:AL85" si="26">SUM(AL64)</f>
        <v>34.970616465774874</v>
      </c>
      <c r="AM79">
        <f t="shared" ref="AM79:AM85" si="27">AQ64</f>
        <v>34.740292761696878</v>
      </c>
      <c r="AN79">
        <f t="shared" ref="AN79:AN85" si="28">AV64</f>
        <v>34.49194291437297</v>
      </c>
      <c r="AO79">
        <f t="shared" ref="AO79:AO85" si="29">BA64</f>
        <v>34.251089233539162</v>
      </c>
      <c r="AP79">
        <f t="shared" ref="AP79:AP85" si="30">BF64</f>
        <v>34.027584869126144</v>
      </c>
      <c r="AQ79">
        <f t="shared" ref="AQ79:AQ85" si="31">BK64</f>
        <v>33.814367644374251</v>
      </c>
    </row>
    <row r="80" spans="1:63" x14ac:dyDescent="0.25">
      <c r="AI80" t="s">
        <v>7</v>
      </c>
      <c r="AL80">
        <f t="shared" si="26"/>
        <v>5.145294790592617</v>
      </c>
      <c r="AM80">
        <f t="shared" si="27"/>
        <v>4.5559611861173313</v>
      </c>
      <c r="AN80">
        <f t="shared" si="28"/>
        <v>4.5376726313156812</v>
      </c>
      <c r="AO80">
        <f t="shared" si="29"/>
        <v>4.5176432511817257</v>
      </c>
      <c r="AP80">
        <f t="shared" si="30"/>
        <v>4.4947534305126027</v>
      </c>
      <c r="AQ80">
        <f t="shared" si="31"/>
        <v>4.4697051319688939</v>
      </c>
    </row>
    <row r="81" spans="35:43" x14ac:dyDescent="0.25">
      <c r="AI81" t="s">
        <v>8</v>
      </c>
      <c r="AL81">
        <f t="shared" si="26"/>
        <v>25.557913188427918</v>
      </c>
      <c r="AM81">
        <f t="shared" si="27"/>
        <v>25.493665915300479</v>
      </c>
      <c r="AN81">
        <f t="shared" si="28"/>
        <v>25.4359852508986</v>
      </c>
      <c r="AO81">
        <f t="shared" si="29"/>
        <v>25.3728141602239</v>
      </c>
      <c r="AP81">
        <f t="shared" si="30"/>
        <v>25.300621464925982</v>
      </c>
      <c r="AQ81">
        <f t="shared" si="31"/>
        <v>25.221621100063519</v>
      </c>
    </row>
    <row r="82" spans="35:43" x14ac:dyDescent="0.25">
      <c r="AI82" s="80" t="s">
        <v>9</v>
      </c>
      <c r="AL82">
        <f t="shared" si="26"/>
        <v>-10.5</v>
      </c>
      <c r="AM82">
        <f t="shared" si="27"/>
        <v>-10.5</v>
      </c>
      <c r="AN82">
        <f t="shared" si="28"/>
        <v>-10.5</v>
      </c>
      <c r="AO82">
        <f t="shared" si="29"/>
        <v>-10.5</v>
      </c>
      <c r="AP82">
        <f t="shared" si="30"/>
        <v>-10.5</v>
      </c>
      <c r="AQ82">
        <f t="shared" si="31"/>
        <v>-10.5</v>
      </c>
    </row>
    <row r="83" spans="35:43" x14ac:dyDescent="0.25">
      <c r="AI83" t="s">
        <v>10</v>
      </c>
      <c r="AL83">
        <f t="shared" si="26"/>
        <v>0.3</v>
      </c>
      <c r="AM83">
        <f t="shared" si="27"/>
        <v>0.3</v>
      </c>
      <c r="AN83">
        <f t="shared" si="28"/>
        <v>0.3</v>
      </c>
      <c r="AO83">
        <f t="shared" si="29"/>
        <v>0.3</v>
      </c>
      <c r="AP83">
        <f t="shared" si="30"/>
        <v>0.3</v>
      </c>
      <c r="AQ83">
        <f t="shared" si="31"/>
        <v>0.3</v>
      </c>
    </row>
    <row r="84" spans="35:43" x14ac:dyDescent="0.25">
      <c r="AI84" t="s">
        <v>11</v>
      </c>
      <c r="AL84">
        <f t="shared" si="26"/>
        <v>-138.62441009605425</v>
      </c>
      <c r="AM84">
        <f t="shared" si="27"/>
        <v>-144.94285408081851</v>
      </c>
      <c r="AN84">
        <f t="shared" si="28"/>
        <v>-151.42088303041621</v>
      </c>
      <c r="AO84">
        <f t="shared" si="29"/>
        <v>-158.05662924044742</v>
      </c>
      <c r="AP84">
        <f t="shared" si="30"/>
        <v>-164.81481385002581</v>
      </c>
      <c r="AQ84">
        <f t="shared" si="31"/>
        <v>-171.73140746240804</v>
      </c>
    </row>
    <row r="85" spans="35:43" x14ac:dyDescent="0.25">
      <c r="AI85" t="s">
        <v>12</v>
      </c>
      <c r="AL85">
        <f t="shared" si="26"/>
        <v>70.082911553379546</v>
      </c>
      <c r="AM85">
        <f t="shared" si="27"/>
        <v>73.277262033445695</v>
      </c>
      <c r="AN85">
        <f t="shared" si="28"/>
        <v>76.552292236281573</v>
      </c>
      <c r="AO85">
        <f t="shared" si="29"/>
        <v>79.907057925860016</v>
      </c>
      <c r="AP85">
        <f t="shared" si="30"/>
        <v>83.323723532778061</v>
      </c>
      <c r="AQ85">
        <f t="shared" si="31"/>
        <v>86.820474343485756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8A9A2-8C13-48C7-88F0-1072F1AC140B}">
  <dimension ref="A1:BH13"/>
  <sheetViews>
    <sheetView workbookViewId="0">
      <pane xSplit="1" topLeftCell="Y1" activePane="topRight" state="frozen"/>
      <selection pane="topRight" activeCell="G26" sqref="G26"/>
    </sheetView>
  </sheetViews>
  <sheetFormatPr defaultRowHeight="15" x14ac:dyDescent="0.25"/>
  <cols>
    <col min="1" max="1" width="53.5703125" bestFit="1" customWidth="1"/>
    <col min="2" max="2" width="9.7109375" customWidth="1"/>
    <col min="4" max="4" width="10.42578125" customWidth="1"/>
  </cols>
  <sheetData>
    <row r="1" spans="1:60" x14ac:dyDescent="0.25">
      <c r="A1" t="s">
        <v>73</v>
      </c>
      <c r="B1" s="27">
        <v>45533</v>
      </c>
    </row>
    <row r="2" spans="1:60" ht="15.75" thickBot="1" x14ac:dyDescent="0.3"/>
    <row r="3" spans="1:60" x14ac:dyDescent="0.25">
      <c r="B3" t="s">
        <v>75</v>
      </c>
      <c r="AI3" s="61" t="s">
        <v>61</v>
      </c>
      <c r="AJ3" s="62"/>
      <c r="AK3" s="62"/>
      <c r="AL3" s="62"/>
      <c r="AM3" s="63" t="s">
        <v>59</v>
      </c>
      <c r="AN3" s="64"/>
    </row>
    <row r="4" spans="1:60" x14ac:dyDescent="0.25">
      <c r="A4" s="2" t="s">
        <v>189</v>
      </c>
      <c r="B4" s="2">
        <v>1990</v>
      </c>
      <c r="C4" s="2">
        <v>1991</v>
      </c>
      <c r="D4" s="2">
        <v>1992</v>
      </c>
      <c r="E4" s="2">
        <v>1993</v>
      </c>
      <c r="F4" s="2">
        <v>1994</v>
      </c>
      <c r="G4" s="2">
        <v>1995</v>
      </c>
      <c r="H4" s="2">
        <v>1996</v>
      </c>
      <c r="I4" s="2">
        <v>1997</v>
      </c>
      <c r="J4" s="2">
        <v>1998</v>
      </c>
      <c r="K4" s="2">
        <v>1999</v>
      </c>
      <c r="L4" s="2">
        <v>2000</v>
      </c>
      <c r="M4" s="2">
        <v>2001</v>
      </c>
      <c r="N4" s="2">
        <v>2002</v>
      </c>
      <c r="O4" s="2">
        <v>2003</v>
      </c>
      <c r="P4" s="2">
        <v>2004</v>
      </c>
      <c r="Q4" s="28">
        <v>2005</v>
      </c>
      <c r="R4" s="2">
        <v>2006</v>
      </c>
      <c r="S4" s="2">
        <v>2007</v>
      </c>
      <c r="T4" s="2">
        <v>2008</v>
      </c>
      <c r="U4" s="2">
        <v>2009</v>
      </c>
      <c r="V4" s="2">
        <v>2010</v>
      </c>
      <c r="W4" s="2">
        <v>2011</v>
      </c>
      <c r="X4" s="2">
        <v>2012</v>
      </c>
      <c r="Y4" s="2">
        <v>2013</v>
      </c>
      <c r="Z4" s="2">
        <v>2014</v>
      </c>
      <c r="AA4" s="2">
        <v>2015</v>
      </c>
      <c r="AB4" s="2">
        <v>2016</v>
      </c>
      <c r="AC4" s="2">
        <v>2017</v>
      </c>
      <c r="AD4" s="2">
        <v>2018</v>
      </c>
      <c r="AE4" s="2">
        <v>2019</v>
      </c>
      <c r="AF4" s="2">
        <v>2020</v>
      </c>
      <c r="AG4" s="2">
        <v>2021</v>
      </c>
      <c r="AH4" s="2">
        <v>2022</v>
      </c>
      <c r="AI4" s="40">
        <v>2025</v>
      </c>
      <c r="AJ4" s="40">
        <v>2026</v>
      </c>
      <c r="AK4" s="40">
        <v>2027</v>
      </c>
      <c r="AL4" s="40">
        <v>2028</v>
      </c>
      <c r="AM4" s="40">
        <v>2029</v>
      </c>
      <c r="AN4" s="40">
        <v>2030</v>
      </c>
      <c r="AO4" s="40">
        <v>2031</v>
      </c>
      <c r="AP4" s="40">
        <v>2032</v>
      </c>
      <c r="AQ4" s="40">
        <v>2033</v>
      </c>
      <c r="AR4" s="40">
        <v>2034</v>
      </c>
      <c r="AS4" s="40">
        <v>2035</v>
      </c>
      <c r="AT4" s="40">
        <v>2036</v>
      </c>
      <c r="AU4" s="40">
        <v>2037</v>
      </c>
      <c r="AV4" s="40">
        <v>2038</v>
      </c>
      <c r="AW4" s="40">
        <v>2039</v>
      </c>
      <c r="AX4" s="40">
        <v>2040</v>
      </c>
      <c r="AY4" s="40">
        <v>2041</v>
      </c>
      <c r="AZ4" s="40">
        <v>2042</v>
      </c>
      <c r="BA4" s="40">
        <v>2043</v>
      </c>
      <c r="BB4" s="40">
        <v>2044</v>
      </c>
      <c r="BC4" s="40">
        <v>2045</v>
      </c>
      <c r="BD4" s="40">
        <v>2046</v>
      </c>
      <c r="BE4" s="40">
        <v>2047</v>
      </c>
      <c r="BF4" s="40">
        <v>2048</v>
      </c>
      <c r="BG4" s="40">
        <v>2049</v>
      </c>
      <c r="BH4" s="40">
        <v>2050</v>
      </c>
    </row>
    <row r="5" spans="1:60" x14ac:dyDescent="0.25">
      <c r="A5" s="3" t="s">
        <v>13</v>
      </c>
      <c r="B5" s="3">
        <v>53.1</v>
      </c>
      <c r="C5" s="3">
        <v>52.2</v>
      </c>
      <c r="D5" s="3">
        <v>50.5</v>
      </c>
      <c r="E5" s="3">
        <v>50.7</v>
      </c>
      <c r="F5" s="3">
        <v>52.6</v>
      </c>
      <c r="G5" s="3">
        <v>50.1</v>
      </c>
      <c r="H5" s="3">
        <v>51.9</v>
      </c>
      <c r="I5" s="3">
        <v>49.7</v>
      </c>
      <c r="J5" s="3">
        <v>50.5</v>
      </c>
      <c r="K5" s="3">
        <v>52.5</v>
      </c>
      <c r="L5" s="3">
        <v>55.7</v>
      </c>
      <c r="M5" s="3">
        <v>51.5</v>
      </c>
      <c r="N5" s="3">
        <v>58.1</v>
      </c>
      <c r="O5" s="3">
        <v>55.1</v>
      </c>
      <c r="P5" s="3">
        <v>63.1</v>
      </c>
      <c r="Q5" s="3">
        <v>58.6</v>
      </c>
      <c r="R5" s="3">
        <v>54.5</v>
      </c>
      <c r="S5" s="3">
        <v>57</v>
      </c>
      <c r="T5" s="3">
        <v>53.5</v>
      </c>
      <c r="U5" s="3">
        <v>55.7</v>
      </c>
      <c r="V5" s="3">
        <v>50.8</v>
      </c>
      <c r="W5" s="3">
        <v>53.6</v>
      </c>
      <c r="X5" s="3">
        <v>55.2</v>
      </c>
      <c r="Y5" s="3">
        <v>55.6</v>
      </c>
      <c r="Z5" s="3">
        <v>51.7</v>
      </c>
      <c r="AA5" s="3">
        <v>63.7</v>
      </c>
      <c r="AB5" s="3">
        <v>51.9</v>
      </c>
      <c r="AC5" s="3">
        <v>57.6</v>
      </c>
      <c r="AD5" s="3">
        <v>55.6</v>
      </c>
      <c r="AE5" s="3">
        <v>52.5</v>
      </c>
      <c r="AF5" s="3">
        <v>59.3</v>
      </c>
      <c r="AG5" s="3">
        <v>62.2</v>
      </c>
      <c r="AH5" s="3">
        <v>58.4</v>
      </c>
      <c r="AI5" s="66">
        <v>58.4</v>
      </c>
      <c r="AJ5" s="65">
        <v>58.4</v>
      </c>
      <c r="AK5" s="65">
        <v>58.4</v>
      </c>
      <c r="AL5" s="65">
        <v>58.4</v>
      </c>
      <c r="AM5" s="65">
        <v>58.4</v>
      </c>
      <c r="AN5" s="67">
        <v>58.4</v>
      </c>
      <c r="AO5" s="67">
        <v>58.4</v>
      </c>
      <c r="AP5" s="67">
        <v>58.4</v>
      </c>
      <c r="AQ5" s="67">
        <v>58.4</v>
      </c>
      <c r="AR5" s="67">
        <v>58.4</v>
      </c>
      <c r="AS5" s="67">
        <v>58.4</v>
      </c>
      <c r="AT5" s="67">
        <v>58.4</v>
      </c>
      <c r="AU5" s="67">
        <v>58.4</v>
      </c>
      <c r="AV5" s="67">
        <v>58.4</v>
      </c>
      <c r="AW5" s="67">
        <v>58.4</v>
      </c>
      <c r="AX5" s="67">
        <v>58.4</v>
      </c>
      <c r="AY5" s="67">
        <v>58.4</v>
      </c>
      <c r="AZ5" s="67">
        <v>58.4</v>
      </c>
      <c r="BA5" s="67">
        <v>58.4</v>
      </c>
      <c r="BB5" s="67">
        <v>58.4</v>
      </c>
      <c r="BC5" s="67">
        <v>58.4</v>
      </c>
      <c r="BD5" s="67">
        <v>58.4</v>
      </c>
      <c r="BE5" s="67">
        <v>58.4</v>
      </c>
      <c r="BF5" s="67">
        <v>58.4</v>
      </c>
      <c r="BG5" s="67">
        <v>58.4</v>
      </c>
      <c r="BH5" s="67">
        <v>58.4</v>
      </c>
    </row>
    <row r="6" spans="1:60" x14ac:dyDescent="0.25">
      <c r="A6" t="s">
        <v>25</v>
      </c>
      <c r="B6">
        <v>3.4</v>
      </c>
      <c r="C6">
        <v>2.5</v>
      </c>
      <c r="D6">
        <v>0.8</v>
      </c>
      <c r="E6">
        <v>1.1000000000000001</v>
      </c>
      <c r="F6">
        <v>2.9</v>
      </c>
      <c r="G6">
        <v>0.6</v>
      </c>
      <c r="H6">
        <v>2</v>
      </c>
      <c r="I6">
        <v>0.3</v>
      </c>
      <c r="J6">
        <v>1.1000000000000001</v>
      </c>
      <c r="K6">
        <v>2.9</v>
      </c>
      <c r="L6">
        <v>6.1</v>
      </c>
      <c r="M6">
        <v>2.2000000000000002</v>
      </c>
      <c r="N6">
        <v>8.8000000000000007</v>
      </c>
      <c r="O6">
        <v>5.9</v>
      </c>
      <c r="P6">
        <v>14.1</v>
      </c>
      <c r="Q6">
        <v>9.1999999999999993</v>
      </c>
      <c r="R6">
        <v>4.8</v>
      </c>
      <c r="S6">
        <v>7.5</v>
      </c>
      <c r="T6">
        <v>4.3</v>
      </c>
      <c r="U6">
        <v>6.4</v>
      </c>
      <c r="V6">
        <v>1.8</v>
      </c>
      <c r="W6">
        <v>3.8</v>
      </c>
      <c r="X6">
        <v>5.6</v>
      </c>
      <c r="Y6">
        <v>6.5</v>
      </c>
      <c r="Z6">
        <v>2.4</v>
      </c>
      <c r="AA6">
        <v>14.3</v>
      </c>
      <c r="AB6">
        <v>2.4</v>
      </c>
      <c r="AC6">
        <v>7.9</v>
      </c>
      <c r="AD6">
        <v>6</v>
      </c>
      <c r="AE6">
        <v>3.4</v>
      </c>
      <c r="AF6">
        <v>9.8000000000000007</v>
      </c>
      <c r="AG6">
        <v>12.7</v>
      </c>
      <c r="AH6">
        <v>9.1</v>
      </c>
      <c r="AI6" s="42">
        <v>9.1</v>
      </c>
      <c r="AJ6" s="36">
        <v>9.1</v>
      </c>
      <c r="AK6" s="36">
        <v>9.1</v>
      </c>
      <c r="AL6" s="36">
        <v>9.1</v>
      </c>
      <c r="AM6" s="36">
        <v>9.1</v>
      </c>
      <c r="AN6" s="43">
        <v>9.1</v>
      </c>
      <c r="AO6" s="43">
        <v>9.1</v>
      </c>
      <c r="AP6" s="43">
        <v>9.1</v>
      </c>
      <c r="AQ6" s="43">
        <v>9.1</v>
      </c>
      <c r="AR6" s="43">
        <v>9.1</v>
      </c>
      <c r="AS6" s="43">
        <v>9.1</v>
      </c>
      <c r="AT6" s="43">
        <v>9.1</v>
      </c>
      <c r="AU6" s="43">
        <v>9.1</v>
      </c>
      <c r="AV6" s="43">
        <v>9.1</v>
      </c>
      <c r="AW6" s="43">
        <v>9.1</v>
      </c>
      <c r="AX6" s="43">
        <v>9.1</v>
      </c>
      <c r="AY6" s="43">
        <v>9.1</v>
      </c>
      <c r="AZ6" s="43">
        <v>9.1</v>
      </c>
      <c r="BA6" s="43">
        <v>9.1</v>
      </c>
      <c r="BB6" s="43">
        <v>9.1</v>
      </c>
      <c r="BC6" s="43">
        <v>9.1</v>
      </c>
      <c r="BD6" s="43">
        <v>9.1</v>
      </c>
      <c r="BE6" s="43">
        <v>9.1</v>
      </c>
      <c r="BF6" s="43">
        <v>9.1</v>
      </c>
      <c r="BG6" s="43">
        <v>9.1</v>
      </c>
      <c r="BH6" s="43">
        <v>9.1</v>
      </c>
    </row>
    <row r="7" spans="1:60" x14ac:dyDescent="0.25">
      <c r="A7" t="s">
        <v>26</v>
      </c>
      <c r="B7" t="s">
        <v>27</v>
      </c>
      <c r="C7" t="s">
        <v>27</v>
      </c>
      <c r="D7" t="s">
        <v>27</v>
      </c>
      <c r="E7" t="s">
        <v>27</v>
      </c>
      <c r="F7" t="s">
        <v>27</v>
      </c>
      <c r="G7" t="s">
        <v>27</v>
      </c>
      <c r="H7" t="s">
        <v>27</v>
      </c>
      <c r="I7" t="s">
        <v>27</v>
      </c>
      <c r="J7" t="s">
        <v>27</v>
      </c>
      <c r="K7" t="s">
        <v>27</v>
      </c>
      <c r="L7" t="s">
        <v>27</v>
      </c>
      <c r="M7" t="s">
        <v>27</v>
      </c>
      <c r="N7" t="s">
        <v>27</v>
      </c>
      <c r="O7" t="s">
        <v>27</v>
      </c>
      <c r="P7" t="s">
        <v>27</v>
      </c>
      <c r="Q7" t="s">
        <v>27</v>
      </c>
      <c r="R7" t="s">
        <v>27</v>
      </c>
      <c r="S7" t="s">
        <v>27</v>
      </c>
      <c r="T7" t="s">
        <v>27</v>
      </c>
      <c r="U7" t="s">
        <v>27</v>
      </c>
      <c r="V7" t="s">
        <v>27</v>
      </c>
      <c r="W7" t="s">
        <v>27</v>
      </c>
      <c r="X7" t="s">
        <v>27</v>
      </c>
      <c r="Y7" t="s">
        <v>27</v>
      </c>
      <c r="Z7" t="s">
        <v>27</v>
      </c>
      <c r="AA7" t="s">
        <v>27</v>
      </c>
      <c r="AB7" t="s">
        <v>27</v>
      </c>
      <c r="AC7" t="s">
        <v>27</v>
      </c>
      <c r="AD7" t="s">
        <v>27</v>
      </c>
      <c r="AE7" t="s">
        <v>27</v>
      </c>
      <c r="AF7" t="s">
        <v>27</v>
      </c>
      <c r="AG7" t="s">
        <v>27</v>
      </c>
      <c r="AH7" t="s">
        <v>27</v>
      </c>
      <c r="AI7" s="42" t="s">
        <v>27</v>
      </c>
      <c r="AJ7" s="36" t="s">
        <v>27</v>
      </c>
      <c r="AK7" s="36" t="s">
        <v>27</v>
      </c>
      <c r="AL7" s="36" t="s">
        <v>27</v>
      </c>
      <c r="AM7" s="36" t="s">
        <v>27</v>
      </c>
      <c r="AN7" s="43" t="s">
        <v>27</v>
      </c>
      <c r="AO7" s="43" t="s">
        <v>27</v>
      </c>
      <c r="AP7" s="43" t="s">
        <v>27</v>
      </c>
      <c r="AQ7" s="43" t="s">
        <v>27</v>
      </c>
      <c r="AR7" s="43" t="s">
        <v>27</v>
      </c>
      <c r="AS7" s="43" t="s">
        <v>27</v>
      </c>
      <c r="AT7" s="43" t="s">
        <v>27</v>
      </c>
      <c r="AU7" s="43" t="s">
        <v>27</v>
      </c>
      <c r="AV7" s="43" t="s">
        <v>27</v>
      </c>
      <c r="AW7" s="43" t="s">
        <v>27</v>
      </c>
      <c r="AX7" s="43" t="s">
        <v>27</v>
      </c>
      <c r="AY7" s="43" t="s">
        <v>27</v>
      </c>
      <c r="AZ7" s="43" t="s">
        <v>27</v>
      </c>
      <c r="BA7" s="43" t="s">
        <v>27</v>
      </c>
      <c r="BB7" s="43" t="s">
        <v>27</v>
      </c>
      <c r="BC7" s="43" t="s">
        <v>27</v>
      </c>
      <c r="BD7" s="43" t="s">
        <v>27</v>
      </c>
      <c r="BE7" s="43" t="s">
        <v>27</v>
      </c>
      <c r="BF7" s="43" t="s">
        <v>27</v>
      </c>
      <c r="BG7" s="43" t="s">
        <v>27</v>
      </c>
      <c r="BH7" s="43" t="s">
        <v>27</v>
      </c>
    </row>
    <row r="8" spans="1:60" x14ac:dyDescent="0.25">
      <c r="A8" s="3" t="s">
        <v>19</v>
      </c>
      <c r="B8" s="3">
        <v>4.8</v>
      </c>
      <c r="C8" s="3">
        <v>4.4000000000000004</v>
      </c>
      <c r="D8" s="3">
        <v>3.3</v>
      </c>
      <c r="E8" s="3">
        <v>3.7</v>
      </c>
      <c r="F8" s="3">
        <v>4.8</v>
      </c>
      <c r="G8" s="3">
        <v>3.4</v>
      </c>
      <c r="H8" s="3">
        <v>4.8</v>
      </c>
      <c r="I8" s="3">
        <v>3.4</v>
      </c>
      <c r="J8" s="3">
        <v>3.6</v>
      </c>
      <c r="K8" s="3">
        <v>5.3</v>
      </c>
      <c r="L8" s="3">
        <v>7.3</v>
      </c>
      <c r="M8" s="3">
        <v>4.9000000000000004</v>
      </c>
      <c r="N8" s="3">
        <v>8.9</v>
      </c>
      <c r="O8" s="3">
        <v>6.8</v>
      </c>
      <c r="P8" s="3">
        <v>13.6</v>
      </c>
      <c r="Q8" s="3">
        <v>10.4</v>
      </c>
      <c r="R8" s="3">
        <v>7.4</v>
      </c>
      <c r="S8" s="3">
        <v>8.9</v>
      </c>
      <c r="T8" s="3">
        <v>6.7</v>
      </c>
      <c r="U8" s="3">
        <v>8.4</v>
      </c>
      <c r="V8" s="3">
        <v>4.4000000000000004</v>
      </c>
      <c r="W8" s="3">
        <v>6.5</v>
      </c>
      <c r="X8" s="3">
        <v>6.9</v>
      </c>
      <c r="Y8" s="3">
        <v>7.2</v>
      </c>
      <c r="Z8" s="3">
        <v>5</v>
      </c>
      <c r="AA8" s="3">
        <v>12.3</v>
      </c>
      <c r="AB8" s="3">
        <v>5</v>
      </c>
      <c r="AC8" s="3">
        <v>8.1999999999999993</v>
      </c>
      <c r="AD8" s="3">
        <v>7.2</v>
      </c>
      <c r="AE8" s="3">
        <v>5.5</v>
      </c>
      <c r="AF8" s="3">
        <v>9.1</v>
      </c>
      <c r="AG8" s="3">
        <v>10.8</v>
      </c>
      <c r="AH8" s="3">
        <v>9.1</v>
      </c>
      <c r="AI8" s="66">
        <v>9.1</v>
      </c>
      <c r="AJ8" s="65">
        <v>9.1</v>
      </c>
      <c r="AK8" s="65">
        <v>9.1</v>
      </c>
      <c r="AL8" s="65">
        <v>9.1</v>
      </c>
      <c r="AM8" s="65">
        <v>9.1</v>
      </c>
      <c r="AN8" s="67">
        <v>9.1</v>
      </c>
      <c r="AO8" s="67">
        <v>9.1</v>
      </c>
      <c r="AP8" s="67">
        <v>9.1</v>
      </c>
      <c r="AQ8" s="67">
        <v>9.1</v>
      </c>
      <c r="AR8" s="67">
        <v>9.1</v>
      </c>
      <c r="AS8" s="67">
        <v>9.1</v>
      </c>
      <c r="AT8" s="67">
        <v>9.1</v>
      </c>
      <c r="AU8" s="67">
        <v>9.1</v>
      </c>
      <c r="AV8" s="67">
        <v>9.1</v>
      </c>
      <c r="AW8" s="67">
        <v>9.1</v>
      </c>
      <c r="AX8" s="67">
        <v>9.1</v>
      </c>
      <c r="AY8" s="67">
        <v>9.1</v>
      </c>
      <c r="AZ8" s="67">
        <v>9.1</v>
      </c>
      <c r="BA8" s="67">
        <v>9.1</v>
      </c>
      <c r="BB8" s="67">
        <v>9.1</v>
      </c>
      <c r="BC8" s="67">
        <v>9.1</v>
      </c>
      <c r="BD8" s="67">
        <v>9.1</v>
      </c>
      <c r="BE8" s="67">
        <v>9.1</v>
      </c>
      <c r="BF8" s="67">
        <v>9.1</v>
      </c>
      <c r="BG8" s="67">
        <v>9.1</v>
      </c>
      <c r="BH8" s="67">
        <v>9.1</v>
      </c>
    </row>
    <row r="9" spans="1:60" x14ac:dyDescent="0.25">
      <c r="A9" t="s">
        <v>25</v>
      </c>
      <c r="B9">
        <v>2.4</v>
      </c>
      <c r="C9">
        <v>2</v>
      </c>
      <c r="D9">
        <v>0.5</v>
      </c>
      <c r="E9">
        <v>0.7</v>
      </c>
      <c r="F9">
        <v>1.8</v>
      </c>
      <c r="G9">
        <v>0.4</v>
      </c>
      <c r="H9">
        <v>1.3</v>
      </c>
      <c r="I9">
        <v>0.2</v>
      </c>
      <c r="J9">
        <v>0.7</v>
      </c>
      <c r="K9">
        <v>2</v>
      </c>
      <c r="L9">
        <v>3.6</v>
      </c>
      <c r="M9">
        <v>1.4</v>
      </c>
      <c r="N9">
        <v>5.6</v>
      </c>
      <c r="O9">
        <v>3.5</v>
      </c>
      <c r="P9">
        <v>9.6999999999999993</v>
      </c>
      <c r="Q9">
        <v>6.3</v>
      </c>
      <c r="R9">
        <v>3</v>
      </c>
      <c r="S9">
        <v>4.5999999999999996</v>
      </c>
      <c r="T9">
        <v>2.6</v>
      </c>
      <c r="U9">
        <v>4.4000000000000004</v>
      </c>
      <c r="V9">
        <v>1.3</v>
      </c>
      <c r="W9">
        <v>2.7</v>
      </c>
      <c r="X9">
        <v>3.4</v>
      </c>
      <c r="Y9">
        <v>4.0999999999999996</v>
      </c>
      <c r="Z9">
        <v>1.6</v>
      </c>
      <c r="AA9">
        <v>9.1</v>
      </c>
      <c r="AB9">
        <v>1.6</v>
      </c>
      <c r="AC9">
        <v>4.5999999999999996</v>
      </c>
      <c r="AD9">
        <v>3.7</v>
      </c>
      <c r="AE9">
        <v>2.2999999999999998</v>
      </c>
      <c r="AF9">
        <v>5.5</v>
      </c>
      <c r="AG9">
        <v>7.2</v>
      </c>
      <c r="AH9">
        <v>5.7</v>
      </c>
      <c r="AI9" s="42">
        <v>5.7</v>
      </c>
      <c r="AJ9" s="36">
        <v>5.7</v>
      </c>
      <c r="AK9" s="36">
        <v>5.7</v>
      </c>
      <c r="AL9" s="36">
        <v>5.7</v>
      </c>
      <c r="AM9" s="36">
        <v>5.7</v>
      </c>
      <c r="AN9" s="43">
        <v>5.7</v>
      </c>
      <c r="AO9" s="43">
        <v>5.7</v>
      </c>
      <c r="AP9" s="43">
        <v>5.7</v>
      </c>
      <c r="AQ9" s="43">
        <v>5.7</v>
      </c>
      <c r="AR9" s="43">
        <v>5.7</v>
      </c>
      <c r="AS9" s="43">
        <v>5.7</v>
      </c>
      <c r="AT9" s="43">
        <v>5.7</v>
      </c>
      <c r="AU9" s="43">
        <v>5.7</v>
      </c>
      <c r="AV9" s="43">
        <v>5.7</v>
      </c>
      <c r="AW9" s="43">
        <v>5.7</v>
      </c>
      <c r="AX9" s="43">
        <v>5.7</v>
      </c>
      <c r="AY9" s="43">
        <v>5.7</v>
      </c>
      <c r="AZ9" s="43">
        <v>5.7</v>
      </c>
      <c r="BA9" s="43">
        <v>5.7</v>
      </c>
      <c r="BB9" s="43">
        <v>5.7</v>
      </c>
      <c r="BC9" s="43">
        <v>5.7</v>
      </c>
      <c r="BD9" s="43">
        <v>5.7</v>
      </c>
      <c r="BE9" s="43">
        <v>5.7</v>
      </c>
      <c r="BF9" s="43">
        <v>5.7</v>
      </c>
      <c r="BG9" s="43">
        <v>5.7</v>
      </c>
      <c r="BH9" s="43">
        <v>5.7</v>
      </c>
    </row>
    <row r="10" spans="1:60" x14ac:dyDescent="0.25">
      <c r="A10" t="s">
        <v>29</v>
      </c>
      <c r="B10">
        <v>0.1</v>
      </c>
      <c r="C10">
        <v>0.1</v>
      </c>
      <c r="D10">
        <v>0.1</v>
      </c>
      <c r="E10">
        <v>0.1</v>
      </c>
      <c r="F10">
        <v>0.2</v>
      </c>
      <c r="G10">
        <v>0.2</v>
      </c>
      <c r="H10">
        <v>0.3</v>
      </c>
      <c r="I10">
        <v>0.4</v>
      </c>
      <c r="J10">
        <v>0.4</v>
      </c>
      <c r="K10">
        <v>0.5</v>
      </c>
      <c r="L10">
        <v>0.5</v>
      </c>
      <c r="M10">
        <v>0.5</v>
      </c>
      <c r="N10">
        <v>0.5</v>
      </c>
      <c r="O10">
        <v>0.5</v>
      </c>
      <c r="P10">
        <v>0.4</v>
      </c>
      <c r="Q10">
        <v>0.4</v>
      </c>
      <c r="R10">
        <v>0.4</v>
      </c>
      <c r="S10">
        <v>0.4</v>
      </c>
      <c r="T10">
        <v>0.4</v>
      </c>
      <c r="U10">
        <v>0.4</v>
      </c>
      <c r="V10">
        <v>0.4</v>
      </c>
      <c r="W10">
        <v>0.4</v>
      </c>
      <c r="X10">
        <v>0.4</v>
      </c>
      <c r="Y10">
        <v>0.4</v>
      </c>
      <c r="Z10">
        <v>0.4</v>
      </c>
      <c r="AA10">
        <v>0.4</v>
      </c>
      <c r="AB10">
        <v>0.4</v>
      </c>
      <c r="AC10">
        <v>0.4</v>
      </c>
      <c r="AD10">
        <v>0.4</v>
      </c>
      <c r="AE10">
        <v>0.4</v>
      </c>
      <c r="AF10">
        <v>0.4</v>
      </c>
      <c r="AG10">
        <v>0.4</v>
      </c>
      <c r="AH10">
        <v>0.4</v>
      </c>
      <c r="AI10" s="42">
        <v>0.4</v>
      </c>
      <c r="AJ10" s="36">
        <v>0.4</v>
      </c>
      <c r="AK10" s="36">
        <v>0.4</v>
      </c>
      <c r="AL10" s="36">
        <v>0.4</v>
      </c>
      <c r="AM10" s="36">
        <v>0.4</v>
      </c>
      <c r="AN10" s="43">
        <v>0.4</v>
      </c>
      <c r="AO10" s="43">
        <v>0.4</v>
      </c>
      <c r="AP10" s="43">
        <v>0.4</v>
      </c>
      <c r="AQ10" s="43">
        <v>0.4</v>
      </c>
      <c r="AR10" s="43">
        <v>0.4</v>
      </c>
      <c r="AS10" s="43">
        <v>0.4</v>
      </c>
      <c r="AT10" s="43">
        <v>0.4</v>
      </c>
      <c r="AU10" s="43">
        <v>0.4</v>
      </c>
      <c r="AV10" s="43">
        <v>0.4</v>
      </c>
      <c r="AW10" s="43">
        <v>0.4</v>
      </c>
      <c r="AX10" s="43">
        <v>0.4</v>
      </c>
      <c r="AY10" s="43">
        <v>0.4</v>
      </c>
      <c r="AZ10" s="43">
        <v>0.4</v>
      </c>
      <c r="BA10" s="43">
        <v>0.4</v>
      </c>
      <c r="BB10" s="43">
        <v>0.4</v>
      </c>
      <c r="BC10" s="43">
        <v>0.4</v>
      </c>
      <c r="BD10" s="43">
        <v>0.4</v>
      </c>
      <c r="BE10" s="43">
        <v>0.4</v>
      </c>
      <c r="BF10" s="43">
        <v>0.4</v>
      </c>
      <c r="BG10" s="43">
        <v>0.4</v>
      </c>
      <c r="BH10" s="43">
        <v>0.4</v>
      </c>
    </row>
    <row r="11" spans="1:60" x14ac:dyDescent="0.25">
      <c r="A11" t="s">
        <v>26</v>
      </c>
      <c r="B11">
        <v>0.1</v>
      </c>
      <c r="C11">
        <v>0.1</v>
      </c>
      <c r="D11">
        <v>0.1</v>
      </c>
      <c r="E11">
        <v>0.1</v>
      </c>
      <c r="F11">
        <v>0.1</v>
      </c>
      <c r="G11">
        <v>0.1</v>
      </c>
      <c r="H11">
        <v>0.1</v>
      </c>
      <c r="I11">
        <v>0.1</v>
      </c>
      <c r="J11">
        <v>0.1</v>
      </c>
      <c r="K11">
        <v>0.1</v>
      </c>
      <c r="L11">
        <v>0.1</v>
      </c>
      <c r="M11">
        <v>0.1</v>
      </c>
      <c r="N11">
        <v>0.1</v>
      </c>
      <c r="O11">
        <v>0.1</v>
      </c>
      <c r="P11">
        <v>0.1</v>
      </c>
      <c r="Q11">
        <v>0.1</v>
      </c>
      <c r="R11">
        <v>0.1</v>
      </c>
      <c r="S11">
        <v>0.1</v>
      </c>
      <c r="T11">
        <v>0.1</v>
      </c>
      <c r="U11">
        <v>0.1</v>
      </c>
      <c r="V11">
        <v>0.1</v>
      </c>
      <c r="W11">
        <v>0.1</v>
      </c>
      <c r="X11">
        <v>0.1</v>
      </c>
      <c r="Y11">
        <v>0.1</v>
      </c>
      <c r="Z11">
        <v>0.1</v>
      </c>
      <c r="AA11">
        <v>0.1</v>
      </c>
      <c r="AB11">
        <v>0.1</v>
      </c>
      <c r="AC11">
        <v>0.1</v>
      </c>
      <c r="AD11">
        <v>0.1</v>
      </c>
      <c r="AE11">
        <v>0.1</v>
      </c>
      <c r="AF11">
        <v>0.1</v>
      </c>
      <c r="AG11">
        <v>0.1</v>
      </c>
      <c r="AH11">
        <v>0.1</v>
      </c>
      <c r="AI11" s="42">
        <v>0.1</v>
      </c>
      <c r="AJ11" s="36">
        <v>0.1</v>
      </c>
      <c r="AK11" s="36">
        <v>0.1</v>
      </c>
      <c r="AL11" s="36">
        <v>0.1</v>
      </c>
      <c r="AM11" s="36">
        <v>0.1</v>
      </c>
      <c r="AN11" s="43">
        <v>0.1</v>
      </c>
      <c r="AO11" s="43">
        <v>0.1</v>
      </c>
      <c r="AP11" s="43">
        <v>0.1</v>
      </c>
      <c r="AQ11" s="43">
        <v>0.1</v>
      </c>
      <c r="AR11" s="43">
        <v>0.1</v>
      </c>
      <c r="AS11" s="43">
        <v>0.1</v>
      </c>
      <c r="AT11" s="43">
        <v>0.1</v>
      </c>
      <c r="AU11" s="43">
        <v>0.1</v>
      </c>
      <c r="AV11" s="43">
        <v>0.1</v>
      </c>
      <c r="AW11" s="43">
        <v>0.1</v>
      </c>
      <c r="AX11" s="43">
        <v>0.1</v>
      </c>
      <c r="AY11" s="43">
        <v>0.1</v>
      </c>
      <c r="AZ11" s="43">
        <v>0.1</v>
      </c>
      <c r="BA11" s="43">
        <v>0.1</v>
      </c>
      <c r="BB11" s="43">
        <v>0.1</v>
      </c>
      <c r="BC11" s="43">
        <v>0.1</v>
      </c>
      <c r="BD11" s="43">
        <v>0.1</v>
      </c>
      <c r="BE11" s="43">
        <v>0.1</v>
      </c>
      <c r="BF11" s="43">
        <v>0.1</v>
      </c>
      <c r="BG11" s="43">
        <v>0.1</v>
      </c>
      <c r="BH11" s="43">
        <v>0.1</v>
      </c>
    </row>
    <row r="12" spans="1:60" x14ac:dyDescent="0.25">
      <c r="AI12" s="42"/>
      <c r="AJ12" s="36"/>
      <c r="AK12" s="36"/>
      <c r="AL12" s="36"/>
      <c r="AM12" s="36"/>
      <c r="AN12" s="43"/>
      <c r="AO12" s="43"/>
      <c r="AP12" s="43"/>
      <c r="AQ12" s="43"/>
      <c r="AR12" s="43"/>
      <c r="AS12" s="43"/>
      <c r="AT12" s="43"/>
      <c r="AU12" s="43"/>
      <c r="AV12" s="43"/>
      <c r="AW12" s="43"/>
      <c r="AX12" s="43"/>
      <c r="AY12" s="43"/>
      <c r="AZ12" s="43"/>
      <c r="BA12" s="43"/>
      <c r="BB12" s="43"/>
      <c r="BC12" s="43"/>
      <c r="BD12" s="43"/>
      <c r="BE12" s="43"/>
      <c r="BF12" s="43"/>
      <c r="BG12" s="43"/>
      <c r="BH12" s="43"/>
    </row>
    <row r="13" spans="1:60" ht="15.75" thickBot="1" x14ac:dyDescent="0.3">
      <c r="A13" t="s">
        <v>190</v>
      </c>
      <c r="B13" s="2">
        <f>SUM(B5:B11)</f>
        <v>63.9</v>
      </c>
      <c r="C13" s="2">
        <f t="shared" ref="C13:AN13" si="0">SUM(C5:C11)</f>
        <v>61.300000000000004</v>
      </c>
      <c r="D13" s="2">
        <f t="shared" si="0"/>
        <v>55.3</v>
      </c>
      <c r="E13" s="2">
        <f t="shared" si="0"/>
        <v>56.400000000000013</v>
      </c>
      <c r="F13" s="2">
        <f t="shared" si="0"/>
        <v>62.4</v>
      </c>
      <c r="G13" s="2">
        <f t="shared" si="0"/>
        <v>54.800000000000004</v>
      </c>
      <c r="H13" s="2">
        <f t="shared" si="0"/>
        <v>60.399999999999991</v>
      </c>
      <c r="I13" s="2">
        <f t="shared" si="0"/>
        <v>54.1</v>
      </c>
      <c r="J13" s="2">
        <f t="shared" si="0"/>
        <v>56.400000000000006</v>
      </c>
      <c r="K13" s="2">
        <f t="shared" si="0"/>
        <v>63.3</v>
      </c>
      <c r="L13" s="2">
        <f t="shared" si="0"/>
        <v>73.3</v>
      </c>
      <c r="M13" s="2">
        <f t="shared" si="0"/>
        <v>60.6</v>
      </c>
      <c r="N13" s="2">
        <f t="shared" si="0"/>
        <v>82</v>
      </c>
      <c r="O13" s="2">
        <f t="shared" si="0"/>
        <v>71.899999999999991</v>
      </c>
      <c r="P13" s="2">
        <f t="shared" si="0"/>
        <v>101</v>
      </c>
      <c r="Q13" s="2">
        <f t="shared" si="0"/>
        <v>85</v>
      </c>
      <c r="R13" s="2">
        <f t="shared" si="0"/>
        <v>70.2</v>
      </c>
      <c r="S13" s="2">
        <f t="shared" si="0"/>
        <v>78.5</v>
      </c>
      <c r="T13" s="2">
        <f t="shared" si="0"/>
        <v>67.599999999999994</v>
      </c>
      <c r="U13" s="2">
        <f t="shared" si="0"/>
        <v>75.400000000000006</v>
      </c>
      <c r="V13" s="2">
        <f t="shared" si="0"/>
        <v>58.79999999999999</v>
      </c>
      <c r="W13" s="2">
        <f t="shared" si="0"/>
        <v>67.099999999999994</v>
      </c>
      <c r="X13" s="2">
        <f t="shared" si="0"/>
        <v>71.600000000000009</v>
      </c>
      <c r="Y13" s="2">
        <f t="shared" si="0"/>
        <v>73.899999999999991</v>
      </c>
      <c r="Z13" s="2">
        <f t="shared" si="0"/>
        <v>61.2</v>
      </c>
      <c r="AA13" s="2">
        <f t="shared" si="0"/>
        <v>99.899999999999991</v>
      </c>
      <c r="AB13" s="2">
        <f t="shared" si="0"/>
        <v>61.4</v>
      </c>
      <c r="AC13" s="2">
        <f t="shared" si="0"/>
        <v>78.8</v>
      </c>
      <c r="AD13" s="2">
        <f t="shared" si="0"/>
        <v>73</v>
      </c>
      <c r="AE13" s="2">
        <f t="shared" si="0"/>
        <v>64.199999999999989</v>
      </c>
      <c r="AF13" s="2">
        <f t="shared" si="0"/>
        <v>84.199999999999989</v>
      </c>
      <c r="AG13" s="2">
        <f t="shared" si="0"/>
        <v>93.4</v>
      </c>
      <c r="AH13" s="2">
        <f t="shared" si="0"/>
        <v>82.8</v>
      </c>
      <c r="AI13" s="68">
        <f>SUM(AI5:AI11)</f>
        <v>82.8</v>
      </c>
      <c r="AJ13" s="69">
        <f t="shared" si="0"/>
        <v>82.8</v>
      </c>
      <c r="AK13" s="69">
        <f t="shared" si="0"/>
        <v>82.8</v>
      </c>
      <c r="AL13" s="69">
        <f t="shared" si="0"/>
        <v>82.8</v>
      </c>
      <c r="AM13" s="69">
        <f t="shared" si="0"/>
        <v>82.8</v>
      </c>
      <c r="AN13" s="70">
        <f t="shared" si="0"/>
        <v>82.8</v>
      </c>
      <c r="AO13" s="70">
        <f t="shared" ref="AO13:BH13" si="1">SUM(AO5:AO11)</f>
        <v>82.8</v>
      </c>
      <c r="AP13" s="70">
        <f t="shared" si="1"/>
        <v>82.8</v>
      </c>
      <c r="AQ13" s="70">
        <f t="shared" si="1"/>
        <v>82.8</v>
      </c>
      <c r="AR13" s="70">
        <f t="shared" si="1"/>
        <v>82.8</v>
      </c>
      <c r="AS13" s="70">
        <f t="shared" si="1"/>
        <v>82.8</v>
      </c>
      <c r="AT13" s="70">
        <f t="shared" si="1"/>
        <v>82.8</v>
      </c>
      <c r="AU13" s="70">
        <f t="shared" si="1"/>
        <v>82.8</v>
      </c>
      <c r="AV13" s="70">
        <f t="shared" si="1"/>
        <v>82.8</v>
      </c>
      <c r="AW13" s="70">
        <f t="shared" si="1"/>
        <v>82.8</v>
      </c>
      <c r="AX13" s="70">
        <f t="shared" si="1"/>
        <v>82.8</v>
      </c>
      <c r="AY13" s="70">
        <f t="shared" si="1"/>
        <v>82.8</v>
      </c>
      <c r="AZ13" s="70">
        <f t="shared" si="1"/>
        <v>82.8</v>
      </c>
      <c r="BA13" s="70">
        <f t="shared" si="1"/>
        <v>82.8</v>
      </c>
      <c r="BB13" s="70">
        <f t="shared" si="1"/>
        <v>82.8</v>
      </c>
      <c r="BC13" s="70">
        <f t="shared" si="1"/>
        <v>82.8</v>
      </c>
      <c r="BD13" s="70">
        <f t="shared" si="1"/>
        <v>82.8</v>
      </c>
      <c r="BE13" s="70">
        <f t="shared" si="1"/>
        <v>82.8</v>
      </c>
      <c r="BF13" s="70">
        <f t="shared" si="1"/>
        <v>82.8</v>
      </c>
      <c r="BG13" s="70">
        <f t="shared" si="1"/>
        <v>82.8</v>
      </c>
      <c r="BH13" s="70">
        <f t="shared" si="1"/>
        <v>82.8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ACA6-03F0-4144-BE87-0AE21AD089BB}">
  <sheetPr>
    <tabColor rgb="FFFFFF00"/>
  </sheetPr>
  <dimension ref="A1:P51"/>
  <sheetViews>
    <sheetView topLeftCell="A6" zoomScaleNormal="100" workbookViewId="0">
      <selection activeCell="M29" sqref="M29"/>
    </sheetView>
  </sheetViews>
  <sheetFormatPr defaultRowHeight="15" x14ac:dyDescent="0.25"/>
  <cols>
    <col min="1" max="1" width="24.42578125" customWidth="1"/>
    <col min="2" max="2" width="34" customWidth="1"/>
    <col min="3" max="3" width="13.42578125" customWidth="1"/>
    <col min="7" max="7" width="9" bestFit="1" customWidth="1"/>
  </cols>
  <sheetData>
    <row r="1" spans="1:12" s="2" customFormat="1" x14ac:dyDescent="0.25">
      <c r="A1" s="2" t="s">
        <v>198</v>
      </c>
      <c r="C1" s="140">
        <v>45533</v>
      </c>
    </row>
    <row r="4" spans="1:12" ht="15.75" thickBot="1" x14ac:dyDescent="0.3">
      <c r="A4" s="31" t="s">
        <v>201</v>
      </c>
      <c r="B4" s="31"/>
      <c r="C4" s="31" t="str">
        <f>C41</f>
        <v>GHGI 2024</v>
      </c>
      <c r="D4" s="31"/>
      <c r="G4" t="str">
        <f>G41</f>
        <v>PROJECTIONS</v>
      </c>
    </row>
    <row r="5" spans="1:12" x14ac:dyDescent="0.25">
      <c r="B5" s="30" t="str">
        <f>'USFS Forest CO2 73024_OLD'!A23</f>
        <v>Gas/Land-Use Category</v>
      </c>
      <c r="C5" s="53">
        <f>'USFS Forest CO2 73024_OLD'!B23</f>
        <v>2005</v>
      </c>
      <c r="D5" s="54">
        <f>D42</f>
        <v>2010</v>
      </c>
      <c r="E5" s="54">
        <f>'USFS Forest CO2 73024_OLD'!C23</f>
        <v>2020</v>
      </c>
      <c r="F5" s="55">
        <f>'USFS Forest CO2 73024_OLD'!E23</f>
        <v>2022</v>
      </c>
      <c r="G5" s="53">
        <f>'USFS Forest CO2 73024_OLD'!F23</f>
        <v>2025</v>
      </c>
      <c r="H5" s="54">
        <f>'USFS Forest CO2 73024_OLD'!G23</f>
        <v>2030</v>
      </c>
      <c r="I5" s="54">
        <f>'USFS Forest CO2 73024_OLD'!H23</f>
        <v>2035</v>
      </c>
      <c r="J5" s="54">
        <f>'USFS Forest CO2 73024_OLD'!I23</f>
        <v>2040</v>
      </c>
      <c r="K5" s="54">
        <f>'USFS Forest CO2 73024_OLD'!J23</f>
        <v>2045</v>
      </c>
      <c r="L5" s="55">
        <f>'USFS Forest CO2 73024_OLD'!K23</f>
        <v>2050</v>
      </c>
    </row>
    <row r="6" spans="1:12" x14ac:dyDescent="0.25">
      <c r="B6" s="51" t="str">
        <f>'USFS Forest CO2 73024_OLD'!A24</f>
        <v>Forest Land Remaining Forest Land</v>
      </c>
      <c r="C6" s="56">
        <f>'Table 6-2'!Q4</f>
        <v>-876</v>
      </c>
      <c r="D6" s="116">
        <f>'Table 6-2'!V4</f>
        <v>-855.7</v>
      </c>
      <c r="E6" s="50">
        <f>'Table 6-2'!AF4</f>
        <v>-862</v>
      </c>
      <c r="F6" s="57">
        <f>'Table 6-2'!AH4</f>
        <v>-787</v>
      </c>
      <c r="G6" s="56">
        <f>'USFS Forest CO2 use'!AI4</f>
        <v>-609.52778662627497</v>
      </c>
      <c r="H6" s="56">
        <f>'USFS Forest CO2 use'!AJ4</f>
        <v>-588.79554639235698</v>
      </c>
      <c r="I6" s="56">
        <f>'USFS Forest CO2 use'!AK4</f>
        <v>-702.63535515565695</v>
      </c>
      <c r="J6" s="56">
        <f>'USFS Forest CO2 use'!AL4</f>
        <v>-695.073083787987</v>
      </c>
      <c r="K6" s="56">
        <f>'USFS Forest CO2 use'!AM4</f>
        <v>-645.75819317593096</v>
      </c>
      <c r="L6" s="56">
        <f>'USFS Forest CO2 use'!AN4</f>
        <v>-600.92598787117299</v>
      </c>
    </row>
    <row r="7" spans="1:12" x14ac:dyDescent="0.25">
      <c r="B7" s="52" t="str">
        <f>'USFS Forest CO2 73024_OLD'!A25</f>
        <v>Changes in Forest Carbon Stocks</v>
      </c>
      <c r="C7" s="76">
        <f>'Table 6-8'!Q3</f>
        <v>-770</v>
      </c>
      <c r="D7">
        <f>'Table 6-8'!V3</f>
        <v>-786.6</v>
      </c>
      <c r="E7" s="76">
        <f>'Table 6-8'!AF3</f>
        <v>-765.2</v>
      </c>
      <c r="F7" s="77">
        <f>'Table 6-8'!AH3</f>
        <v>-694.3</v>
      </c>
      <c r="G7" s="58">
        <f>'USFS Forest CO2 use'!AI5</f>
        <v>-508.807964621275</v>
      </c>
      <c r="H7" s="58">
        <f>'USFS Forest CO2 use'!AJ5</f>
        <v>-481.71954076235698</v>
      </c>
      <c r="I7" s="58">
        <f>'USFS Forest CO2 use'!AK5</f>
        <v>-590.74622941898997</v>
      </c>
      <c r="J7" s="58">
        <f>'USFS Forest CO2 use'!AL5</f>
        <v>-579.26266976465399</v>
      </c>
      <c r="K7" s="58">
        <f>'USFS Forest CO2 use'!AM5</f>
        <v>-526.50398590593102</v>
      </c>
      <c r="L7" s="58">
        <f>'USFS Forest CO2 use'!AN5</f>
        <v>-477.89997307450602</v>
      </c>
    </row>
    <row r="8" spans="1:12" x14ac:dyDescent="0.25">
      <c r="B8" s="52" t="str">
        <f>'USFS Forest CO2 73024_OLD'!A26</f>
        <v>HWP and SWD</v>
      </c>
      <c r="C8" s="75">
        <f>'Table 6-8'!Q11</f>
        <v>-106</v>
      </c>
      <c r="D8" s="116">
        <f>'Table 6-8'!V11</f>
        <v>-69.099999999999994</v>
      </c>
      <c r="E8" s="76">
        <f>'Table 6-8'!AF11</f>
        <v>-96.8</v>
      </c>
      <c r="F8" s="77">
        <f>'Table 6-8'!AH11</f>
        <v>-92.8</v>
      </c>
      <c r="G8" s="58">
        <f>'USFS Forest CO2 use'!AI6</f>
        <v>-100.719822005</v>
      </c>
      <c r="H8" s="58">
        <f>'USFS Forest CO2 use'!AJ6</f>
        <v>-107.07600563</v>
      </c>
      <c r="I8" s="58">
        <f>'USFS Forest CO2 use'!AK6</f>
        <v>-111.889125736667</v>
      </c>
      <c r="J8" s="58">
        <f>'USFS Forest CO2 use'!AL6</f>
        <v>-115.810414023333</v>
      </c>
      <c r="K8" s="58">
        <f>'USFS Forest CO2 use'!AM6</f>
        <v>-119.25420726999999</v>
      </c>
      <c r="L8" s="58">
        <f>'USFS Forest CO2 use'!AN6</f>
        <v>-123.026014796667</v>
      </c>
    </row>
    <row r="9" spans="1:12" x14ac:dyDescent="0.25">
      <c r="B9" s="52" t="str">
        <f>'USFS Forest CO2 73024_OLD'!A27</f>
        <v>Land Converted to Forest Land</v>
      </c>
      <c r="C9" s="58">
        <f>'Table 6-2'!Q5</f>
        <v>-100.2</v>
      </c>
      <c r="D9" s="116">
        <f>'Table 6-2'!V5</f>
        <v>-100.2</v>
      </c>
      <c r="E9" s="49">
        <f>'Table 6-2'!AF5</f>
        <v>-100.3</v>
      </c>
      <c r="F9" s="59">
        <f>'Table 6-2'!AH5</f>
        <v>-100.3</v>
      </c>
      <c r="G9" s="58">
        <f>'USFS Forest CO2 use'!AI8</f>
        <v>-97.285833333333301</v>
      </c>
      <c r="H9" s="58">
        <f>'USFS Forest CO2 use'!AJ8</f>
        <v>-92.412222222222098</v>
      </c>
      <c r="I9" s="58">
        <f>'USFS Forest CO2 use'!AK8</f>
        <v>-88.284493455617394</v>
      </c>
      <c r="J9" s="58">
        <f>'USFS Forest CO2 use'!AL8</f>
        <v>-87.252646970030696</v>
      </c>
      <c r="K9" s="58">
        <f>'USFS Forest CO2 use'!AM8</f>
        <v>-85.787483133155504</v>
      </c>
      <c r="L9" s="58">
        <f>'USFS Forest CO2 use'!AN8</f>
        <v>-84.300386392345203</v>
      </c>
    </row>
    <row r="10" spans="1:12" ht="15.75" thickBot="1" x14ac:dyDescent="0.3">
      <c r="A10" s="31" t="s">
        <v>202</v>
      </c>
      <c r="B10" s="78" t="s">
        <v>77</v>
      </c>
      <c r="C10" s="142">
        <f>SUM(C7:C9)</f>
        <v>-976.2</v>
      </c>
      <c r="D10" s="142">
        <f>SUM(D7:D9)</f>
        <v>-955.90000000000009</v>
      </c>
      <c r="E10" s="142">
        <f t="shared" ref="E10:F10" si="0">SUM(E7:E9)</f>
        <v>-962.3</v>
      </c>
      <c r="F10" s="142">
        <f t="shared" si="0"/>
        <v>-887.39999999999986</v>
      </c>
      <c r="G10" s="142">
        <f>SUM(G7:G9)</f>
        <v>-706.81361995960833</v>
      </c>
      <c r="H10" s="142">
        <f t="shared" ref="H10:L10" si="1">SUM(H7:H9)</f>
        <v>-681.20776861457909</v>
      </c>
      <c r="I10" s="142">
        <f t="shared" si="1"/>
        <v>-790.91984861127435</v>
      </c>
      <c r="J10" s="142">
        <f t="shared" si="1"/>
        <v>-782.3257307580177</v>
      </c>
      <c r="K10" s="60">
        <f t="shared" si="1"/>
        <v>-731.5456763090865</v>
      </c>
      <c r="L10" s="60">
        <f t="shared" si="1"/>
        <v>-685.22637426351821</v>
      </c>
    </row>
    <row r="12" spans="1:12" ht="15.75" thickBot="1" x14ac:dyDescent="0.3"/>
    <row r="13" spans="1:12" x14ac:dyDescent="0.25">
      <c r="B13" s="160" t="s">
        <v>71</v>
      </c>
      <c r="C13" s="37">
        <f t="shared" ref="C13:L13" si="2">C42</f>
        <v>2005</v>
      </c>
      <c r="D13" s="113">
        <f t="shared" si="2"/>
        <v>2010</v>
      </c>
      <c r="E13" s="38">
        <f t="shared" si="2"/>
        <v>2020</v>
      </c>
      <c r="F13" s="38">
        <f t="shared" si="2"/>
        <v>2022</v>
      </c>
      <c r="G13" s="38">
        <f t="shared" si="2"/>
        <v>2025</v>
      </c>
      <c r="H13" s="38">
        <f t="shared" si="2"/>
        <v>2030</v>
      </c>
      <c r="I13" s="38">
        <f t="shared" si="2"/>
        <v>2035</v>
      </c>
      <c r="J13" s="38">
        <f t="shared" si="2"/>
        <v>2040</v>
      </c>
      <c r="K13" s="38">
        <f t="shared" si="2"/>
        <v>2045</v>
      </c>
      <c r="L13" s="39">
        <f t="shared" si="2"/>
        <v>2050</v>
      </c>
    </row>
    <row r="14" spans="1:12" ht="15.75" thickBot="1" x14ac:dyDescent="0.3">
      <c r="A14" s="2"/>
      <c r="B14" s="160" t="s">
        <v>72</v>
      </c>
      <c r="C14" s="173">
        <f t="shared" ref="C14:L14" si="3">SUM(C51,C10)</f>
        <v>-976.5</v>
      </c>
      <c r="D14" s="173">
        <f t="shared" si="3"/>
        <v>-941.50000000000011</v>
      </c>
      <c r="E14" s="173">
        <f t="shared" si="3"/>
        <v>-972.8</v>
      </c>
      <c r="F14" s="173">
        <f t="shared" si="3"/>
        <v>-921.89999999999986</v>
      </c>
      <c r="G14" s="173">
        <f t="shared" si="3"/>
        <v>-769.08698377654912</v>
      </c>
      <c r="H14" s="173">
        <f t="shared" si="3"/>
        <v>-738.43265410846254</v>
      </c>
      <c r="I14" s="173">
        <f t="shared" si="3"/>
        <v>-851.44775875149071</v>
      </c>
      <c r="J14" s="173">
        <f>SUM(J51,J10)</f>
        <v>-846.24115244547363</v>
      </c>
      <c r="K14" s="173">
        <f t="shared" si="3"/>
        <v>-798.91934951058306</v>
      </c>
      <c r="L14" s="173">
        <f t="shared" si="3"/>
        <v>-756.14459245044179</v>
      </c>
    </row>
    <row r="16" spans="1:12" ht="15.75" thickBot="1" x14ac:dyDescent="0.3">
      <c r="A16" s="112" t="s">
        <v>226</v>
      </c>
      <c r="B16" s="112"/>
    </row>
    <row r="17" spans="1:13" x14ac:dyDescent="0.25">
      <c r="A17" s="61"/>
      <c r="B17" s="62"/>
      <c r="C17" s="111">
        <v>2005</v>
      </c>
      <c r="D17" s="111">
        <f>D13</f>
        <v>2010</v>
      </c>
      <c r="E17" s="111">
        <v>2020</v>
      </c>
      <c r="F17" s="111">
        <v>2022</v>
      </c>
      <c r="G17" s="38">
        <v>2025</v>
      </c>
      <c r="H17" s="38">
        <v>2030</v>
      </c>
      <c r="I17" s="38">
        <v>2035</v>
      </c>
      <c r="J17" s="38">
        <v>2040</v>
      </c>
      <c r="K17" s="38">
        <v>2045</v>
      </c>
      <c r="L17" s="39">
        <v>2050</v>
      </c>
      <c r="M17" s="115"/>
    </row>
    <row r="18" spans="1:13" s="135" customFormat="1" ht="15.75" thickBot="1" x14ac:dyDescent="0.3">
      <c r="B18" s="156" t="s">
        <v>227</v>
      </c>
      <c r="C18" s="165">
        <f>C10</f>
        <v>-976.2</v>
      </c>
      <c r="D18" s="165">
        <f t="shared" ref="D18:F18" si="4">D10</f>
        <v>-955.90000000000009</v>
      </c>
      <c r="E18" s="165">
        <f t="shared" si="4"/>
        <v>-962.3</v>
      </c>
      <c r="F18" s="165">
        <f t="shared" si="4"/>
        <v>-887.39999999999986</v>
      </c>
      <c r="G18" s="166">
        <f>'GTM 9524 USE'!AD23</f>
        <v>-887.3</v>
      </c>
      <c r="H18" s="166">
        <f>-'GTM 9524 USE'!AD24</f>
        <v>-882.88456000000281</v>
      </c>
      <c r="I18" s="166">
        <f>-'GTM 9524 USE'!AD25</f>
        <v>-854.80355500000042</v>
      </c>
      <c r="J18" s="166">
        <f>-'GTM 9524 USE'!AD26</f>
        <v>-826.72254999999791</v>
      </c>
      <c r="K18" s="166">
        <f>-'GTM 9524 USE'!AD27</f>
        <v>-623.44308499999897</v>
      </c>
      <c r="L18" s="167">
        <f>-'GTM 9524 USE'!AD28</f>
        <v>-420.16362000000015</v>
      </c>
      <c r="M18" s="157"/>
    </row>
    <row r="19" spans="1:13" ht="15.75" thickBot="1" x14ac:dyDescent="0.3">
      <c r="A19" s="141" t="s">
        <v>202</v>
      </c>
      <c r="B19" s="112" t="s">
        <v>228</v>
      </c>
      <c r="C19" s="168">
        <f>C18</f>
        <v>-976.2</v>
      </c>
      <c r="D19" s="168">
        <f t="shared" ref="D19:F19" si="5">D18</f>
        <v>-955.90000000000009</v>
      </c>
      <c r="E19" s="168">
        <f t="shared" si="5"/>
        <v>-962.3</v>
      </c>
      <c r="F19" s="168">
        <f t="shared" si="5"/>
        <v>-887.39999999999986</v>
      </c>
      <c r="G19" s="169">
        <f>-'GTM 9524 USE'!AD35</f>
        <v>-887.3</v>
      </c>
      <c r="H19" s="169">
        <f>-'GTM 9524 USE'!AD36</f>
        <v>-942.745930000003</v>
      </c>
      <c r="I19" s="170">
        <f>-'GTM 9524 USE'!AD37</f>
        <v>-1135.2007300000009</v>
      </c>
      <c r="J19" s="170">
        <f>-'GTM 9524 USE'!AE26</f>
        <v>-1327.6555299999986</v>
      </c>
      <c r="K19" s="170">
        <f>-'GTM 9524 USE'!AD39</f>
        <v>-1108.2721050000009</v>
      </c>
      <c r="L19" s="170">
        <f>-'GTM 9524 USE'!AD40</f>
        <v>-888.88868000000298</v>
      </c>
    </row>
    <row r="20" spans="1:13" ht="15.75" thickBot="1" x14ac:dyDescent="0.3">
      <c r="A20" s="158"/>
      <c r="C20" s="29"/>
      <c r="D20" s="29"/>
      <c r="E20" s="29"/>
      <c r="F20" s="29"/>
    </row>
    <row r="21" spans="1:13" x14ac:dyDescent="0.25">
      <c r="B21" s="160" t="str">
        <f>B13</f>
        <v xml:space="preserve">ALL LULUCFCO2 using </v>
      </c>
      <c r="C21" s="110">
        <v>2005</v>
      </c>
      <c r="D21" s="117">
        <f>D13</f>
        <v>2010</v>
      </c>
      <c r="E21" s="111">
        <v>2020</v>
      </c>
      <c r="F21" s="111">
        <v>2022</v>
      </c>
      <c r="G21" s="38">
        <v>2025</v>
      </c>
      <c r="H21" s="38">
        <v>2030</v>
      </c>
      <c r="I21" s="38">
        <v>2035</v>
      </c>
      <c r="J21" s="38">
        <v>2040</v>
      </c>
      <c r="K21" s="38">
        <v>2045</v>
      </c>
      <c r="L21" s="39">
        <v>2050</v>
      </c>
    </row>
    <row r="22" spans="1:13" ht="15.75" thickBot="1" x14ac:dyDescent="0.3">
      <c r="A22" s="109"/>
      <c r="B22" s="160" t="s">
        <v>251</v>
      </c>
      <c r="C22" s="174">
        <f>C19+C51</f>
        <v>-976.5</v>
      </c>
      <c r="D22" s="174">
        <f t="shared" ref="D22:L22" si="6">D19+D51</f>
        <v>-941.50000000000011</v>
      </c>
      <c r="E22" s="174">
        <f t="shared" si="6"/>
        <v>-972.8</v>
      </c>
      <c r="F22" s="174">
        <f t="shared" si="6"/>
        <v>-921.89999999999986</v>
      </c>
      <c r="G22" s="174">
        <f t="shared" si="6"/>
        <v>-949.57336381694074</v>
      </c>
      <c r="H22" s="174">
        <f t="shared" si="6"/>
        <v>-999.97081549388645</v>
      </c>
      <c r="I22" s="174">
        <f t="shared" si="6"/>
        <v>-1195.7286401402173</v>
      </c>
      <c r="J22" s="174">
        <f t="shared" si="6"/>
        <v>-1391.5709516874547</v>
      </c>
      <c r="K22" s="174">
        <f t="shared" si="6"/>
        <v>-1175.6457782014975</v>
      </c>
      <c r="L22" s="174">
        <f t="shared" si="6"/>
        <v>-959.80689818692656</v>
      </c>
    </row>
    <row r="25" spans="1:13" x14ac:dyDescent="0.25">
      <c r="A25" s="162" t="s">
        <v>248</v>
      </c>
      <c r="C25" t="s">
        <v>219</v>
      </c>
    </row>
    <row r="26" spans="1:13" x14ac:dyDescent="0.25">
      <c r="A26" s="151" t="s">
        <v>249</v>
      </c>
      <c r="B26" s="151">
        <v>2040</v>
      </c>
      <c r="C26" s="152">
        <v>2005</v>
      </c>
      <c r="D26" s="152">
        <v>2010</v>
      </c>
      <c r="E26" s="152">
        <v>2020</v>
      </c>
      <c r="F26" s="152">
        <v>2022</v>
      </c>
      <c r="G26" s="35">
        <v>2025</v>
      </c>
      <c r="H26" s="35">
        <v>2030</v>
      </c>
      <c r="I26" s="35">
        <v>2035</v>
      </c>
      <c r="J26" s="35">
        <v>2040</v>
      </c>
      <c r="K26" s="177">
        <v>2045</v>
      </c>
      <c r="L26" s="177">
        <v>2050</v>
      </c>
    </row>
    <row r="27" spans="1:13" x14ac:dyDescent="0.25">
      <c r="A27" s="151" t="s">
        <v>72</v>
      </c>
      <c r="B27" s="151" t="s">
        <v>239</v>
      </c>
      <c r="C27" s="172">
        <f>C10</f>
        <v>-976.2</v>
      </c>
      <c r="D27" s="172">
        <f t="shared" ref="D27:F27" si="7">D10</f>
        <v>-955.90000000000009</v>
      </c>
      <c r="E27" s="172">
        <f t="shared" si="7"/>
        <v>-962.3</v>
      </c>
      <c r="F27" s="172">
        <f t="shared" si="7"/>
        <v>-887.39999999999986</v>
      </c>
      <c r="G27" s="172">
        <f>G10</f>
        <v>-706.81361995960833</v>
      </c>
      <c r="H27" s="172">
        <f>H10</f>
        <v>-681.20776861457909</v>
      </c>
      <c r="I27" s="172">
        <f>I10</f>
        <v>-790.91984861127435</v>
      </c>
      <c r="J27" s="172">
        <f>J10</f>
        <v>-782.3257307580177</v>
      </c>
      <c r="K27" s="172">
        <f t="shared" ref="K27:L27" si="8">K10</f>
        <v>-731.5456763090865</v>
      </c>
      <c r="L27" s="172">
        <f t="shared" si="8"/>
        <v>-685.22637426351821</v>
      </c>
    </row>
    <row r="28" spans="1:13" x14ac:dyDescent="0.25">
      <c r="A28" s="151" t="s">
        <v>209</v>
      </c>
      <c r="B28" s="151" t="s">
        <v>240</v>
      </c>
      <c r="C28" s="171">
        <f>C18</f>
        <v>-976.2</v>
      </c>
      <c r="D28" s="171">
        <f>D18</f>
        <v>-955.90000000000009</v>
      </c>
      <c r="E28" s="171">
        <f>E18</f>
        <v>-962.3</v>
      </c>
      <c r="F28" s="171">
        <f>F18</f>
        <v>-887.39999999999986</v>
      </c>
      <c r="G28" s="171">
        <f>G19</f>
        <v>-887.3</v>
      </c>
      <c r="H28" s="171">
        <f>H19</f>
        <v>-942.745930000003</v>
      </c>
      <c r="I28" s="171">
        <f>I19</f>
        <v>-1135.2007300000009</v>
      </c>
      <c r="J28" s="171">
        <f>J19</f>
        <v>-1327.6555299999986</v>
      </c>
      <c r="K28" s="171">
        <f t="shared" ref="K28:L28" si="9">K19</f>
        <v>-1108.2721050000009</v>
      </c>
      <c r="L28" s="171">
        <f t="shared" si="9"/>
        <v>-888.88868000000298</v>
      </c>
      <c r="M28" s="29"/>
    </row>
    <row r="29" spans="1:13" s="80" customFormat="1" x14ac:dyDescent="0.25">
      <c r="A29" s="135"/>
      <c r="B29" s="135"/>
      <c r="C29" s="155"/>
      <c r="D29" s="155"/>
      <c r="E29" s="155"/>
      <c r="F29" s="155"/>
      <c r="G29" s="155"/>
      <c r="H29" s="155"/>
      <c r="I29" s="155"/>
      <c r="J29" s="155"/>
      <c r="K29" s="154"/>
      <c r="L29" s="154"/>
      <c r="M29" s="154"/>
    </row>
    <row r="30" spans="1:13" s="80" customFormat="1" x14ac:dyDescent="0.25">
      <c r="A30" s="162" t="s">
        <v>250</v>
      </c>
      <c r="B30"/>
      <c r="C30" t="s">
        <v>219</v>
      </c>
      <c r="D30"/>
      <c r="E30"/>
      <c r="F30"/>
      <c r="G30"/>
      <c r="H30"/>
      <c r="I30"/>
      <c r="J30"/>
      <c r="K30" s="154"/>
      <c r="L30" s="154"/>
      <c r="M30" s="154"/>
    </row>
    <row r="31" spans="1:13" s="80" customFormat="1" x14ac:dyDescent="0.25">
      <c r="A31" s="151" t="s">
        <v>249</v>
      </c>
      <c r="B31" s="151">
        <v>2040</v>
      </c>
      <c r="C31" s="152">
        <v>2005</v>
      </c>
      <c r="D31" s="152">
        <v>2010</v>
      </c>
      <c r="E31" s="152">
        <v>2020</v>
      </c>
      <c r="F31" s="152">
        <v>2022</v>
      </c>
      <c r="G31" s="35">
        <v>2025</v>
      </c>
      <c r="H31" s="35">
        <v>2030</v>
      </c>
      <c r="I31" s="35">
        <v>2035</v>
      </c>
      <c r="J31" s="35">
        <v>2040</v>
      </c>
      <c r="K31" s="177">
        <v>2045</v>
      </c>
      <c r="L31" s="177">
        <v>2050</v>
      </c>
      <c r="M31" s="154"/>
    </row>
    <row r="32" spans="1:13" s="80" customFormat="1" x14ac:dyDescent="0.25">
      <c r="A32" s="151" t="s">
        <v>72</v>
      </c>
      <c r="B32" s="151" t="s">
        <v>239</v>
      </c>
      <c r="C32" s="176">
        <f>C14</f>
        <v>-976.5</v>
      </c>
      <c r="D32" s="176">
        <f t="shared" ref="D32:I32" si="10">D14</f>
        <v>-941.50000000000011</v>
      </c>
      <c r="E32" s="176">
        <f t="shared" si="10"/>
        <v>-972.8</v>
      </c>
      <c r="F32" s="176">
        <f t="shared" si="10"/>
        <v>-921.89999999999986</v>
      </c>
      <c r="G32" s="176">
        <f t="shared" si="10"/>
        <v>-769.08698377654912</v>
      </c>
      <c r="H32" s="176">
        <f t="shared" si="10"/>
        <v>-738.43265410846254</v>
      </c>
      <c r="I32" s="176">
        <f t="shared" si="10"/>
        <v>-851.44775875149071</v>
      </c>
      <c r="J32" s="176">
        <f>J14</f>
        <v>-846.24115244547363</v>
      </c>
      <c r="K32" s="176">
        <f t="shared" ref="K32:L32" si="11">K14</f>
        <v>-798.91934951058306</v>
      </c>
      <c r="L32" s="176">
        <f t="shared" si="11"/>
        <v>-756.14459245044179</v>
      </c>
      <c r="M32" s="154"/>
    </row>
    <row r="33" spans="1:16" s="80" customFormat="1" x14ac:dyDescent="0.25">
      <c r="A33" s="151" t="s">
        <v>209</v>
      </c>
      <c r="B33" s="151" t="s">
        <v>240</v>
      </c>
      <c r="C33" s="175">
        <f>C22</f>
        <v>-976.5</v>
      </c>
      <c r="D33" s="175">
        <f t="shared" ref="D33:K33" si="12">D22</f>
        <v>-941.50000000000011</v>
      </c>
      <c r="E33" s="175">
        <f t="shared" si="12"/>
        <v>-972.8</v>
      </c>
      <c r="F33" s="175">
        <f t="shared" si="12"/>
        <v>-921.89999999999986</v>
      </c>
      <c r="G33" s="175">
        <f t="shared" si="12"/>
        <v>-949.57336381694074</v>
      </c>
      <c r="H33" s="175">
        <f t="shared" si="12"/>
        <v>-999.97081549388645</v>
      </c>
      <c r="I33" s="175">
        <f t="shared" si="12"/>
        <v>-1195.7286401402173</v>
      </c>
      <c r="J33" s="175">
        <f t="shared" si="12"/>
        <v>-1391.5709516874547</v>
      </c>
      <c r="K33" s="175">
        <f t="shared" si="12"/>
        <v>-1175.6457782014975</v>
      </c>
      <c r="L33" s="175">
        <f>L22</f>
        <v>-959.80689818692656</v>
      </c>
      <c r="M33" s="154"/>
    </row>
    <row r="34" spans="1:16" s="80" customFormat="1" x14ac:dyDescent="0.25">
      <c r="A34" s="135"/>
      <c r="B34" s="135"/>
      <c r="C34" s="155"/>
      <c r="D34" s="155"/>
      <c r="E34" s="155"/>
      <c r="F34" s="155"/>
      <c r="G34" s="155"/>
      <c r="H34" s="155"/>
      <c r="I34" s="155"/>
      <c r="J34" s="155"/>
      <c r="K34" s="154"/>
      <c r="L34" s="154"/>
      <c r="M34" s="154"/>
    </row>
    <row r="35" spans="1:16" s="80" customFormat="1" x14ac:dyDescent="0.25">
      <c r="A35" s="135"/>
      <c r="B35" s="135"/>
      <c r="C35" s="155"/>
      <c r="D35" s="155"/>
      <c r="E35" s="155"/>
      <c r="F35" s="155"/>
      <c r="G35" s="155"/>
      <c r="H35" s="155"/>
      <c r="I35" s="155"/>
      <c r="J35" s="155"/>
      <c r="K35" s="154"/>
      <c r="L35" s="154"/>
      <c r="M35" s="154"/>
    </row>
    <row r="36" spans="1:16" s="80" customFormat="1" x14ac:dyDescent="0.25">
      <c r="A36" s="135"/>
      <c r="B36" s="135"/>
      <c r="C36" s="155"/>
      <c r="D36" s="155"/>
      <c r="E36" s="155"/>
      <c r="F36" s="155"/>
      <c r="G36" s="155"/>
      <c r="H36" s="155"/>
      <c r="I36" s="155"/>
      <c r="J36" s="155"/>
      <c r="K36" s="154"/>
      <c r="L36" s="154"/>
      <c r="M36" s="154"/>
    </row>
    <row r="37" spans="1:16" s="80" customFormat="1" x14ac:dyDescent="0.25">
      <c r="A37" s="135"/>
      <c r="B37" s="135"/>
      <c r="C37" s="155"/>
      <c r="D37" s="155"/>
      <c r="E37" s="155"/>
      <c r="F37" s="155"/>
      <c r="G37" s="155"/>
      <c r="H37" s="155"/>
      <c r="I37" s="155"/>
      <c r="J37" s="155"/>
      <c r="K37" s="154"/>
      <c r="L37" s="154"/>
      <c r="M37" s="154"/>
    </row>
    <row r="39" spans="1:16" x14ac:dyDescent="0.25">
      <c r="A39" t="s">
        <v>199</v>
      </c>
    </row>
    <row r="40" spans="1:16" ht="15.75" thickBot="1" x14ac:dyDescent="0.3">
      <c r="B40" s="25" t="s">
        <v>200</v>
      </c>
      <c r="C40" s="26"/>
      <c r="D40" s="26"/>
      <c r="E40" s="26"/>
      <c r="F40" s="26"/>
      <c r="G40" s="26"/>
      <c r="H40" s="26"/>
      <c r="I40" s="26"/>
      <c r="J40" s="26"/>
      <c r="K40" s="26"/>
      <c r="L40" s="34" t="s">
        <v>68</v>
      </c>
      <c r="N40" s="22" t="s">
        <v>69</v>
      </c>
      <c r="O40" s="22"/>
      <c r="P40" s="22"/>
    </row>
    <row r="41" spans="1:16" x14ac:dyDescent="0.25">
      <c r="B41" s="46"/>
      <c r="C41" s="37" t="s">
        <v>65</v>
      </c>
      <c r="D41" s="113"/>
      <c r="E41" s="38"/>
      <c r="F41" s="39"/>
      <c r="G41" s="37" t="s">
        <v>61</v>
      </c>
      <c r="H41" s="38"/>
      <c r="I41" s="38"/>
      <c r="J41" s="38"/>
      <c r="K41" s="38"/>
      <c r="L41" s="39"/>
    </row>
    <row r="42" spans="1:16" x14ac:dyDescent="0.25">
      <c r="B42" s="47"/>
      <c r="C42" s="40">
        <f>'nonforestCO2 GHGI 81224'!C4</f>
        <v>2005</v>
      </c>
      <c r="D42" s="114">
        <v>2010</v>
      </c>
      <c r="E42" s="35">
        <f>'nonforestCO2 GHGI 81224'!D4</f>
        <v>2020</v>
      </c>
      <c r="F42" s="41">
        <f>'nonforestCO2 GHGI 81224'!E4</f>
        <v>2022</v>
      </c>
      <c r="G42" s="40">
        <f>'nonforestCO2 GHGI 81224'!F4</f>
        <v>2025</v>
      </c>
      <c r="H42" s="35">
        <f>'nonforestCO2 GHGI 81224'!G4</f>
        <v>2030</v>
      </c>
      <c r="I42" s="35">
        <f>'nonforestCO2 GHGI 81224'!H4</f>
        <v>2035</v>
      </c>
      <c r="J42" s="35">
        <f>'nonforestCO2 GHGI 81224'!I4</f>
        <v>2040</v>
      </c>
      <c r="K42" s="35">
        <f>'nonforestCO2 GHGI 81224'!J4</f>
        <v>2045</v>
      </c>
      <c r="L42" s="41">
        <f>'nonforestCO2 GHGI 81224'!K4</f>
        <v>2050</v>
      </c>
    </row>
    <row r="43" spans="1:16" x14ac:dyDescent="0.25">
      <c r="B43" s="47" t="str">
        <f>'nonforestCO2 GHGI 81224'!B5</f>
        <v>Cropland Remaining Cropland</v>
      </c>
      <c r="C43" s="42">
        <f>'USDALULUCFnonf CO2 1032024'!S48</f>
        <v>-31.6</v>
      </c>
      <c r="D43" s="115">
        <f>'USDALULUCFnonf CO2 1032024'!X48</f>
        <v>-19.899999999999999</v>
      </c>
      <c r="E43" s="36">
        <f>'USDALULUCFnonf CO2 1032024'!AH48</f>
        <v>-8.8000000000000007</v>
      </c>
      <c r="F43" s="163">
        <f>'USDALULUCFnonf CO2 1032024'!AJ48</f>
        <v>-31.700000000000003</v>
      </c>
      <c r="G43">
        <f>'USDALULUCFnonf CO2 1032024'!AM48</f>
        <v>-51.303384719061491</v>
      </c>
      <c r="H43">
        <f>'USDALULUCFnonf CO2 1032024'!AR48</f>
        <v>-41.722484559625308</v>
      </c>
      <c r="I43">
        <f>'USDALULUCFnonf CO2 1032024'!AW48</f>
        <v>-41.498191392668957</v>
      </c>
      <c r="J43">
        <f>'USDALULUCFnonf CO2 1032024'!BB48</f>
        <v>-41.280668267813354</v>
      </c>
      <c r="K43">
        <f>'USDALULUCFnonf CO2 1032024'!BG48</f>
        <v>-41.078813898813564</v>
      </c>
      <c r="L43">
        <f>'USDALULUCFnonf CO2 1032024'!BL48</f>
        <v>-40.886250194407999</v>
      </c>
    </row>
    <row r="44" spans="1:16" x14ac:dyDescent="0.25">
      <c r="B44" s="47" t="str">
        <f>'nonforestCO2 GHGI 81224'!B6</f>
        <v>Land Converted to Cropland</v>
      </c>
      <c r="C44" s="42">
        <f>'USDALULUCFnonf CO2 1032024'!S49</f>
        <v>34.5</v>
      </c>
      <c r="D44" s="115">
        <f>'USDALULUCFnonf CO2 1032024'!X49</f>
        <v>32.299999999999997</v>
      </c>
      <c r="E44" s="36">
        <f>'USDALULUCFnonf CO2 1032024'!AH49</f>
        <v>29.299999999999997</v>
      </c>
      <c r="F44" s="163">
        <f>'USDALULUCFnonf CO2 1032024'!AJ49</f>
        <v>35.1</v>
      </c>
      <c r="G44">
        <f>'USDALULUCFnonf CO2 1032024'!AM49</f>
        <v>34.970616465774874</v>
      </c>
      <c r="H44">
        <f>'USDALULUCFnonf CO2 1032024'!AR49</f>
        <v>34.740292761696878</v>
      </c>
      <c r="I44">
        <f>'USDALULUCFnonf CO2 1032024'!AW49</f>
        <v>34.49194291437297</v>
      </c>
      <c r="J44">
        <f>'USDALULUCFnonf CO2 1032024'!BB49</f>
        <v>34.251089233539162</v>
      </c>
      <c r="K44">
        <f>'USDALULUCFnonf CO2 1032024'!BG49</f>
        <v>34.027584869126144</v>
      </c>
      <c r="L44">
        <f>'USDALULUCFnonf CO2 1032024'!BL49</f>
        <v>33.814367644374251</v>
      </c>
    </row>
    <row r="45" spans="1:16" x14ac:dyDescent="0.25">
      <c r="B45" s="47" t="str">
        <f>'nonforestCO2 GHGI 81224'!B7</f>
        <v>Grassland Remaining Grassland</v>
      </c>
      <c r="C45" s="42">
        <f>'USDALULUCFnonf CO2 1032024'!S50</f>
        <v>24.1</v>
      </c>
      <c r="D45" s="115">
        <f>'USDALULUCFnonf CO2 1032024'!X50</f>
        <v>27.399999999999995</v>
      </c>
      <c r="E45" s="36">
        <f>'USDALULUCFnonf CO2 1032024'!AH50</f>
        <v>16.100000000000001</v>
      </c>
      <c r="F45" s="163">
        <f>'USDALULUCFnonf CO2 1032024'!AJ50</f>
        <v>13.399999999999999</v>
      </c>
      <c r="G45">
        <f>'USDALULUCFnonf CO2 1032024'!AM50</f>
        <v>7.2429897905926177</v>
      </c>
      <c r="H45">
        <f>'USDALULUCFnonf CO2 1032024'!AR50</f>
        <v>6.1292324361173298</v>
      </c>
      <c r="I45">
        <f>'USDALULUCFnonf CO2 1032024'!AW50</f>
        <v>6.1109438813156798</v>
      </c>
      <c r="J45">
        <f>'USDALULUCFnonf CO2 1032024'!BB50</f>
        <v>6.0909145011817243</v>
      </c>
      <c r="K45">
        <f>'USDALULUCFnonf CO2 1032024'!BG50</f>
        <v>6.0680246805126012</v>
      </c>
      <c r="L45">
        <f>'USDALULUCFnonf CO2 1032024'!BL50</f>
        <v>6.0429763819688924</v>
      </c>
    </row>
    <row r="46" spans="1:16" x14ac:dyDescent="0.25">
      <c r="B46" s="47" t="str">
        <f>'nonforestCO2 GHGI 81224'!B8</f>
        <v>Land Converted to Grassland</v>
      </c>
      <c r="C46" s="42">
        <f>'USDALULUCFnonf CO2 1032024'!S51</f>
        <v>21.8</v>
      </c>
      <c r="D46" s="115">
        <f>'USDALULUCFnonf CO2 1032024'!X51</f>
        <v>22.7</v>
      </c>
      <c r="E46" s="36">
        <f>'USDALULUCFnonf CO2 1032024'!AH51</f>
        <v>28.7</v>
      </c>
      <c r="F46" s="163">
        <f>'USDALULUCFnonf CO2 1032024'!AJ51</f>
        <v>25.6</v>
      </c>
      <c r="G46">
        <f>'USDALULUCFnonf CO2 1032024'!AM51</f>
        <v>25.557913188427918</v>
      </c>
      <c r="H46">
        <f>'USDALULUCFnonf CO2 1032024'!AR51</f>
        <v>25.493665915300479</v>
      </c>
      <c r="I46">
        <f>'USDALULUCFnonf CO2 1032024'!AW51</f>
        <v>25.4359852508986</v>
      </c>
      <c r="J46">
        <f>'USDALULUCFnonf CO2 1032024'!BB51</f>
        <v>25.3728141602239</v>
      </c>
      <c r="K46">
        <f>'USDALULUCFnonf CO2 1032024'!BG51</f>
        <v>25.300621464925982</v>
      </c>
      <c r="L46">
        <f>'USDALULUCFnonf CO2 1032024'!BL51</f>
        <v>25.221621100063519</v>
      </c>
    </row>
    <row r="47" spans="1:16" x14ac:dyDescent="0.25">
      <c r="B47" s="47" t="str">
        <f>'nonforestCO2 GHGI 81224'!B9</f>
        <v>Wetlands Remaining Wetlands</v>
      </c>
      <c r="C47" s="42">
        <f>'USDALULUCFnonf CO2 1032024'!S52</f>
        <v>-9</v>
      </c>
      <c r="D47" s="115">
        <f>'USDALULUCFnonf CO2 1032024'!X52</f>
        <v>0.19999999999999996</v>
      </c>
      <c r="E47" s="36">
        <f>'USDALULUCFnonf CO2 1032024'!AH52</f>
        <v>-10.5</v>
      </c>
      <c r="F47" s="163">
        <f>'USDALULUCFnonf CO2 1032024'!AJ52</f>
        <v>-10.5</v>
      </c>
      <c r="G47">
        <f>'USDALULUCFnonf CO2 1032024'!AM52</f>
        <v>-10.5</v>
      </c>
      <c r="H47">
        <f>'USDALULUCFnonf CO2 1032024'!AR52</f>
        <v>-10.5</v>
      </c>
      <c r="I47">
        <f>'USDALULUCFnonf CO2 1032024'!AW52</f>
        <v>-10.5</v>
      </c>
      <c r="J47">
        <f>'USDALULUCFnonf CO2 1032024'!BB52</f>
        <v>-10.5</v>
      </c>
      <c r="K47">
        <f>'USDALULUCFnonf CO2 1032024'!BG52</f>
        <v>-10.5</v>
      </c>
      <c r="L47">
        <f>'USDALULUCFnonf CO2 1032024'!BL52</f>
        <v>-10.5</v>
      </c>
    </row>
    <row r="48" spans="1:16" x14ac:dyDescent="0.25">
      <c r="B48" s="47" t="str">
        <f>'nonforestCO2 GHGI 81224'!B10</f>
        <v>Land Converted to Wetlands</v>
      </c>
      <c r="C48" s="42">
        <f>'USDALULUCFnonf CO2 1032024'!S53</f>
        <v>1.1000000000000001</v>
      </c>
      <c r="D48" s="115">
        <f>'USDALULUCFnonf CO2 1032024'!X53</f>
        <v>0.7</v>
      </c>
      <c r="E48" s="36">
        <f>'USDALULUCFnonf CO2 1032024'!AH53</f>
        <v>0.3</v>
      </c>
      <c r="F48" s="163">
        <f>'USDALULUCFnonf CO2 1032024'!AJ53</f>
        <v>0.3</v>
      </c>
      <c r="G48">
        <f>'USDALULUCFnonf CO2 1032024'!AM53</f>
        <v>0.3</v>
      </c>
      <c r="H48">
        <f>'USDALULUCFnonf CO2 1032024'!AR53</f>
        <v>0.3</v>
      </c>
      <c r="I48">
        <f>'USDALULUCFnonf CO2 1032024'!AW53</f>
        <v>0.3</v>
      </c>
      <c r="J48">
        <f>'USDALULUCFnonf CO2 1032024'!BB53</f>
        <v>0.3</v>
      </c>
      <c r="K48">
        <f>'USDALULUCFnonf CO2 1032024'!BG53</f>
        <v>0.3</v>
      </c>
      <c r="L48">
        <f>'USDALULUCFnonf CO2 1032024'!BL53</f>
        <v>0.3</v>
      </c>
    </row>
    <row r="49" spans="2:12" x14ac:dyDescent="0.25">
      <c r="B49" s="47" t="str">
        <f>'nonforestCO2 GHGI 81224'!B11</f>
        <v>Settlements Remaining Settlements*</v>
      </c>
      <c r="C49" s="42">
        <f>'USDALULUCFnonf CO2 1032024'!S54</f>
        <v>-118.30000000000001</v>
      </c>
      <c r="D49" s="115">
        <f>'USDALULUCFnonf CO2 1032024'!X54</f>
        <v>-125.7</v>
      </c>
      <c r="E49" s="36">
        <f>'USDALULUCFnonf CO2 1032024'!AH54</f>
        <v>-134.4</v>
      </c>
      <c r="F49" s="163">
        <f>'USDALULUCFnonf CO2 1032024'!AJ54</f>
        <v>-134.9</v>
      </c>
      <c r="G49">
        <f>'USDALULUCFnonf CO2 1032024'!AM54</f>
        <v>-138.62441009605425</v>
      </c>
      <c r="H49">
        <f>'USDALULUCFnonf CO2 1032024'!AR54</f>
        <v>-144.94285408081851</v>
      </c>
      <c r="I49">
        <f>'USDALULUCFnonf CO2 1032024'!AW54</f>
        <v>-151.42088303041621</v>
      </c>
      <c r="J49">
        <f>'USDALULUCFnonf CO2 1032024'!BB54</f>
        <v>-158.05662924044742</v>
      </c>
      <c r="K49">
        <f>'USDALULUCFnonf CO2 1032024'!BG54</f>
        <v>-164.81481385002581</v>
      </c>
      <c r="L49">
        <f>'USDALULUCFnonf CO2 1032024'!BL54</f>
        <v>-171.73140746240804</v>
      </c>
    </row>
    <row r="50" spans="2:12" x14ac:dyDescent="0.25">
      <c r="B50" s="47" t="str">
        <f>'nonforestCO2 GHGI 81224'!B12</f>
        <v>Land Converted to Settlements</v>
      </c>
      <c r="C50" s="42">
        <f>'USDALULUCFnonf CO2 1032024'!S55</f>
        <v>77.099999999999994</v>
      </c>
      <c r="D50" s="115">
        <f>'USDALULUCFnonf CO2 1032024'!X55</f>
        <v>76.7</v>
      </c>
      <c r="E50" s="36">
        <f>'USDALULUCFnonf CO2 1032024'!AH55</f>
        <v>68.8</v>
      </c>
      <c r="F50" s="163">
        <f>'USDALULUCFnonf CO2 1032024'!AJ55</f>
        <v>68.2</v>
      </c>
      <c r="G50">
        <f>'USDALULUCFnonf CO2 1032024'!AM55</f>
        <v>70.082911553379546</v>
      </c>
      <c r="H50">
        <f>'USDALULUCFnonf CO2 1032024'!AR55</f>
        <v>73.277262033445695</v>
      </c>
      <c r="I50">
        <f>'USDALULUCFnonf CO2 1032024'!AW55</f>
        <v>76.552292236281573</v>
      </c>
      <c r="J50">
        <f>'USDALULUCFnonf CO2 1032024'!BB55</f>
        <v>79.907057925860016</v>
      </c>
      <c r="K50">
        <f>'USDALULUCFnonf CO2 1032024'!BG55</f>
        <v>83.323723532778061</v>
      </c>
      <c r="L50">
        <f>'USDALULUCFnonf CO2 1032024'!BL55</f>
        <v>86.820474343485756</v>
      </c>
    </row>
    <row r="51" spans="2:12" ht="15.75" thickBot="1" x14ac:dyDescent="0.3">
      <c r="B51" s="48" t="str">
        <f>'nonforestCO2 GHGI 81224'!B13</f>
        <v>subtotal non-forest LUC CO2</v>
      </c>
      <c r="C51" s="42">
        <f>SUM(C43:C50)</f>
        <v>-0.30000000000001137</v>
      </c>
      <c r="D51" s="44">
        <f>SUM(D43:D50)</f>
        <v>14.400000000000006</v>
      </c>
      <c r="E51" s="45">
        <f>SUM(E43:E50)</f>
        <v>-10.500000000000014</v>
      </c>
      <c r="F51" s="164">
        <f>SUM(F43:F50)</f>
        <v>-34.500000000000014</v>
      </c>
      <c r="G51" s="164">
        <f>SUM(G43:G50)</f>
        <v>-62.273363816940787</v>
      </c>
      <c r="H51" s="164">
        <f t="shared" ref="H51:J51" si="13">SUM(H43:H50)</f>
        <v>-57.224885493883434</v>
      </c>
      <c r="I51" s="164">
        <f t="shared" si="13"/>
        <v>-60.527910140216335</v>
      </c>
      <c r="J51" s="164">
        <f t="shared" si="13"/>
        <v>-63.915421687455961</v>
      </c>
      <c r="K51" s="164">
        <f t="shared" ref="K51" si="14">SUM(K43:K50)</f>
        <v>-67.373673201496601</v>
      </c>
      <c r="L51" s="164">
        <f t="shared" ref="L51" si="15">SUM(L43:L50)</f>
        <v>-70.91821818692361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0D568-A5FA-447E-83AC-5F5538B95035}">
  <sheetPr>
    <tabColor rgb="FFFFC000"/>
  </sheetPr>
  <dimension ref="A1:BL67"/>
  <sheetViews>
    <sheetView topLeftCell="A27" workbookViewId="0">
      <selection activeCell="BL42" activeCellId="5" sqref="AM42 AR42 AW42 BB42 BG42 BL42"/>
    </sheetView>
  </sheetViews>
  <sheetFormatPr defaultRowHeight="15" x14ac:dyDescent="0.25"/>
  <cols>
    <col min="1" max="1" width="54" customWidth="1"/>
    <col min="3" max="3" width="15.5703125" customWidth="1"/>
    <col min="4" max="36" width="0" hidden="1" customWidth="1"/>
    <col min="40" max="43" width="0" hidden="1" customWidth="1"/>
    <col min="45" max="48" width="0" hidden="1" customWidth="1"/>
    <col min="50" max="53" width="0" hidden="1" customWidth="1"/>
    <col min="55" max="58" width="0" hidden="1" customWidth="1"/>
    <col min="60" max="63" width="0" hidden="1" customWidth="1"/>
  </cols>
  <sheetData>
    <row r="1" spans="1:64" ht="18.75" x14ac:dyDescent="0.3">
      <c r="A1" s="79" t="s">
        <v>78</v>
      </c>
    </row>
    <row r="2" spans="1:64" x14ac:dyDescent="0.25">
      <c r="A2" s="2" t="s">
        <v>79</v>
      </c>
      <c r="B2" t="s">
        <v>80</v>
      </c>
      <c r="D2">
        <v>1990</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c r="AI2">
        <v>2021</v>
      </c>
      <c r="AJ2">
        <v>2022</v>
      </c>
      <c r="AK2">
        <v>2023</v>
      </c>
      <c r="AL2">
        <v>2024</v>
      </c>
      <c r="AM2">
        <v>2025</v>
      </c>
      <c r="AN2">
        <v>2026</v>
      </c>
      <c r="AO2">
        <v>2027</v>
      </c>
      <c r="AP2">
        <v>2028</v>
      </c>
      <c r="AQ2">
        <v>2029</v>
      </c>
      <c r="AR2">
        <v>2030</v>
      </c>
      <c r="AS2">
        <v>2031</v>
      </c>
      <c r="AT2">
        <v>2032</v>
      </c>
      <c r="AU2">
        <v>2033</v>
      </c>
      <c r="AV2">
        <v>2034</v>
      </c>
      <c r="AW2">
        <v>2035</v>
      </c>
      <c r="AX2">
        <v>2036</v>
      </c>
      <c r="AY2">
        <v>2037</v>
      </c>
      <c r="AZ2">
        <v>2038</v>
      </c>
      <c r="BA2">
        <v>2039</v>
      </c>
      <c r="BB2">
        <v>2040</v>
      </c>
      <c r="BC2">
        <v>2041</v>
      </c>
      <c r="BD2">
        <v>2042</v>
      </c>
      <c r="BE2">
        <v>2043</v>
      </c>
      <c r="BF2">
        <v>2044</v>
      </c>
      <c r="BG2">
        <v>2045</v>
      </c>
      <c r="BH2">
        <v>2046</v>
      </c>
      <c r="BI2">
        <v>2047</v>
      </c>
      <c r="BJ2">
        <v>2048</v>
      </c>
      <c r="BK2">
        <v>2049</v>
      </c>
      <c r="BL2">
        <v>2050</v>
      </c>
    </row>
    <row r="3" spans="1:64" x14ac:dyDescent="0.25">
      <c r="A3" s="2" t="s">
        <v>5</v>
      </c>
      <c r="B3" t="s">
        <v>81</v>
      </c>
      <c r="D3">
        <v>-5.0000000000000009</v>
      </c>
      <c r="E3">
        <v>-18.600000000000001</v>
      </c>
      <c r="F3">
        <v>-26.7</v>
      </c>
      <c r="G3">
        <v>-13.6</v>
      </c>
      <c r="H3">
        <v>-21.5</v>
      </c>
      <c r="I3">
        <v>-18.2</v>
      </c>
      <c r="J3">
        <v>-38.200000000000003</v>
      </c>
      <c r="K3">
        <v>-35</v>
      </c>
      <c r="L3">
        <v>-30.4</v>
      </c>
      <c r="M3">
        <v>-32.200000000000003</v>
      </c>
      <c r="N3">
        <v>-38</v>
      </c>
      <c r="O3">
        <v>-35.799999999999997</v>
      </c>
      <c r="P3">
        <v>-38.1</v>
      </c>
      <c r="Q3">
        <v>-29</v>
      </c>
      <c r="R3">
        <v>-33.700000000000003</v>
      </c>
      <c r="S3">
        <v>-31.6</v>
      </c>
      <c r="T3">
        <v>-28.299999999999997</v>
      </c>
      <c r="U3">
        <v>-27</v>
      </c>
      <c r="V3">
        <v>-33.799999999999997</v>
      </c>
      <c r="W3">
        <v>-15.6</v>
      </c>
      <c r="X3">
        <v>-19.899999999999999</v>
      </c>
      <c r="Y3">
        <v>-38.5</v>
      </c>
      <c r="Z3">
        <v>-27.1</v>
      </c>
      <c r="AA3">
        <v>-16</v>
      </c>
      <c r="AB3">
        <v>-22.4</v>
      </c>
      <c r="AC3">
        <v>-24</v>
      </c>
      <c r="AD3">
        <v>-22.5</v>
      </c>
      <c r="AE3">
        <v>-18.8</v>
      </c>
      <c r="AF3">
        <v>-17.8</v>
      </c>
      <c r="AG3">
        <v>-19.399999999999999</v>
      </c>
      <c r="AH3">
        <v>-8.8000000000000007</v>
      </c>
      <c r="AI3">
        <v>-32</v>
      </c>
      <c r="AJ3">
        <v>-31.700000000000003</v>
      </c>
      <c r="AK3">
        <v>-35.559978136851228</v>
      </c>
      <c r="AL3">
        <v>-40.069702749631773</v>
      </c>
      <c r="AM3">
        <v>-51.303384719061491</v>
      </c>
      <c r="AN3">
        <v>-70.45313892350913</v>
      </c>
      <c r="AO3">
        <v>-67.554316785589066</v>
      </c>
      <c r="AP3">
        <v>-56.966017233660764</v>
      </c>
      <c r="AQ3">
        <v>-41.76685100510781</v>
      </c>
      <c r="AR3">
        <v>-41.722484559625308</v>
      </c>
      <c r="AS3">
        <v>-41.677969880027774</v>
      </c>
      <c r="AT3">
        <v>-41.633455200430241</v>
      </c>
      <c r="AU3">
        <v>-41.588403639375038</v>
      </c>
      <c r="AV3">
        <v>-41.543352078319828</v>
      </c>
      <c r="AW3">
        <v>-41.498191392668957</v>
      </c>
      <c r="AX3">
        <v>-41.453030707018087</v>
      </c>
      <c r="AY3">
        <v>-41.408400780085856</v>
      </c>
      <c r="AZ3">
        <v>-41.363770853153611</v>
      </c>
      <c r="BA3">
        <v>-41.322219560483482</v>
      </c>
      <c r="BB3">
        <v>-41.280668267813354</v>
      </c>
      <c r="BC3">
        <v>-41.23806505061264</v>
      </c>
      <c r="BD3">
        <v>-41.195461833411926</v>
      </c>
      <c r="BE3">
        <v>-41.15590988581495</v>
      </c>
      <c r="BF3">
        <v>-41.11635793821798</v>
      </c>
      <c r="BG3">
        <v>-41.078813898813564</v>
      </c>
      <c r="BH3">
        <v>-41.041269859409141</v>
      </c>
      <c r="BI3">
        <v>-41.002441781345283</v>
      </c>
      <c r="BJ3">
        <v>-40.963613703281432</v>
      </c>
      <c r="BK3">
        <v>-40.924931948844716</v>
      </c>
      <c r="BL3">
        <v>-40.886250194407999</v>
      </c>
    </row>
    <row r="4" spans="1:64" x14ac:dyDescent="0.25">
      <c r="A4" t="s">
        <v>82</v>
      </c>
      <c r="B4" t="s">
        <v>81</v>
      </c>
      <c r="C4" t="s">
        <v>121</v>
      </c>
      <c r="D4">
        <v>-5.0000000000000009</v>
      </c>
      <c r="E4">
        <v>-18.600000000000001</v>
      </c>
      <c r="F4">
        <v>-26.7</v>
      </c>
      <c r="G4">
        <v>-13.6</v>
      </c>
      <c r="H4">
        <v>-21.5</v>
      </c>
      <c r="I4">
        <v>-18.2</v>
      </c>
      <c r="J4">
        <v>-38.200000000000003</v>
      </c>
      <c r="K4">
        <v>-35</v>
      </c>
      <c r="L4">
        <v>-30.4</v>
      </c>
      <c r="M4">
        <v>-32.200000000000003</v>
      </c>
      <c r="N4">
        <v>-38</v>
      </c>
      <c r="O4">
        <v>-35.799999999999997</v>
      </c>
      <c r="P4">
        <v>-38.1</v>
      </c>
      <c r="Q4">
        <v>-29</v>
      </c>
      <c r="R4">
        <v>-33.700000000000003</v>
      </c>
      <c r="S4">
        <v>-31.6</v>
      </c>
      <c r="T4">
        <v>-28.299999999999997</v>
      </c>
      <c r="U4">
        <v>-27</v>
      </c>
      <c r="V4">
        <v>-33.799999999999997</v>
      </c>
      <c r="W4">
        <v>-15.6</v>
      </c>
      <c r="X4">
        <v>-19.899999999999999</v>
      </c>
      <c r="Y4">
        <v>-38.5</v>
      </c>
      <c r="Z4">
        <v>-27.1</v>
      </c>
      <c r="AA4">
        <v>-16</v>
      </c>
      <c r="AB4">
        <v>-22.4</v>
      </c>
      <c r="AC4">
        <v>-24</v>
      </c>
      <c r="AD4">
        <v>-22.5</v>
      </c>
      <c r="AE4">
        <v>-18.8</v>
      </c>
      <c r="AF4">
        <v>-17.8</v>
      </c>
      <c r="AG4">
        <v>-19.399999999999999</v>
      </c>
      <c r="AH4">
        <v>-8.8000000000000007</v>
      </c>
      <c r="AI4">
        <v>-32</v>
      </c>
      <c r="AJ4">
        <v>-31.700000000000003</v>
      </c>
      <c r="AK4">
        <v>-35.559978136851228</v>
      </c>
      <c r="AL4">
        <v>-40.069702749631773</v>
      </c>
      <c r="AM4">
        <v>-51.303384719061491</v>
      </c>
      <c r="AN4">
        <v>-70.45313892350913</v>
      </c>
      <c r="AO4">
        <v>-67.554316785589066</v>
      </c>
      <c r="AP4">
        <v>-56.966017233660764</v>
      </c>
      <c r="AQ4">
        <v>-41.76685100510781</v>
      </c>
      <c r="AR4">
        <v>-41.722484559625308</v>
      </c>
      <c r="AS4">
        <v>-41.677969880027774</v>
      </c>
      <c r="AT4">
        <v>-41.633455200430241</v>
      </c>
      <c r="AU4">
        <v>-41.588403639375038</v>
      </c>
      <c r="AV4">
        <v>-41.543352078319828</v>
      </c>
      <c r="AW4">
        <v>-41.498191392668957</v>
      </c>
      <c r="AX4">
        <v>-41.453030707018087</v>
      </c>
      <c r="AY4">
        <v>-41.408400780085856</v>
      </c>
      <c r="AZ4">
        <v>-41.363770853153611</v>
      </c>
      <c r="BA4">
        <v>-41.322219560483482</v>
      </c>
      <c r="BB4">
        <v>-41.280668267813354</v>
      </c>
      <c r="BC4">
        <v>-41.23806505061264</v>
      </c>
      <c r="BD4">
        <v>-41.195461833411926</v>
      </c>
      <c r="BE4">
        <v>-41.15590988581495</v>
      </c>
      <c r="BF4">
        <v>-41.11635793821798</v>
      </c>
      <c r="BG4">
        <v>-41.078813898813564</v>
      </c>
      <c r="BH4">
        <v>-41.041269859409141</v>
      </c>
      <c r="BI4">
        <v>-41.002441781345283</v>
      </c>
      <c r="BJ4">
        <v>-40.963613703281432</v>
      </c>
      <c r="BK4">
        <v>-40.924931948844716</v>
      </c>
      <c r="BL4">
        <v>-40.886250194407999</v>
      </c>
    </row>
    <row r="5" spans="1:64" x14ac:dyDescent="0.25">
      <c r="A5" s="2" t="s">
        <v>6</v>
      </c>
      <c r="B5" t="s">
        <v>83</v>
      </c>
      <c r="D5">
        <v>45.4</v>
      </c>
      <c r="E5">
        <v>46.6</v>
      </c>
      <c r="F5">
        <v>43.2</v>
      </c>
      <c r="G5">
        <v>40.700000000000003</v>
      </c>
      <c r="H5">
        <v>40.700000000000003</v>
      </c>
      <c r="I5">
        <v>42.7</v>
      </c>
      <c r="J5">
        <v>40.4</v>
      </c>
      <c r="K5">
        <v>40.700000000000003</v>
      </c>
      <c r="L5">
        <v>38.5</v>
      </c>
      <c r="M5">
        <v>40.9</v>
      </c>
      <c r="N5">
        <v>37.4</v>
      </c>
      <c r="O5">
        <v>36</v>
      </c>
      <c r="P5">
        <v>35.700000000000003</v>
      </c>
      <c r="Q5">
        <v>35.799999999999997</v>
      </c>
      <c r="R5">
        <v>34.6</v>
      </c>
      <c r="S5">
        <v>34.5</v>
      </c>
      <c r="T5">
        <v>32.4</v>
      </c>
      <c r="U5">
        <v>33.6</v>
      </c>
      <c r="V5">
        <v>30.3</v>
      </c>
      <c r="W5">
        <v>30.9</v>
      </c>
      <c r="X5">
        <v>32.299999999999997</v>
      </c>
      <c r="Y5">
        <v>29.599999999999998</v>
      </c>
      <c r="Z5">
        <v>31.999999999999996</v>
      </c>
      <c r="AA5">
        <v>33.5</v>
      </c>
      <c r="AB5">
        <v>32</v>
      </c>
      <c r="AC5">
        <v>33.299999999999997</v>
      </c>
      <c r="AD5">
        <v>34.1</v>
      </c>
      <c r="AE5">
        <v>33.200000000000003</v>
      </c>
      <c r="AF5">
        <v>31.9</v>
      </c>
      <c r="AG5">
        <v>31.400000000000002</v>
      </c>
      <c r="AH5">
        <v>29.299999999999997</v>
      </c>
      <c r="AI5">
        <v>34.9</v>
      </c>
      <c r="AJ5">
        <v>35.1</v>
      </c>
      <c r="AK5">
        <v>35.057066827494118</v>
      </c>
      <c r="AL5">
        <v>35.014133654988228</v>
      </c>
      <c r="AM5">
        <v>34.970616465774874</v>
      </c>
      <c r="AN5">
        <v>34.927099276561528</v>
      </c>
      <c r="AO5">
        <v>34.88282101081488</v>
      </c>
      <c r="AP5">
        <v>34.838542745068224</v>
      </c>
      <c r="AQ5">
        <v>34.789417753382551</v>
      </c>
      <c r="AR5">
        <v>34.740292761696878</v>
      </c>
      <c r="AS5">
        <v>34.691003636969008</v>
      </c>
      <c r="AT5">
        <v>34.641714512241151</v>
      </c>
      <c r="AU5">
        <v>34.591830922555417</v>
      </c>
      <c r="AV5">
        <v>34.541947332869675</v>
      </c>
      <c r="AW5">
        <v>34.49194291437297</v>
      </c>
      <c r="AX5">
        <v>34.441938495876272</v>
      </c>
      <c r="AY5">
        <v>34.392521762900827</v>
      </c>
      <c r="AZ5">
        <v>34.343105029925376</v>
      </c>
      <c r="BA5">
        <v>34.297097131732265</v>
      </c>
      <c r="BB5">
        <v>34.251089233539162</v>
      </c>
      <c r="BC5">
        <v>34.203916586102416</v>
      </c>
      <c r="BD5">
        <v>34.156743938665656</v>
      </c>
      <c r="BE5">
        <v>34.112949826342195</v>
      </c>
      <c r="BF5">
        <v>34.069155714018734</v>
      </c>
      <c r="BG5">
        <v>34.027584869126144</v>
      </c>
      <c r="BH5">
        <v>33.986014024233548</v>
      </c>
      <c r="BI5">
        <v>33.943021420446762</v>
      </c>
      <c r="BJ5">
        <v>33.900028816659969</v>
      </c>
      <c r="BK5">
        <v>33.857198230517106</v>
      </c>
      <c r="BL5">
        <v>33.814367644374251</v>
      </c>
    </row>
    <row r="6" spans="1:64" x14ac:dyDescent="0.25">
      <c r="A6" t="s">
        <v>84</v>
      </c>
      <c r="B6" t="s">
        <v>83</v>
      </c>
      <c r="C6" t="s">
        <v>121</v>
      </c>
      <c r="D6">
        <v>45.4</v>
      </c>
      <c r="E6">
        <v>46.6</v>
      </c>
      <c r="F6">
        <v>43.2</v>
      </c>
      <c r="G6">
        <v>40.700000000000003</v>
      </c>
      <c r="H6">
        <v>40.700000000000003</v>
      </c>
      <c r="I6">
        <v>42.7</v>
      </c>
      <c r="J6">
        <v>40.4</v>
      </c>
      <c r="K6">
        <v>40.700000000000003</v>
      </c>
      <c r="L6">
        <v>38.5</v>
      </c>
      <c r="M6">
        <v>40.9</v>
      </c>
      <c r="N6">
        <v>37.4</v>
      </c>
      <c r="O6">
        <v>36</v>
      </c>
      <c r="P6">
        <v>35.700000000000003</v>
      </c>
      <c r="Q6">
        <v>35.799999999999997</v>
      </c>
      <c r="R6">
        <v>34.6</v>
      </c>
      <c r="S6">
        <v>34.5</v>
      </c>
      <c r="T6">
        <v>32.4</v>
      </c>
      <c r="U6">
        <v>33.6</v>
      </c>
      <c r="V6">
        <v>30.3</v>
      </c>
      <c r="W6">
        <v>30.9</v>
      </c>
      <c r="X6">
        <v>32.299999999999997</v>
      </c>
      <c r="Y6">
        <v>29.599999999999998</v>
      </c>
      <c r="Z6">
        <v>31.999999999999996</v>
      </c>
      <c r="AA6">
        <v>33.5</v>
      </c>
      <c r="AB6">
        <v>32</v>
      </c>
      <c r="AC6">
        <v>33.299999999999997</v>
      </c>
      <c r="AD6">
        <v>34.1</v>
      </c>
      <c r="AE6">
        <v>33.200000000000003</v>
      </c>
      <c r="AF6">
        <v>31.9</v>
      </c>
      <c r="AG6">
        <v>31.400000000000002</v>
      </c>
      <c r="AH6">
        <v>29.299999999999997</v>
      </c>
      <c r="AI6">
        <v>34.9</v>
      </c>
      <c r="AJ6">
        <v>35.1</v>
      </c>
      <c r="AK6">
        <v>35.057066827494118</v>
      </c>
      <c r="AL6">
        <v>35.014133654988228</v>
      </c>
      <c r="AM6">
        <v>34.970616465774874</v>
      </c>
      <c r="AN6">
        <v>34.927099276561528</v>
      </c>
      <c r="AO6">
        <v>34.88282101081488</v>
      </c>
      <c r="AP6">
        <v>34.838542745068224</v>
      </c>
      <c r="AQ6">
        <v>34.789417753382551</v>
      </c>
      <c r="AR6">
        <v>34.740292761696878</v>
      </c>
      <c r="AS6">
        <v>34.691003636969008</v>
      </c>
      <c r="AT6">
        <v>34.641714512241151</v>
      </c>
      <c r="AU6">
        <v>34.591830922555417</v>
      </c>
      <c r="AV6">
        <v>34.541947332869675</v>
      </c>
      <c r="AW6">
        <v>34.49194291437297</v>
      </c>
      <c r="AX6">
        <v>34.441938495876272</v>
      </c>
      <c r="AY6">
        <v>34.392521762900827</v>
      </c>
      <c r="AZ6">
        <v>34.343105029925376</v>
      </c>
      <c r="BA6">
        <v>34.297097131732265</v>
      </c>
      <c r="BB6">
        <v>34.251089233539162</v>
      </c>
      <c r="BC6">
        <v>34.203916586102416</v>
      </c>
      <c r="BD6">
        <v>34.156743938665656</v>
      </c>
      <c r="BE6">
        <v>34.112949826342195</v>
      </c>
      <c r="BF6">
        <v>34.069155714018734</v>
      </c>
      <c r="BG6">
        <v>34.027584869126144</v>
      </c>
      <c r="BH6">
        <v>33.986014024233548</v>
      </c>
      <c r="BI6">
        <v>33.943021420446762</v>
      </c>
      <c r="BJ6">
        <v>33.900028816659969</v>
      </c>
      <c r="BK6">
        <v>33.857198230517106</v>
      </c>
      <c r="BL6">
        <v>33.814367644374251</v>
      </c>
    </row>
    <row r="7" spans="1:64" x14ac:dyDescent="0.25">
      <c r="A7" s="2" t="s">
        <v>7</v>
      </c>
      <c r="B7" t="s">
        <v>85</v>
      </c>
      <c r="D7">
        <v>24.599999999999998</v>
      </c>
      <c r="E7">
        <v>27.299999999999997</v>
      </c>
      <c r="F7">
        <v>23.8</v>
      </c>
      <c r="G7">
        <v>23.7</v>
      </c>
      <c r="H7">
        <v>7.5</v>
      </c>
      <c r="I7">
        <v>19.400000000000002</v>
      </c>
      <c r="J7">
        <v>10.5</v>
      </c>
      <c r="K7">
        <v>31.5</v>
      </c>
      <c r="L7">
        <v>17</v>
      </c>
      <c r="M7">
        <v>28.599999999999998</v>
      </c>
      <c r="N7">
        <v>-0.7</v>
      </c>
      <c r="O7">
        <v>15.8</v>
      </c>
      <c r="P7">
        <v>19.2</v>
      </c>
      <c r="Q7">
        <v>16.599999999999998</v>
      </c>
      <c r="R7">
        <v>19.399999999999999</v>
      </c>
      <c r="S7">
        <v>24.900000000000002</v>
      </c>
      <c r="T7">
        <v>9.9</v>
      </c>
      <c r="U7">
        <v>24.8</v>
      </c>
      <c r="V7">
        <v>11</v>
      </c>
      <c r="W7">
        <v>14.100000000000001</v>
      </c>
      <c r="X7">
        <v>27.799999999999994</v>
      </c>
      <c r="Y7">
        <v>13.799999999999999</v>
      </c>
      <c r="Z7">
        <v>11.600000000000001</v>
      </c>
      <c r="AA7">
        <v>25.7</v>
      </c>
      <c r="AB7">
        <v>30.5</v>
      </c>
      <c r="AC7">
        <v>25.6</v>
      </c>
      <c r="AD7">
        <v>43.500000000000007</v>
      </c>
      <c r="AE7">
        <v>30.3</v>
      </c>
      <c r="AF7">
        <v>29.700000000000003</v>
      </c>
      <c r="AG7">
        <v>28.8</v>
      </c>
      <c r="AH7">
        <v>17.200000000000003</v>
      </c>
      <c r="AI7">
        <v>11.5</v>
      </c>
      <c r="AJ7">
        <v>13.999999999999998</v>
      </c>
      <c r="AK7">
        <v>13.545342806723504</v>
      </c>
      <c r="AL7">
        <v>10.831991687447005</v>
      </c>
      <c r="AM7">
        <v>7.8423922854997494</v>
      </c>
      <c r="AN7">
        <v>4.5720871167524919</v>
      </c>
      <c r="AO7">
        <v>4.0682016853493943</v>
      </c>
      <c r="AP7">
        <v>6.2108894214462946</v>
      </c>
      <c r="AQ7">
        <v>6.7315179930135463</v>
      </c>
      <c r="AR7">
        <v>6.7277228145807921</v>
      </c>
      <c r="AS7">
        <v>6.7238919994417472</v>
      </c>
      <c r="AT7">
        <v>6.7200611843026952</v>
      </c>
      <c r="AU7">
        <v>6.7162794760651394</v>
      </c>
      <c r="AV7">
        <v>6.7124977678275872</v>
      </c>
      <c r="AW7">
        <v>6.7086153692656358</v>
      </c>
      <c r="AX7">
        <v>6.7047329707036818</v>
      </c>
      <c r="AY7">
        <v>6.7007418360570945</v>
      </c>
      <c r="AZ7">
        <v>6.6967507014105108</v>
      </c>
      <c r="BA7">
        <v>6.6922199263128705</v>
      </c>
      <c r="BB7">
        <v>6.6876891512152339</v>
      </c>
      <c r="BC7">
        <v>6.6833346586346103</v>
      </c>
      <c r="BD7">
        <v>6.6789801660539867</v>
      </c>
      <c r="BE7">
        <v>6.6740263872821117</v>
      </c>
      <c r="BF7">
        <v>6.6690726085102368</v>
      </c>
      <c r="BG7">
        <v>6.6637744132027175</v>
      </c>
      <c r="BH7">
        <v>6.6584762178951928</v>
      </c>
      <c r="BI7">
        <v>6.6532988715076122</v>
      </c>
      <c r="BJ7">
        <v>6.6481215251200325</v>
      </c>
      <c r="BK7">
        <v>6.6428630370863031</v>
      </c>
      <c r="BL7">
        <v>6.6376045490525737</v>
      </c>
    </row>
    <row r="8" spans="1:64" x14ac:dyDescent="0.25">
      <c r="A8" t="s">
        <v>82</v>
      </c>
      <c r="B8" t="s">
        <v>85</v>
      </c>
      <c r="C8" t="s">
        <v>121</v>
      </c>
      <c r="D8">
        <v>24.4</v>
      </c>
      <c r="E8">
        <v>27.099999999999998</v>
      </c>
      <c r="F8">
        <v>23.5</v>
      </c>
      <c r="G8">
        <v>23.4</v>
      </c>
      <c r="H8">
        <v>7</v>
      </c>
      <c r="I8">
        <v>19.100000000000001</v>
      </c>
      <c r="J8">
        <v>9.5</v>
      </c>
      <c r="K8">
        <v>31.3</v>
      </c>
      <c r="L8">
        <v>16.7</v>
      </c>
      <c r="M8">
        <v>27.7</v>
      </c>
      <c r="N8">
        <v>-1.6</v>
      </c>
      <c r="O8">
        <v>15.4</v>
      </c>
      <c r="P8">
        <v>18.8</v>
      </c>
      <c r="Q8">
        <v>16.2</v>
      </c>
      <c r="R8">
        <v>19.2</v>
      </c>
      <c r="S8">
        <v>24.1</v>
      </c>
      <c r="T8">
        <v>8.5</v>
      </c>
      <c r="U8">
        <v>23.7</v>
      </c>
      <c r="V8">
        <v>10.3</v>
      </c>
      <c r="W8">
        <v>13.3</v>
      </c>
      <c r="X8">
        <v>27.399999999999995</v>
      </c>
      <c r="Y8">
        <v>12.1</v>
      </c>
      <c r="Z8">
        <v>10.3</v>
      </c>
      <c r="AA8">
        <v>25.4</v>
      </c>
      <c r="AB8">
        <v>29.7</v>
      </c>
      <c r="AC8">
        <v>24.8</v>
      </c>
      <c r="AD8">
        <v>42.500000000000007</v>
      </c>
      <c r="AE8">
        <v>28.8</v>
      </c>
      <c r="AF8">
        <v>28.6</v>
      </c>
      <c r="AG8">
        <v>28.5</v>
      </c>
      <c r="AH8">
        <v>16.100000000000001</v>
      </c>
      <c r="AI8">
        <v>10.6</v>
      </c>
      <c r="AJ8">
        <v>13.399999999999999</v>
      </c>
      <c r="AK8">
        <v>12.945542710201067</v>
      </c>
      <c r="AL8">
        <v>10.232391494402133</v>
      </c>
      <c r="AM8">
        <v>7.2429897905926177</v>
      </c>
      <c r="AN8">
        <v>3.9728823199830998</v>
      </c>
      <c r="AO8">
        <v>3.469191447228706</v>
      </c>
      <c r="AP8">
        <v>5.612073741974311</v>
      </c>
      <c r="AQ8">
        <v>6.1328649640458233</v>
      </c>
      <c r="AR8">
        <v>6.1292324361173298</v>
      </c>
      <c r="AS8">
        <v>6.1255657987699577</v>
      </c>
      <c r="AT8">
        <v>6.1218991614225802</v>
      </c>
      <c r="AU8">
        <v>6.118279526395205</v>
      </c>
      <c r="AV8">
        <v>6.1146598913678334</v>
      </c>
      <c r="AW8">
        <v>6.1109438813156798</v>
      </c>
      <c r="AX8">
        <v>6.1072278712635244</v>
      </c>
      <c r="AY8">
        <v>6.1034077852446478</v>
      </c>
      <c r="AZ8">
        <v>6.0995876992257747</v>
      </c>
      <c r="BA8">
        <v>6.0952511002037477</v>
      </c>
      <c r="BB8">
        <v>6.0909145011817243</v>
      </c>
      <c r="BC8">
        <v>6.0867466297116986</v>
      </c>
      <c r="BD8">
        <v>6.0825787582416728</v>
      </c>
      <c r="BE8">
        <v>6.0778372842743069</v>
      </c>
      <c r="BF8">
        <v>6.073095810306941</v>
      </c>
      <c r="BG8">
        <v>6.0680246805126012</v>
      </c>
      <c r="BH8">
        <v>6.0629535507182561</v>
      </c>
      <c r="BI8">
        <v>6.0579980906044293</v>
      </c>
      <c r="BJ8">
        <v>6.0530426304906024</v>
      </c>
      <c r="BK8">
        <v>6.0480095062297474</v>
      </c>
      <c r="BL8">
        <v>6.0429763819688924</v>
      </c>
    </row>
    <row r="9" spans="1:64" x14ac:dyDescent="0.25">
      <c r="A9" t="s">
        <v>86</v>
      </c>
      <c r="B9" t="s">
        <v>85</v>
      </c>
      <c r="C9" s="161" t="s">
        <v>244</v>
      </c>
      <c r="D9">
        <v>0.2</v>
      </c>
      <c r="E9">
        <v>0.2</v>
      </c>
      <c r="F9">
        <v>0.3</v>
      </c>
      <c r="G9">
        <v>0.3</v>
      </c>
      <c r="H9">
        <v>0.5</v>
      </c>
      <c r="I9">
        <v>0.3</v>
      </c>
      <c r="J9">
        <v>0.99999999999999989</v>
      </c>
      <c r="K9">
        <v>0.20000000000000004</v>
      </c>
      <c r="L9">
        <v>0.3</v>
      </c>
      <c r="M9">
        <v>0.9</v>
      </c>
      <c r="N9">
        <v>0.90000000000000013</v>
      </c>
      <c r="O9">
        <v>0.4</v>
      </c>
      <c r="P9">
        <v>0.4</v>
      </c>
      <c r="Q9">
        <v>0.4</v>
      </c>
      <c r="R9">
        <v>0.2</v>
      </c>
      <c r="S9">
        <v>0.80000000000000016</v>
      </c>
      <c r="T9">
        <v>1.4</v>
      </c>
      <c r="U9">
        <v>1.1000000000000001</v>
      </c>
      <c r="V9">
        <v>0.7</v>
      </c>
      <c r="W9">
        <v>0.8</v>
      </c>
      <c r="X9">
        <v>0.4</v>
      </c>
      <c r="Y9">
        <v>1.7</v>
      </c>
      <c r="Z9">
        <v>1.3</v>
      </c>
      <c r="AA9">
        <v>0.3</v>
      </c>
      <c r="AB9">
        <v>0.8</v>
      </c>
      <c r="AC9">
        <v>0.79999999999999993</v>
      </c>
      <c r="AD9">
        <v>1</v>
      </c>
      <c r="AE9">
        <v>1.5</v>
      </c>
      <c r="AF9">
        <v>1.1000000000000001</v>
      </c>
      <c r="AG9">
        <v>0.3</v>
      </c>
      <c r="AH9">
        <v>1.1000000000000001</v>
      </c>
      <c r="AI9">
        <v>0.9</v>
      </c>
      <c r="AJ9">
        <v>0.6</v>
      </c>
      <c r="AK9">
        <v>0.59980009652243593</v>
      </c>
      <c r="AL9">
        <v>0.59960019304487167</v>
      </c>
      <c r="AM9">
        <v>0.59940249490713204</v>
      </c>
      <c r="AN9">
        <v>0.59920479676939242</v>
      </c>
      <c r="AO9">
        <v>0.59901023812068821</v>
      </c>
      <c r="AP9">
        <v>0.598815679471984</v>
      </c>
      <c r="AQ9">
        <v>0.59865302896772332</v>
      </c>
      <c r="AR9">
        <v>0.59849037846346242</v>
      </c>
      <c r="AS9">
        <v>0.5983262006717891</v>
      </c>
      <c r="AT9">
        <v>0.59816202288011544</v>
      </c>
      <c r="AU9">
        <v>0.59799994966993453</v>
      </c>
      <c r="AV9">
        <v>0.59783787645975361</v>
      </c>
      <c r="AW9">
        <v>0.59767148794995573</v>
      </c>
      <c r="AX9">
        <v>0.59750509944015773</v>
      </c>
      <c r="AY9">
        <v>0.59733405081244684</v>
      </c>
      <c r="AZ9">
        <v>0.59716300218473617</v>
      </c>
      <c r="BA9">
        <v>0.59696882610912294</v>
      </c>
      <c r="BB9">
        <v>0.59677465003350993</v>
      </c>
      <c r="BC9">
        <v>0.59658802892291185</v>
      </c>
      <c r="BD9">
        <v>0.59640140781231366</v>
      </c>
      <c r="BE9">
        <v>0.5961891030078047</v>
      </c>
      <c r="BF9">
        <v>0.59597679820329574</v>
      </c>
      <c r="BG9">
        <v>0.59574973269011644</v>
      </c>
      <c r="BH9">
        <v>0.5955226671769368</v>
      </c>
      <c r="BI9">
        <v>0.59530078090318339</v>
      </c>
      <c r="BJ9">
        <v>0.59507889462942987</v>
      </c>
      <c r="BK9">
        <v>0.59485353085655579</v>
      </c>
      <c r="BL9">
        <v>0.59462816708368171</v>
      </c>
    </row>
    <row r="10" spans="1:64" x14ac:dyDescent="0.25">
      <c r="A10" s="2" t="s">
        <v>8</v>
      </c>
      <c r="B10" t="s">
        <v>87</v>
      </c>
      <c r="D10">
        <v>35.299999999999997</v>
      </c>
      <c r="E10">
        <v>34.799999999999997</v>
      </c>
      <c r="F10">
        <v>34.299999999999997</v>
      </c>
      <c r="G10">
        <v>32.5</v>
      </c>
      <c r="H10">
        <v>30.100000000000005</v>
      </c>
      <c r="I10">
        <v>30.3</v>
      </c>
      <c r="J10">
        <v>28.7</v>
      </c>
      <c r="K10">
        <v>28.3</v>
      </c>
      <c r="L10">
        <v>24.6</v>
      </c>
      <c r="M10">
        <v>25.3</v>
      </c>
      <c r="N10">
        <v>22.100000000000005</v>
      </c>
      <c r="O10">
        <v>21.7</v>
      </c>
      <c r="P10">
        <v>21.3</v>
      </c>
      <c r="Q10">
        <v>21.5</v>
      </c>
      <c r="R10">
        <v>21</v>
      </c>
      <c r="S10">
        <v>21.8</v>
      </c>
      <c r="T10">
        <v>20.5</v>
      </c>
      <c r="U10">
        <v>21.6</v>
      </c>
      <c r="V10">
        <v>21.4</v>
      </c>
      <c r="W10">
        <v>23.1</v>
      </c>
      <c r="X10">
        <v>22.7</v>
      </c>
      <c r="Y10">
        <v>22.8</v>
      </c>
      <c r="Z10">
        <v>20.9</v>
      </c>
      <c r="AA10">
        <v>22.1</v>
      </c>
      <c r="AB10">
        <v>24</v>
      </c>
      <c r="AC10">
        <v>21.2</v>
      </c>
      <c r="AD10">
        <v>23.7</v>
      </c>
      <c r="AE10">
        <v>23.8</v>
      </c>
      <c r="AF10">
        <v>25.2</v>
      </c>
      <c r="AG10">
        <v>25.4</v>
      </c>
      <c r="AH10">
        <v>28.7</v>
      </c>
      <c r="AI10">
        <v>24.5</v>
      </c>
      <c r="AJ10">
        <v>25.6</v>
      </c>
      <c r="AK10">
        <v>25.585919283210689</v>
      </c>
      <c r="AL10">
        <v>25.57183856642137</v>
      </c>
      <c r="AM10">
        <v>25.557913188427918</v>
      </c>
      <c r="AN10">
        <v>25.543987810434466</v>
      </c>
      <c r="AO10">
        <v>25.530283570444762</v>
      </c>
      <c r="AP10">
        <v>25.516579330455055</v>
      </c>
      <c r="AQ10">
        <v>25.505122622877771</v>
      </c>
      <c r="AR10">
        <v>25.493665915300479</v>
      </c>
      <c r="AS10">
        <v>25.482101629296963</v>
      </c>
      <c r="AT10">
        <v>25.47053734329344</v>
      </c>
      <c r="AU10">
        <v>25.459121298912923</v>
      </c>
      <c r="AV10">
        <v>25.447705254532401</v>
      </c>
      <c r="AW10">
        <v>25.4359852508986</v>
      </c>
      <c r="AX10">
        <v>25.424265247264799</v>
      </c>
      <c r="AY10">
        <v>25.412216996212116</v>
      </c>
      <c r="AZ10">
        <v>25.400168745159437</v>
      </c>
      <c r="BA10">
        <v>25.386491452691669</v>
      </c>
      <c r="BB10">
        <v>25.3728141602239</v>
      </c>
      <c r="BC10">
        <v>25.359669021193508</v>
      </c>
      <c r="BD10">
        <v>25.346523882163108</v>
      </c>
      <c r="BE10">
        <v>25.331569645940071</v>
      </c>
      <c r="BF10">
        <v>25.316615409717038</v>
      </c>
      <c r="BG10">
        <v>25.300621464925982</v>
      </c>
      <c r="BH10">
        <v>25.284627520134922</v>
      </c>
      <c r="BI10">
        <v>25.268998388424809</v>
      </c>
      <c r="BJ10">
        <v>25.253369256714702</v>
      </c>
      <c r="BK10">
        <v>25.237495178389111</v>
      </c>
      <c r="BL10">
        <v>25.221621100063519</v>
      </c>
    </row>
    <row r="11" spans="1:64" x14ac:dyDescent="0.25">
      <c r="A11" t="s">
        <v>84</v>
      </c>
      <c r="B11" t="s">
        <v>87</v>
      </c>
      <c r="C11" s="161" t="s">
        <v>121</v>
      </c>
      <c r="D11">
        <v>35.299999999999997</v>
      </c>
      <c r="E11">
        <v>34.799999999999997</v>
      </c>
      <c r="F11">
        <v>34.299999999999997</v>
      </c>
      <c r="G11">
        <v>32.5</v>
      </c>
      <c r="H11">
        <v>30.100000000000005</v>
      </c>
      <c r="I11">
        <v>30.3</v>
      </c>
      <c r="J11">
        <v>28.7</v>
      </c>
      <c r="K11">
        <v>28.3</v>
      </c>
      <c r="L11">
        <v>24.6</v>
      </c>
      <c r="M11">
        <v>25.3</v>
      </c>
      <c r="N11">
        <v>22.100000000000005</v>
      </c>
      <c r="O11">
        <v>21.7</v>
      </c>
      <c r="P11">
        <v>21.3</v>
      </c>
      <c r="Q11">
        <v>21.5</v>
      </c>
      <c r="R11">
        <v>21</v>
      </c>
      <c r="S11">
        <v>21.8</v>
      </c>
      <c r="T11">
        <v>20.5</v>
      </c>
      <c r="U11">
        <v>21.6</v>
      </c>
      <c r="V11">
        <v>21.4</v>
      </c>
      <c r="W11">
        <v>23.1</v>
      </c>
      <c r="X11">
        <v>22.7</v>
      </c>
      <c r="Y11">
        <v>22.8</v>
      </c>
      <c r="Z11">
        <v>20.9</v>
      </c>
      <c r="AA11">
        <v>22.1</v>
      </c>
      <c r="AB11">
        <v>24</v>
      </c>
      <c r="AC11">
        <v>21.2</v>
      </c>
      <c r="AD11">
        <v>23.7</v>
      </c>
      <c r="AE11">
        <v>23.8</v>
      </c>
      <c r="AF11">
        <v>25.2</v>
      </c>
      <c r="AG11">
        <v>25.4</v>
      </c>
      <c r="AH11">
        <v>28.7</v>
      </c>
      <c r="AI11">
        <v>24.5</v>
      </c>
      <c r="AJ11">
        <v>25.6</v>
      </c>
      <c r="AK11">
        <v>25.585919283210689</v>
      </c>
      <c r="AL11">
        <v>25.57183856642137</v>
      </c>
      <c r="AM11">
        <v>25.557913188427918</v>
      </c>
      <c r="AN11">
        <v>25.543987810434466</v>
      </c>
      <c r="AO11">
        <v>25.530283570444762</v>
      </c>
      <c r="AP11">
        <v>25.516579330455055</v>
      </c>
      <c r="AQ11">
        <v>25.505122622877771</v>
      </c>
      <c r="AR11">
        <v>25.493665915300479</v>
      </c>
      <c r="AS11">
        <v>25.482101629296963</v>
      </c>
      <c r="AT11">
        <v>25.47053734329344</v>
      </c>
      <c r="AU11">
        <v>25.459121298912923</v>
      </c>
      <c r="AV11">
        <v>25.447705254532401</v>
      </c>
      <c r="AW11">
        <v>25.4359852508986</v>
      </c>
      <c r="AX11">
        <v>25.424265247264799</v>
      </c>
      <c r="AY11">
        <v>25.412216996212116</v>
      </c>
      <c r="AZ11">
        <v>25.400168745159437</v>
      </c>
      <c r="BA11">
        <v>25.386491452691669</v>
      </c>
      <c r="BB11">
        <v>25.3728141602239</v>
      </c>
      <c r="BC11">
        <v>25.359669021193508</v>
      </c>
      <c r="BD11">
        <v>25.346523882163108</v>
      </c>
      <c r="BE11">
        <v>25.331569645940071</v>
      </c>
      <c r="BF11">
        <v>25.316615409717038</v>
      </c>
      <c r="BG11">
        <v>25.300621464925982</v>
      </c>
      <c r="BH11">
        <v>25.284627520134922</v>
      </c>
      <c r="BI11">
        <v>25.268998388424809</v>
      </c>
      <c r="BJ11">
        <v>25.253369256714702</v>
      </c>
      <c r="BK11">
        <v>25.237495178389111</v>
      </c>
      <c r="BL11">
        <v>25.221621100063519</v>
      </c>
    </row>
    <row r="12" spans="1:64" x14ac:dyDescent="0.25">
      <c r="A12" s="2" t="s">
        <v>9</v>
      </c>
      <c r="B12" t="s">
        <v>88</v>
      </c>
      <c r="D12">
        <v>36.799999999999997</v>
      </c>
      <c r="E12">
        <v>36.799999999999997</v>
      </c>
      <c r="F12">
        <v>36.9</v>
      </c>
      <c r="G12">
        <v>37.200000000000003</v>
      </c>
      <c r="H12">
        <v>37.299999999999997</v>
      </c>
      <c r="I12">
        <v>37.5</v>
      </c>
      <c r="J12">
        <v>37.4</v>
      </c>
      <c r="K12">
        <v>37.700000000000003</v>
      </c>
      <c r="L12">
        <v>38</v>
      </c>
      <c r="M12">
        <v>38.299999999999997</v>
      </c>
      <c r="N12">
        <v>38.5</v>
      </c>
      <c r="O12">
        <v>39.299999999999997</v>
      </c>
      <c r="P12">
        <v>39.299999999999997</v>
      </c>
      <c r="Q12">
        <v>39.299999999999997</v>
      </c>
      <c r="R12">
        <v>39.4</v>
      </c>
      <c r="S12">
        <v>39.4</v>
      </c>
      <c r="T12">
        <v>48.1</v>
      </c>
      <c r="U12">
        <v>48.5</v>
      </c>
      <c r="V12">
        <v>48.6</v>
      </c>
      <c r="W12">
        <v>48.7</v>
      </c>
      <c r="X12">
        <v>48.7</v>
      </c>
      <c r="Y12">
        <v>38.6</v>
      </c>
      <c r="Z12">
        <v>38.200000000000003</v>
      </c>
      <c r="AA12">
        <v>38.200000000000003</v>
      </c>
      <c r="AB12">
        <v>38.200000000000003</v>
      </c>
      <c r="AC12">
        <v>38.200000000000003</v>
      </c>
      <c r="AD12">
        <v>38.200000000000003</v>
      </c>
      <c r="AE12">
        <v>38.299999999999997</v>
      </c>
      <c r="AF12">
        <v>38.200000000000003</v>
      </c>
      <c r="AG12">
        <v>38.1</v>
      </c>
      <c r="AH12">
        <v>38.1</v>
      </c>
      <c r="AI12">
        <v>38.1</v>
      </c>
      <c r="AJ12">
        <v>38.1</v>
      </c>
      <c r="AK12">
        <v>38.1</v>
      </c>
      <c r="AL12">
        <v>38.1</v>
      </c>
      <c r="AM12">
        <v>38.1</v>
      </c>
      <c r="AN12">
        <v>38.1</v>
      </c>
      <c r="AO12">
        <v>38.1</v>
      </c>
      <c r="AP12">
        <v>38.1</v>
      </c>
      <c r="AQ12">
        <v>38.1</v>
      </c>
      <c r="AR12">
        <v>38.1</v>
      </c>
      <c r="AS12">
        <v>38.1</v>
      </c>
      <c r="AT12">
        <v>38.1</v>
      </c>
      <c r="AU12">
        <v>38.1</v>
      </c>
      <c r="AV12">
        <v>38.1</v>
      </c>
      <c r="AW12">
        <v>38.1</v>
      </c>
      <c r="AX12">
        <v>38.1</v>
      </c>
      <c r="AY12">
        <v>38.1</v>
      </c>
      <c r="AZ12">
        <v>38.1</v>
      </c>
      <c r="BA12">
        <v>38.1</v>
      </c>
      <c r="BB12">
        <v>38.1</v>
      </c>
      <c r="BC12">
        <v>38.1</v>
      </c>
      <c r="BD12">
        <v>38.1</v>
      </c>
      <c r="BE12">
        <v>38.1</v>
      </c>
      <c r="BF12">
        <v>38.1</v>
      </c>
      <c r="BG12">
        <v>38.1</v>
      </c>
      <c r="BH12">
        <v>38.1</v>
      </c>
      <c r="BI12">
        <v>38.1</v>
      </c>
      <c r="BJ12">
        <v>38.1</v>
      </c>
      <c r="BK12">
        <v>38.1</v>
      </c>
      <c r="BL12">
        <v>38.1</v>
      </c>
    </row>
    <row r="13" spans="1:64" x14ac:dyDescent="0.25">
      <c r="A13" t="s">
        <v>89</v>
      </c>
      <c r="B13" t="s">
        <v>88</v>
      </c>
      <c r="C13" t="s">
        <v>121</v>
      </c>
      <c r="D13">
        <v>1.1000000000000001</v>
      </c>
      <c r="E13">
        <v>1</v>
      </c>
      <c r="F13">
        <v>0.9</v>
      </c>
      <c r="G13">
        <v>1</v>
      </c>
      <c r="H13">
        <v>0.9</v>
      </c>
      <c r="I13">
        <v>1.1000000000000001</v>
      </c>
      <c r="J13">
        <v>0.9</v>
      </c>
      <c r="K13">
        <v>1.1000000000000001</v>
      </c>
      <c r="L13">
        <v>1.1000000000000001</v>
      </c>
      <c r="M13">
        <v>1.2</v>
      </c>
      <c r="N13">
        <v>1.3</v>
      </c>
      <c r="O13">
        <v>1.2</v>
      </c>
      <c r="P13">
        <v>1</v>
      </c>
      <c r="Q13">
        <v>1</v>
      </c>
      <c r="R13">
        <v>1.2</v>
      </c>
      <c r="S13">
        <v>1.1000000000000001</v>
      </c>
      <c r="T13">
        <v>0.9</v>
      </c>
      <c r="U13">
        <v>1</v>
      </c>
      <c r="V13">
        <v>1</v>
      </c>
      <c r="W13">
        <v>1</v>
      </c>
      <c r="X13">
        <v>1</v>
      </c>
      <c r="Y13">
        <v>0.9</v>
      </c>
      <c r="Z13">
        <v>0.8</v>
      </c>
      <c r="AA13">
        <v>0.8</v>
      </c>
      <c r="AB13">
        <v>0.8</v>
      </c>
      <c r="AC13">
        <v>0.8</v>
      </c>
      <c r="AD13">
        <v>0.7</v>
      </c>
      <c r="AE13">
        <v>0.8</v>
      </c>
      <c r="AF13">
        <v>0.7</v>
      </c>
      <c r="AG13">
        <v>0.6</v>
      </c>
      <c r="AH13">
        <v>0.6</v>
      </c>
      <c r="AI13">
        <v>0.5</v>
      </c>
      <c r="AJ13">
        <v>0.6</v>
      </c>
      <c r="AK13">
        <v>0.6</v>
      </c>
      <c r="AL13">
        <v>0.6</v>
      </c>
      <c r="AM13">
        <v>0.6</v>
      </c>
      <c r="AN13">
        <v>0.6</v>
      </c>
      <c r="AO13">
        <v>0.6</v>
      </c>
      <c r="AP13">
        <v>0.6</v>
      </c>
      <c r="AQ13">
        <v>0.6</v>
      </c>
      <c r="AR13">
        <v>0.6</v>
      </c>
      <c r="AS13">
        <v>0.6</v>
      </c>
      <c r="AT13">
        <v>0.6</v>
      </c>
      <c r="AU13">
        <v>0.6</v>
      </c>
      <c r="AV13">
        <v>0.6</v>
      </c>
      <c r="AW13">
        <v>0.6</v>
      </c>
      <c r="AX13">
        <v>0.6</v>
      </c>
      <c r="AY13">
        <v>0.6</v>
      </c>
      <c r="AZ13">
        <v>0.6</v>
      </c>
      <c r="BA13">
        <v>0.6</v>
      </c>
      <c r="BB13">
        <v>0.6</v>
      </c>
      <c r="BC13">
        <v>0.6</v>
      </c>
      <c r="BD13">
        <v>0.6</v>
      </c>
      <c r="BE13">
        <v>0.6</v>
      </c>
      <c r="BF13">
        <v>0.6</v>
      </c>
      <c r="BG13">
        <v>0.6</v>
      </c>
      <c r="BH13">
        <v>0.6</v>
      </c>
      <c r="BI13">
        <v>0.6</v>
      </c>
      <c r="BJ13">
        <v>0.6</v>
      </c>
      <c r="BK13">
        <v>0.6</v>
      </c>
      <c r="BL13">
        <v>0.6</v>
      </c>
    </row>
    <row r="14" spans="1:64" x14ac:dyDescent="0.25">
      <c r="A14" t="s">
        <v>90</v>
      </c>
      <c r="B14" t="s">
        <v>88</v>
      </c>
      <c r="C14" t="s">
        <v>244</v>
      </c>
      <c r="D14">
        <v>2.3985513771526961E-4</v>
      </c>
      <c r="E14">
        <v>2.2126200508353712E-4</v>
      </c>
      <c r="F14">
        <v>2.107547392030875E-4</v>
      </c>
      <c r="G14">
        <v>2.1389492317014654E-4</v>
      </c>
      <c r="H14">
        <v>1.9739575340180988E-4</v>
      </c>
      <c r="I14">
        <v>2.1829653371158449E-4</v>
      </c>
      <c r="J14">
        <v>1.8559486418572417E-4</v>
      </c>
      <c r="K14">
        <v>2.2450969381829661E-4</v>
      </c>
      <c r="L14">
        <v>2.327797026926498E-4</v>
      </c>
      <c r="M14">
        <v>2.4514004281038352E-4</v>
      </c>
      <c r="N14">
        <v>2.6606746882448725E-4</v>
      </c>
      <c r="O14">
        <v>2.4750547815187164E-4</v>
      </c>
      <c r="P14">
        <v>2.1596079939971064E-4</v>
      </c>
      <c r="Q14">
        <v>2.1362423066185996E-4</v>
      </c>
      <c r="R14">
        <v>2.4506792329837554E-4</v>
      </c>
      <c r="S14">
        <v>2.3185931061929556E-4</v>
      </c>
      <c r="T14">
        <v>1.8800993525697036E-4</v>
      </c>
      <c r="U14">
        <v>2.1628202923141724E-4</v>
      </c>
      <c r="V14">
        <v>2.101476212083397E-4</v>
      </c>
      <c r="W14">
        <v>2.170656537076361E-4</v>
      </c>
      <c r="X14">
        <v>2.1350210820273287E-4</v>
      </c>
      <c r="Y14">
        <v>1.9412538021333715E-4</v>
      </c>
      <c r="Z14">
        <v>1.7042367668966543E-4</v>
      </c>
      <c r="AA14">
        <v>1.618568818478301E-4</v>
      </c>
      <c r="AB14">
        <v>1.6261999303585558E-4</v>
      </c>
      <c r="AC14">
        <v>1.5844224484032714E-4</v>
      </c>
      <c r="AD14">
        <v>1.5351238109602975E-4</v>
      </c>
      <c r="AE14">
        <v>1.7677791720016573E-4</v>
      </c>
      <c r="AF14">
        <v>1.3654046742676157E-4</v>
      </c>
      <c r="AG14">
        <v>1.3276069968140843E-4</v>
      </c>
      <c r="AH14">
        <v>1.3215653172567185E-4</v>
      </c>
      <c r="AI14">
        <v>1.2204392601138613E-4</v>
      </c>
      <c r="AJ14">
        <v>1.2737501172567186E-4</v>
      </c>
      <c r="AK14">
        <v>1.2737501172567186E-4</v>
      </c>
      <c r="AL14">
        <v>1.2737501172567186E-4</v>
      </c>
      <c r="AM14">
        <v>1.2737501172567186E-4</v>
      </c>
      <c r="AN14">
        <v>1.2737501172567186E-4</v>
      </c>
      <c r="AO14">
        <v>1.2737501172567186E-4</v>
      </c>
      <c r="AP14">
        <v>1.2737501172567186E-4</v>
      </c>
      <c r="AQ14">
        <v>1.2737501172567186E-4</v>
      </c>
      <c r="AR14">
        <v>1.2737501172567186E-4</v>
      </c>
      <c r="AS14">
        <v>1.2737501172567186E-4</v>
      </c>
      <c r="AT14">
        <v>1.2737501172567186E-4</v>
      </c>
      <c r="AU14">
        <v>1.2737501172567186E-4</v>
      </c>
      <c r="AV14">
        <v>1.2737501172567186E-4</v>
      </c>
      <c r="AW14">
        <v>1.2737501172567186E-4</v>
      </c>
      <c r="AX14">
        <v>1.2737501172567186E-4</v>
      </c>
      <c r="AY14">
        <v>1.2737501172567186E-4</v>
      </c>
      <c r="AZ14">
        <v>1.2737501172567186E-4</v>
      </c>
      <c r="BA14">
        <v>1.2737501172567186E-4</v>
      </c>
      <c r="BB14">
        <v>1.2737501172567186E-4</v>
      </c>
      <c r="BC14">
        <v>1.2737501172567186E-4</v>
      </c>
      <c r="BD14">
        <v>1.2737501172567186E-4</v>
      </c>
      <c r="BE14">
        <v>1.2737501172567186E-4</v>
      </c>
      <c r="BF14">
        <v>1.2737501172567186E-4</v>
      </c>
      <c r="BG14">
        <v>1.2737501172567186E-4</v>
      </c>
      <c r="BH14">
        <v>1.2737501172567186E-4</v>
      </c>
      <c r="BI14">
        <v>1.2737501172567186E-4</v>
      </c>
      <c r="BJ14">
        <v>1.2737501172567186E-4</v>
      </c>
      <c r="BK14">
        <v>1.2737501172567186E-4</v>
      </c>
      <c r="BL14">
        <v>1.2737501172567186E-4</v>
      </c>
    </row>
    <row r="15" spans="1:64" x14ac:dyDescent="0.25">
      <c r="A15" t="s">
        <v>91</v>
      </c>
      <c r="B15" t="s">
        <v>88</v>
      </c>
      <c r="C15" t="s">
        <v>121</v>
      </c>
      <c r="D15">
        <v>-10.8</v>
      </c>
      <c r="E15">
        <v>-10.8</v>
      </c>
      <c r="F15">
        <v>-10.8</v>
      </c>
      <c r="G15">
        <v>-10.8</v>
      </c>
      <c r="H15">
        <v>-10.8</v>
      </c>
      <c r="I15">
        <v>-10.8</v>
      </c>
      <c r="J15">
        <v>-10.8</v>
      </c>
      <c r="K15">
        <v>-10.8</v>
      </c>
      <c r="L15">
        <v>-10.8</v>
      </c>
      <c r="M15">
        <v>-10.8</v>
      </c>
      <c r="N15">
        <v>-10.8</v>
      </c>
      <c r="O15">
        <v>-10.1</v>
      </c>
      <c r="P15">
        <v>-10.1</v>
      </c>
      <c r="Q15">
        <v>-10.1</v>
      </c>
      <c r="R15">
        <v>-10.1</v>
      </c>
      <c r="S15">
        <v>-10.1</v>
      </c>
      <c r="T15">
        <v>-1.2</v>
      </c>
      <c r="U15">
        <v>-0.9</v>
      </c>
      <c r="V15">
        <v>-0.9</v>
      </c>
      <c r="W15">
        <v>-0.9</v>
      </c>
      <c r="X15">
        <v>-0.8</v>
      </c>
      <c r="Y15">
        <v>-10.8</v>
      </c>
      <c r="Z15">
        <v>-11.1</v>
      </c>
      <c r="AA15">
        <v>-11.1</v>
      </c>
      <c r="AB15">
        <v>-11.1</v>
      </c>
      <c r="AC15">
        <v>-11.1</v>
      </c>
      <c r="AD15">
        <v>-11.1</v>
      </c>
      <c r="AE15">
        <v>-11.1</v>
      </c>
      <c r="AF15">
        <v>-11.1</v>
      </c>
      <c r="AG15">
        <v>-11.1</v>
      </c>
      <c r="AH15">
        <v>-11.1</v>
      </c>
      <c r="AI15">
        <v>-11.1</v>
      </c>
      <c r="AJ15">
        <v>-11.1</v>
      </c>
      <c r="AK15">
        <v>-11.1</v>
      </c>
      <c r="AL15">
        <v>-11.1</v>
      </c>
      <c r="AM15">
        <v>-11.1</v>
      </c>
      <c r="AN15">
        <v>-11.1</v>
      </c>
      <c r="AO15">
        <v>-11.1</v>
      </c>
      <c r="AP15">
        <v>-11.1</v>
      </c>
      <c r="AQ15">
        <v>-11.1</v>
      </c>
      <c r="AR15">
        <v>-11.1</v>
      </c>
      <c r="AS15">
        <v>-11.1</v>
      </c>
      <c r="AT15">
        <v>-11.1</v>
      </c>
      <c r="AU15">
        <v>-11.1</v>
      </c>
      <c r="AV15">
        <v>-11.1</v>
      </c>
      <c r="AW15">
        <v>-11.1</v>
      </c>
      <c r="AX15">
        <v>-11.1</v>
      </c>
      <c r="AY15">
        <v>-11.1</v>
      </c>
      <c r="AZ15">
        <v>-11.1</v>
      </c>
      <c r="BA15">
        <v>-11.1</v>
      </c>
      <c r="BB15">
        <v>-11.1</v>
      </c>
      <c r="BC15">
        <v>-11.1</v>
      </c>
      <c r="BD15">
        <v>-11.1</v>
      </c>
      <c r="BE15">
        <v>-11.1</v>
      </c>
      <c r="BF15">
        <v>-11.1</v>
      </c>
      <c r="BG15">
        <v>-11.1</v>
      </c>
      <c r="BH15">
        <v>-11.1</v>
      </c>
      <c r="BI15">
        <v>-11.1</v>
      </c>
      <c r="BJ15">
        <v>-11.1</v>
      </c>
      <c r="BK15">
        <v>-11.1</v>
      </c>
      <c r="BL15">
        <v>-11.1</v>
      </c>
    </row>
    <row r="16" spans="1:64" x14ac:dyDescent="0.25">
      <c r="A16" t="s">
        <v>92</v>
      </c>
      <c r="B16" t="s">
        <v>88</v>
      </c>
      <c r="C16" t="s">
        <v>245</v>
      </c>
      <c r="D16">
        <v>4.2</v>
      </c>
      <c r="E16">
        <v>4.2</v>
      </c>
      <c r="F16">
        <v>4.2</v>
      </c>
      <c r="G16">
        <v>4.2</v>
      </c>
      <c r="H16">
        <v>4.2</v>
      </c>
      <c r="I16">
        <v>4.2</v>
      </c>
      <c r="J16">
        <v>4.2</v>
      </c>
      <c r="K16">
        <v>4.2</v>
      </c>
      <c r="L16">
        <v>4.2</v>
      </c>
      <c r="M16">
        <v>4.3</v>
      </c>
      <c r="N16">
        <v>4.3</v>
      </c>
      <c r="O16">
        <v>4.3</v>
      </c>
      <c r="P16">
        <v>4.3</v>
      </c>
      <c r="Q16">
        <v>4.2</v>
      </c>
      <c r="R16">
        <v>4.2</v>
      </c>
      <c r="S16">
        <v>4.2</v>
      </c>
      <c r="T16">
        <v>4.2</v>
      </c>
      <c r="U16">
        <v>4.2</v>
      </c>
      <c r="V16">
        <v>4.2</v>
      </c>
      <c r="W16">
        <v>4.2</v>
      </c>
      <c r="X16">
        <v>4.2</v>
      </c>
      <c r="Y16">
        <v>4.2</v>
      </c>
      <c r="Z16">
        <v>4.2</v>
      </c>
      <c r="AA16">
        <v>4.2</v>
      </c>
      <c r="AB16">
        <v>4.3</v>
      </c>
      <c r="AC16">
        <v>4.3</v>
      </c>
      <c r="AD16">
        <v>4.3</v>
      </c>
      <c r="AE16">
        <v>4.3</v>
      </c>
      <c r="AF16">
        <v>4.3</v>
      </c>
      <c r="AG16">
        <v>4.3</v>
      </c>
      <c r="AH16">
        <v>4.3</v>
      </c>
      <c r="AI16">
        <v>4.3</v>
      </c>
      <c r="AJ16">
        <v>4.3</v>
      </c>
      <c r="AK16">
        <v>4.3</v>
      </c>
      <c r="AL16">
        <v>4.3</v>
      </c>
      <c r="AM16">
        <v>4.3</v>
      </c>
      <c r="AN16">
        <v>4.3</v>
      </c>
      <c r="AO16">
        <v>4.3</v>
      </c>
      <c r="AP16">
        <v>4.3</v>
      </c>
      <c r="AQ16">
        <v>4.3</v>
      </c>
      <c r="AR16">
        <v>4.3</v>
      </c>
      <c r="AS16">
        <v>4.3</v>
      </c>
      <c r="AT16">
        <v>4.3</v>
      </c>
      <c r="AU16">
        <v>4.3</v>
      </c>
      <c r="AV16">
        <v>4.3</v>
      </c>
      <c r="AW16">
        <v>4.3</v>
      </c>
      <c r="AX16">
        <v>4.3</v>
      </c>
      <c r="AY16">
        <v>4.3</v>
      </c>
      <c r="AZ16">
        <v>4.3</v>
      </c>
      <c r="BA16">
        <v>4.3</v>
      </c>
      <c r="BB16">
        <v>4.3</v>
      </c>
      <c r="BC16">
        <v>4.3</v>
      </c>
      <c r="BD16">
        <v>4.3</v>
      </c>
      <c r="BE16">
        <v>4.3</v>
      </c>
      <c r="BF16">
        <v>4.3</v>
      </c>
      <c r="BG16">
        <v>4.3</v>
      </c>
      <c r="BH16">
        <v>4.3</v>
      </c>
      <c r="BI16">
        <v>4.3</v>
      </c>
      <c r="BJ16">
        <v>4.3</v>
      </c>
      <c r="BK16">
        <v>4.3</v>
      </c>
      <c r="BL16">
        <v>4.3</v>
      </c>
    </row>
    <row r="17" spans="1:64" x14ac:dyDescent="0.25">
      <c r="A17" t="s">
        <v>93</v>
      </c>
      <c r="B17" t="s">
        <v>88</v>
      </c>
      <c r="C17" t="s">
        <v>246</v>
      </c>
      <c r="D17">
        <v>0.1</v>
      </c>
      <c r="E17">
        <v>0.1</v>
      </c>
      <c r="F17">
        <v>0.1</v>
      </c>
      <c r="G17">
        <v>0.1</v>
      </c>
      <c r="H17">
        <v>0.1</v>
      </c>
      <c r="I17">
        <v>0.1</v>
      </c>
      <c r="J17">
        <v>0.1</v>
      </c>
      <c r="K17">
        <v>0.2</v>
      </c>
      <c r="L17">
        <v>0.2</v>
      </c>
      <c r="M17">
        <v>0.2</v>
      </c>
      <c r="N17">
        <v>0.2</v>
      </c>
      <c r="O17">
        <v>0.2</v>
      </c>
      <c r="P17">
        <v>0.2</v>
      </c>
      <c r="Q17">
        <v>0.2</v>
      </c>
      <c r="R17">
        <v>0.2</v>
      </c>
      <c r="S17">
        <v>0.2</v>
      </c>
      <c r="T17">
        <v>0.2</v>
      </c>
      <c r="U17">
        <v>0.2</v>
      </c>
      <c r="V17">
        <v>0.2</v>
      </c>
      <c r="W17">
        <v>0.1</v>
      </c>
      <c r="X17">
        <v>0.2</v>
      </c>
      <c r="Y17">
        <v>0.1</v>
      </c>
      <c r="Z17">
        <v>0.1</v>
      </c>
      <c r="AA17">
        <v>0.1</v>
      </c>
      <c r="AB17">
        <v>0.1</v>
      </c>
      <c r="AC17">
        <v>0.1</v>
      </c>
      <c r="AD17">
        <v>0.1</v>
      </c>
      <c r="AE17">
        <v>0.1</v>
      </c>
      <c r="AF17">
        <v>0.1</v>
      </c>
      <c r="AG17">
        <v>0.1</v>
      </c>
      <c r="AH17">
        <v>0.1</v>
      </c>
      <c r="AI17">
        <v>0.1</v>
      </c>
      <c r="AJ17">
        <v>0.1</v>
      </c>
      <c r="AK17">
        <v>0.1</v>
      </c>
      <c r="AL17">
        <v>0.1</v>
      </c>
      <c r="AM17">
        <v>0.1</v>
      </c>
      <c r="AN17">
        <v>0.1</v>
      </c>
      <c r="AO17">
        <v>0.1</v>
      </c>
      <c r="AP17">
        <v>0.1</v>
      </c>
      <c r="AQ17">
        <v>0.1</v>
      </c>
      <c r="AR17">
        <v>0.1</v>
      </c>
      <c r="AS17">
        <v>0.1</v>
      </c>
      <c r="AT17">
        <v>0.1</v>
      </c>
      <c r="AU17">
        <v>0.1</v>
      </c>
      <c r="AV17">
        <v>0.1</v>
      </c>
      <c r="AW17">
        <v>0.1</v>
      </c>
      <c r="AX17">
        <v>0.1</v>
      </c>
      <c r="AY17">
        <v>0.1</v>
      </c>
      <c r="AZ17">
        <v>0.1</v>
      </c>
      <c r="BA17">
        <v>0.1</v>
      </c>
      <c r="BB17">
        <v>0.1</v>
      </c>
      <c r="BC17">
        <v>0.1</v>
      </c>
      <c r="BD17">
        <v>0.1</v>
      </c>
      <c r="BE17">
        <v>0.1</v>
      </c>
      <c r="BF17">
        <v>0.1</v>
      </c>
      <c r="BG17">
        <v>0.1</v>
      </c>
      <c r="BH17">
        <v>0.1</v>
      </c>
      <c r="BI17">
        <v>0.1</v>
      </c>
      <c r="BJ17">
        <v>0.1</v>
      </c>
      <c r="BK17">
        <v>0.1</v>
      </c>
      <c r="BL17">
        <v>0.1</v>
      </c>
    </row>
    <row r="18" spans="1:64" x14ac:dyDescent="0.25">
      <c r="A18" t="s">
        <v>94</v>
      </c>
      <c r="B18" t="s">
        <v>88</v>
      </c>
      <c r="C18" t="s">
        <v>245</v>
      </c>
      <c r="D18">
        <v>42.3</v>
      </c>
      <c r="E18">
        <v>42.4</v>
      </c>
      <c r="F18">
        <v>42.5</v>
      </c>
      <c r="G18">
        <v>42.7</v>
      </c>
      <c r="H18">
        <v>42.8</v>
      </c>
      <c r="I18">
        <v>42.9</v>
      </c>
      <c r="J18">
        <v>43</v>
      </c>
      <c r="K18">
        <v>43.1</v>
      </c>
      <c r="L18">
        <v>43.3</v>
      </c>
      <c r="M18">
        <v>43.5</v>
      </c>
      <c r="N18">
        <v>43.6</v>
      </c>
      <c r="O18">
        <v>43.8</v>
      </c>
      <c r="P18">
        <v>43.9</v>
      </c>
      <c r="Q18">
        <v>43.9</v>
      </c>
      <c r="R18">
        <v>43.9</v>
      </c>
      <c r="S18">
        <v>44</v>
      </c>
      <c r="T18">
        <v>44</v>
      </c>
      <c r="U18">
        <v>44</v>
      </c>
      <c r="V18">
        <v>44.1</v>
      </c>
      <c r="W18">
        <v>44.1</v>
      </c>
      <c r="X18">
        <v>44.1</v>
      </c>
      <c r="Y18">
        <v>44.2</v>
      </c>
      <c r="Z18">
        <v>44.2</v>
      </c>
      <c r="AA18">
        <v>44.2</v>
      </c>
      <c r="AB18">
        <v>44.2</v>
      </c>
      <c r="AC18">
        <v>44.2</v>
      </c>
      <c r="AD18">
        <v>44.2</v>
      </c>
      <c r="AE18">
        <v>44.2</v>
      </c>
      <c r="AF18">
        <v>44.2</v>
      </c>
      <c r="AG18">
        <v>44.2</v>
      </c>
      <c r="AH18">
        <v>44.2</v>
      </c>
      <c r="AI18">
        <v>44.2</v>
      </c>
      <c r="AJ18">
        <v>44.2</v>
      </c>
      <c r="AK18">
        <v>44.2</v>
      </c>
      <c r="AL18">
        <v>44.2</v>
      </c>
      <c r="AM18">
        <v>44.2</v>
      </c>
      <c r="AN18">
        <v>44.2</v>
      </c>
      <c r="AO18">
        <v>44.2</v>
      </c>
      <c r="AP18">
        <v>44.2</v>
      </c>
      <c r="AQ18">
        <v>44.2</v>
      </c>
      <c r="AR18">
        <v>44.2</v>
      </c>
      <c r="AS18">
        <v>44.2</v>
      </c>
      <c r="AT18">
        <v>44.2</v>
      </c>
      <c r="AU18">
        <v>44.2</v>
      </c>
      <c r="AV18">
        <v>44.2</v>
      </c>
      <c r="AW18">
        <v>44.2</v>
      </c>
      <c r="AX18">
        <v>44.2</v>
      </c>
      <c r="AY18">
        <v>44.2</v>
      </c>
      <c r="AZ18">
        <v>44.2</v>
      </c>
      <c r="BA18">
        <v>44.2</v>
      </c>
      <c r="BB18">
        <v>44.2</v>
      </c>
      <c r="BC18">
        <v>44.2</v>
      </c>
      <c r="BD18">
        <v>44.2</v>
      </c>
      <c r="BE18">
        <v>44.2</v>
      </c>
      <c r="BF18">
        <v>44.2</v>
      </c>
      <c r="BG18">
        <v>44.2</v>
      </c>
      <c r="BH18">
        <v>44.2</v>
      </c>
      <c r="BI18">
        <v>44.2</v>
      </c>
      <c r="BJ18">
        <v>44.2</v>
      </c>
      <c r="BK18">
        <v>44.2</v>
      </c>
      <c r="BL18">
        <v>44.2</v>
      </c>
    </row>
    <row r="19" spans="1:64" x14ac:dyDescent="0.25">
      <c r="A19" s="2" t="s">
        <v>10</v>
      </c>
      <c r="B19" t="s">
        <v>95</v>
      </c>
      <c r="D19">
        <v>7.2</v>
      </c>
      <c r="E19">
        <v>6.8</v>
      </c>
      <c r="F19">
        <v>6.5</v>
      </c>
      <c r="G19">
        <v>5.9</v>
      </c>
      <c r="H19">
        <v>5.4</v>
      </c>
      <c r="I19">
        <v>5</v>
      </c>
      <c r="J19">
        <v>4.7</v>
      </c>
      <c r="K19">
        <v>4.4000000000000004</v>
      </c>
      <c r="L19">
        <v>3.9</v>
      </c>
      <c r="M19">
        <v>3.1</v>
      </c>
      <c r="N19">
        <v>2.9</v>
      </c>
      <c r="O19">
        <v>2.2999999999999998</v>
      </c>
      <c r="P19">
        <v>2</v>
      </c>
      <c r="Q19">
        <v>1.9</v>
      </c>
      <c r="R19">
        <v>1.8</v>
      </c>
      <c r="S19">
        <v>1.8</v>
      </c>
      <c r="T19">
        <v>1.6</v>
      </c>
      <c r="U19">
        <v>1.6</v>
      </c>
      <c r="V19">
        <v>1.2</v>
      </c>
      <c r="W19">
        <v>1.2</v>
      </c>
      <c r="X19">
        <v>1.1000000000000001</v>
      </c>
      <c r="Y19">
        <v>0.6</v>
      </c>
      <c r="Z19">
        <v>0.6</v>
      </c>
      <c r="AA19">
        <v>0.5</v>
      </c>
      <c r="AB19">
        <v>0.5</v>
      </c>
      <c r="AC19">
        <v>0.8</v>
      </c>
      <c r="AD19">
        <v>0.8</v>
      </c>
      <c r="AE19">
        <v>0.8</v>
      </c>
      <c r="AF19">
        <v>0.7</v>
      </c>
      <c r="AG19">
        <v>0.7</v>
      </c>
      <c r="AH19">
        <v>0.7</v>
      </c>
      <c r="AI19">
        <v>0.7</v>
      </c>
      <c r="AJ19">
        <v>0.7</v>
      </c>
      <c r="AK19">
        <v>0.7</v>
      </c>
      <c r="AL19">
        <v>0.7</v>
      </c>
      <c r="AM19">
        <v>0.7</v>
      </c>
      <c r="AN19">
        <v>0.7</v>
      </c>
      <c r="AO19">
        <v>0.7</v>
      </c>
      <c r="AP19">
        <v>0.7</v>
      </c>
      <c r="AQ19">
        <v>0.7</v>
      </c>
      <c r="AR19">
        <v>0.7</v>
      </c>
      <c r="AS19">
        <v>0.7</v>
      </c>
      <c r="AT19">
        <v>0.7</v>
      </c>
      <c r="AU19">
        <v>0.7</v>
      </c>
      <c r="AV19">
        <v>0.7</v>
      </c>
      <c r="AW19">
        <v>0.7</v>
      </c>
      <c r="AX19">
        <v>0.7</v>
      </c>
      <c r="AY19">
        <v>0.7</v>
      </c>
      <c r="AZ19">
        <v>0.7</v>
      </c>
      <c r="BA19">
        <v>0.7</v>
      </c>
      <c r="BB19">
        <v>0.7</v>
      </c>
      <c r="BC19">
        <v>0.7</v>
      </c>
      <c r="BD19">
        <v>0.7</v>
      </c>
      <c r="BE19">
        <v>0.7</v>
      </c>
      <c r="BF19">
        <v>0.7</v>
      </c>
      <c r="BG19">
        <v>0.7</v>
      </c>
      <c r="BH19">
        <v>0.7</v>
      </c>
      <c r="BI19">
        <v>0.7</v>
      </c>
      <c r="BJ19">
        <v>0.7</v>
      </c>
      <c r="BK19">
        <v>0.7</v>
      </c>
      <c r="BL19">
        <v>0.7</v>
      </c>
    </row>
    <row r="20" spans="1:64" x14ac:dyDescent="0.25">
      <c r="A20" t="s">
        <v>96</v>
      </c>
      <c r="B20" t="s">
        <v>95</v>
      </c>
      <c r="C20" t="s">
        <v>121</v>
      </c>
      <c r="D20">
        <v>0.5</v>
      </c>
      <c r="E20">
        <v>0.5</v>
      </c>
      <c r="F20">
        <v>0.5</v>
      </c>
      <c r="G20">
        <v>0.5</v>
      </c>
      <c r="H20">
        <v>0.5</v>
      </c>
      <c r="I20">
        <v>0.5</v>
      </c>
      <c r="J20">
        <v>0.5</v>
      </c>
      <c r="K20">
        <v>0.5</v>
      </c>
      <c r="L20">
        <v>0.5</v>
      </c>
      <c r="M20">
        <v>0.5</v>
      </c>
      <c r="N20">
        <v>0.5</v>
      </c>
      <c r="O20">
        <v>0.5</v>
      </c>
      <c r="P20">
        <v>0.5</v>
      </c>
      <c r="Q20">
        <v>0.5</v>
      </c>
      <c r="R20">
        <v>0.5</v>
      </c>
      <c r="S20">
        <v>0.5</v>
      </c>
      <c r="T20">
        <v>0.5</v>
      </c>
      <c r="U20">
        <v>0.5</v>
      </c>
      <c r="V20">
        <v>0.5</v>
      </c>
      <c r="W20">
        <v>0.5</v>
      </c>
      <c r="X20">
        <v>0.5</v>
      </c>
      <c r="Y20" t="s">
        <v>97</v>
      </c>
      <c r="Z20" t="s">
        <v>97</v>
      </c>
      <c r="AA20" t="s">
        <v>97</v>
      </c>
      <c r="AB20" t="s">
        <v>97</v>
      </c>
      <c r="AC20" t="s">
        <v>97</v>
      </c>
      <c r="AD20" t="s">
        <v>97</v>
      </c>
      <c r="AE20" t="s">
        <v>97</v>
      </c>
      <c r="AF20" t="s">
        <v>97</v>
      </c>
      <c r="AG20" t="s">
        <v>97</v>
      </c>
      <c r="AH20" t="s">
        <v>97</v>
      </c>
      <c r="AI20" t="s">
        <v>97</v>
      </c>
      <c r="AJ20" t="s">
        <v>97</v>
      </c>
      <c r="AK20" t="s">
        <v>97</v>
      </c>
      <c r="AL20" t="s">
        <v>97</v>
      </c>
      <c r="AM20" t="s">
        <v>97</v>
      </c>
      <c r="AN20" t="s">
        <v>97</v>
      </c>
      <c r="AO20" t="s">
        <v>97</v>
      </c>
      <c r="AP20" t="s">
        <v>97</v>
      </c>
      <c r="AQ20" t="s">
        <v>97</v>
      </c>
      <c r="AR20" t="s">
        <v>97</v>
      </c>
      <c r="AS20" t="s">
        <v>97</v>
      </c>
      <c r="AT20" t="s">
        <v>97</v>
      </c>
      <c r="AU20" t="s">
        <v>97</v>
      </c>
      <c r="AV20" t="s">
        <v>97</v>
      </c>
      <c r="AW20" t="s">
        <v>97</v>
      </c>
      <c r="AX20" t="s">
        <v>97</v>
      </c>
      <c r="AY20" t="s">
        <v>97</v>
      </c>
      <c r="AZ20" t="s">
        <v>97</v>
      </c>
      <c r="BA20" t="s">
        <v>97</v>
      </c>
      <c r="BB20" t="s">
        <v>97</v>
      </c>
      <c r="BC20" t="s">
        <v>97</v>
      </c>
      <c r="BD20" t="s">
        <v>97</v>
      </c>
      <c r="BE20" t="s">
        <v>97</v>
      </c>
      <c r="BF20" t="s">
        <v>97</v>
      </c>
      <c r="BG20" t="s">
        <v>97</v>
      </c>
      <c r="BH20" t="s">
        <v>97</v>
      </c>
      <c r="BI20" t="s">
        <v>97</v>
      </c>
      <c r="BJ20" t="s">
        <v>97</v>
      </c>
      <c r="BK20" t="s">
        <v>97</v>
      </c>
      <c r="BL20" t="s">
        <v>97</v>
      </c>
    </row>
    <row r="21" spans="1:64" x14ac:dyDescent="0.25">
      <c r="A21" t="s">
        <v>98</v>
      </c>
      <c r="B21" t="s">
        <v>95</v>
      </c>
      <c r="C21" t="s">
        <v>245</v>
      </c>
      <c r="D21">
        <v>0.3</v>
      </c>
      <c r="E21">
        <v>0.3</v>
      </c>
      <c r="F21">
        <v>0.3</v>
      </c>
      <c r="G21">
        <v>0.3</v>
      </c>
      <c r="H21">
        <v>0.3</v>
      </c>
      <c r="I21">
        <v>0.3</v>
      </c>
      <c r="J21">
        <v>0.3</v>
      </c>
      <c r="K21">
        <v>0.3</v>
      </c>
      <c r="L21">
        <v>0.3</v>
      </c>
      <c r="M21">
        <v>0.3</v>
      </c>
      <c r="N21">
        <v>0.3</v>
      </c>
      <c r="O21">
        <v>0.3</v>
      </c>
      <c r="P21">
        <v>0.3</v>
      </c>
      <c r="Q21">
        <v>0.3</v>
      </c>
      <c r="R21">
        <v>0.3</v>
      </c>
      <c r="S21">
        <v>0.3</v>
      </c>
      <c r="T21">
        <v>0.3</v>
      </c>
      <c r="U21">
        <v>0.3</v>
      </c>
      <c r="V21">
        <v>0.3</v>
      </c>
      <c r="W21">
        <v>0.3</v>
      </c>
      <c r="X21">
        <v>0.3</v>
      </c>
      <c r="Y21">
        <v>0.3</v>
      </c>
      <c r="Z21">
        <v>0.3</v>
      </c>
      <c r="AA21">
        <v>0.3</v>
      </c>
      <c r="AB21">
        <v>0.2</v>
      </c>
      <c r="AC21">
        <v>0.2</v>
      </c>
      <c r="AD21">
        <v>0.2</v>
      </c>
      <c r="AE21">
        <v>0.2</v>
      </c>
      <c r="AF21">
        <v>0.2</v>
      </c>
      <c r="AG21">
        <v>0.2</v>
      </c>
      <c r="AH21">
        <v>0.2</v>
      </c>
      <c r="AI21">
        <v>0.2</v>
      </c>
      <c r="AJ21">
        <v>0.2</v>
      </c>
      <c r="AK21">
        <v>0.2</v>
      </c>
      <c r="AL21">
        <v>0.2</v>
      </c>
      <c r="AM21">
        <v>0.2</v>
      </c>
      <c r="AN21">
        <v>0.2</v>
      </c>
      <c r="AO21">
        <v>0.2</v>
      </c>
      <c r="AP21">
        <v>0.2</v>
      </c>
      <c r="AQ21">
        <v>0.2</v>
      </c>
      <c r="AR21">
        <v>0.2</v>
      </c>
      <c r="AS21">
        <v>0.2</v>
      </c>
      <c r="AT21">
        <v>0.2</v>
      </c>
      <c r="AU21">
        <v>0.2</v>
      </c>
      <c r="AV21">
        <v>0.2</v>
      </c>
      <c r="AW21">
        <v>0.2</v>
      </c>
      <c r="AX21">
        <v>0.2</v>
      </c>
      <c r="AY21">
        <v>0.2</v>
      </c>
      <c r="AZ21">
        <v>0.2</v>
      </c>
      <c r="BA21">
        <v>0.2</v>
      </c>
      <c r="BB21">
        <v>0.2</v>
      </c>
      <c r="BC21">
        <v>0.2</v>
      </c>
      <c r="BD21">
        <v>0.2</v>
      </c>
      <c r="BE21">
        <v>0.2</v>
      </c>
      <c r="BF21">
        <v>0.2</v>
      </c>
      <c r="BG21">
        <v>0.2</v>
      </c>
      <c r="BH21">
        <v>0.2</v>
      </c>
      <c r="BI21">
        <v>0.2</v>
      </c>
      <c r="BJ21">
        <v>0.2</v>
      </c>
      <c r="BK21">
        <v>0.2</v>
      </c>
      <c r="BL21">
        <v>0.2</v>
      </c>
    </row>
    <row r="22" spans="1:64" x14ac:dyDescent="0.25">
      <c r="A22" t="s">
        <v>99</v>
      </c>
      <c r="B22" t="s">
        <v>95</v>
      </c>
      <c r="C22" t="s">
        <v>121</v>
      </c>
      <c r="D22">
        <v>3.6</v>
      </c>
      <c r="E22">
        <v>3.4</v>
      </c>
      <c r="F22">
        <v>3.2</v>
      </c>
      <c r="G22">
        <v>2.8</v>
      </c>
      <c r="H22">
        <v>2.6</v>
      </c>
      <c r="I22">
        <v>2.2999999999999998</v>
      </c>
      <c r="J22">
        <v>2.2000000000000002</v>
      </c>
      <c r="K22">
        <v>2</v>
      </c>
      <c r="L22">
        <v>1.8</v>
      </c>
      <c r="M22">
        <v>1.3</v>
      </c>
      <c r="N22">
        <v>1.2</v>
      </c>
      <c r="O22">
        <v>0.8</v>
      </c>
      <c r="P22">
        <v>0.7</v>
      </c>
      <c r="Q22">
        <v>0.7</v>
      </c>
      <c r="R22">
        <v>0.6</v>
      </c>
      <c r="S22">
        <v>0.6</v>
      </c>
      <c r="T22">
        <v>0.5</v>
      </c>
      <c r="U22">
        <v>0.5</v>
      </c>
      <c r="V22">
        <v>0.3</v>
      </c>
      <c r="W22">
        <v>0.2</v>
      </c>
      <c r="X22">
        <v>0.2</v>
      </c>
      <c r="Y22">
        <v>0.2</v>
      </c>
      <c r="Z22">
        <v>0.2</v>
      </c>
      <c r="AA22">
        <v>0.2</v>
      </c>
      <c r="AB22">
        <v>0.2</v>
      </c>
      <c r="AC22">
        <v>0.4</v>
      </c>
      <c r="AD22">
        <v>0.3</v>
      </c>
      <c r="AE22">
        <v>0.3</v>
      </c>
      <c r="AF22">
        <v>0.3</v>
      </c>
      <c r="AG22">
        <v>0.3</v>
      </c>
      <c r="AH22">
        <v>0.3</v>
      </c>
      <c r="AI22">
        <v>0.3</v>
      </c>
      <c r="AJ22">
        <v>0.3</v>
      </c>
      <c r="AK22">
        <v>0.3</v>
      </c>
      <c r="AL22">
        <v>0.3</v>
      </c>
      <c r="AM22">
        <v>0.3</v>
      </c>
      <c r="AN22">
        <v>0.3</v>
      </c>
      <c r="AO22">
        <v>0.3</v>
      </c>
      <c r="AP22">
        <v>0.3</v>
      </c>
      <c r="AQ22">
        <v>0.3</v>
      </c>
      <c r="AR22">
        <v>0.3</v>
      </c>
      <c r="AS22">
        <v>0.3</v>
      </c>
      <c r="AT22">
        <v>0.3</v>
      </c>
      <c r="AU22">
        <v>0.3</v>
      </c>
      <c r="AV22">
        <v>0.3</v>
      </c>
      <c r="AW22">
        <v>0.3</v>
      </c>
      <c r="AX22">
        <v>0.3</v>
      </c>
      <c r="AY22">
        <v>0.3</v>
      </c>
      <c r="AZ22">
        <v>0.3</v>
      </c>
      <c r="BA22">
        <v>0.3</v>
      </c>
      <c r="BB22">
        <v>0.3</v>
      </c>
      <c r="BC22">
        <v>0.3</v>
      </c>
      <c r="BD22">
        <v>0.3</v>
      </c>
      <c r="BE22">
        <v>0.3</v>
      </c>
      <c r="BF22">
        <v>0.3</v>
      </c>
      <c r="BG22">
        <v>0.3</v>
      </c>
      <c r="BH22">
        <v>0.3</v>
      </c>
      <c r="BI22">
        <v>0.3</v>
      </c>
      <c r="BJ22">
        <v>0.3</v>
      </c>
      <c r="BK22">
        <v>0.3</v>
      </c>
      <c r="BL22">
        <v>0.3</v>
      </c>
    </row>
    <row r="23" spans="1:64" x14ac:dyDescent="0.25">
      <c r="A23" t="s">
        <v>100</v>
      </c>
      <c r="B23" t="s">
        <v>95</v>
      </c>
      <c r="C23" t="s">
        <v>245</v>
      </c>
      <c r="D23">
        <v>2.9</v>
      </c>
      <c r="E23">
        <v>2.7</v>
      </c>
      <c r="F23">
        <v>2.5</v>
      </c>
      <c r="G23">
        <v>2.2999999999999998</v>
      </c>
      <c r="H23">
        <v>2.1</v>
      </c>
      <c r="I23">
        <v>1.9</v>
      </c>
      <c r="J23">
        <v>1.8</v>
      </c>
      <c r="K23">
        <v>1.6</v>
      </c>
      <c r="L23">
        <v>1.4</v>
      </c>
      <c r="M23">
        <v>1</v>
      </c>
      <c r="N23">
        <v>0.9</v>
      </c>
      <c r="O23">
        <v>0.7</v>
      </c>
      <c r="P23">
        <v>0.5</v>
      </c>
      <c r="Q23">
        <v>0.5</v>
      </c>
      <c r="R23">
        <v>0.4</v>
      </c>
      <c r="S23">
        <v>0.4</v>
      </c>
      <c r="T23">
        <v>0.4</v>
      </c>
      <c r="U23">
        <v>0.4</v>
      </c>
      <c r="V23">
        <v>0.2</v>
      </c>
      <c r="W23">
        <v>0.2</v>
      </c>
      <c r="X23">
        <v>0.2</v>
      </c>
      <c r="Y23">
        <v>0.2</v>
      </c>
      <c r="Z23">
        <v>0.2</v>
      </c>
      <c r="AA23">
        <v>0.1</v>
      </c>
      <c r="AB23">
        <v>0.1</v>
      </c>
      <c r="AC23">
        <v>0.3</v>
      </c>
      <c r="AD23">
        <v>0.3</v>
      </c>
      <c r="AE23">
        <v>0.2</v>
      </c>
      <c r="AF23">
        <v>0.2</v>
      </c>
      <c r="AG23">
        <v>0.2</v>
      </c>
      <c r="AH23">
        <v>0.2</v>
      </c>
      <c r="AI23">
        <v>0.2</v>
      </c>
      <c r="AJ23">
        <v>0.2</v>
      </c>
      <c r="AK23">
        <v>0.2</v>
      </c>
      <c r="AL23">
        <v>0.2</v>
      </c>
      <c r="AM23">
        <v>0.2</v>
      </c>
      <c r="AN23">
        <v>0.2</v>
      </c>
      <c r="AO23">
        <v>0.2</v>
      </c>
      <c r="AP23">
        <v>0.2</v>
      </c>
      <c r="AQ23">
        <v>0.2</v>
      </c>
      <c r="AR23">
        <v>0.2</v>
      </c>
      <c r="AS23">
        <v>0.2</v>
      </c>
      <c r="AT23">
        <v>0.2</v>
      </c>
      <c r="AU23">
        <v>0.2</v>
      </c>
      <c r="AV23">
        <v>0.2</v>
      </c>
      <c r="AW23">
        <v>0.2</v>
      </c>
      <c r="AX23">
        <v>0.2</v>
      </c>
      <c r="AY23">
        <v>0.2</v>
      </c>
      <c r="AZ23">
        <v>0.2</v>
      </c>
      <c r="BA23">
        <v>0.2</v>
      </c>
      <c r="BB23">
        <v>0.2</v>
      </c>
      <c r="BC23">
        <v>0.2</v>
      </c>
      <c r="BD23">
        <v>0.2</v>
      </c>
      <c r="BE23">
        <v>0.2</v>
      </c>
      <c r="BF23">
        <v>0.2</v>
      </c>
      <c r="BG23">
        <v>0.2</v>
      </c>
      <c r="BH23">
        <v>0.2</v>
      </c>
      <c r="BI23">
        <v>0.2</v>
      </c>
      <c r="BJ23">
        <v>0.2</v>
      </c>
      <c r="BK23">
        <v>0.2</v>
      </c>
      <c r="BL23">
        <v>0.2</v>
      </c>
    </row>
    <row r="24" spans="1:64" x14ac:dyDescent="0.25">
      <c r="A24" s="2" t="s">
        <v>11</v>
      </c>
      <c r="B24" t="s">
        <v>101</v>
      </c>
      <c r="D24">
        <v>-109.1</v>
      </c>
      <c r="E24">
        <v>-109.7</v>
      </c>
      <c r="F24">
        <v>-107.5</v>
      </c>
      <c r="G24">
        <v>-106.4</v>
      </c>
      <c r="H24">
        <v>-104.8</v>
      </c>
      <c r="I24">
        <v>-104.3</v>
      </c>
      <c r="J24">
        <v>-105.3</v>
      </c>
      <c r="K24">
        <v>-105.8</v>
      </c>
      <c r="L24">
        <v>-107.80000000000001</v>
      </c>
      <c r="M24">
        <v>-110.30000000000001</v>
      </c>
      <c r="N24">
        <v>-111.10000000000001</v>
      </c>
      <c r="O24">
        <v>-112.8</v>
      </c>
      <c r="P24">
        <v>-112.19999999999999</v>
      </c>
      <c r="Q24">
        <v>-113.1</v>
      </c>
      <c r="R24">
        <v>-114.00000000000001</v>
      </c>
      <c r="S24">
        <v>-115.20000000000002</v>
      </c>
      <c r="T24">
        <v>-115.7</v>
      </c>
      <c r="U24">
        <v>-116.9</v>
      </c>
      <c r="V24">
        <v>-120.19999999999999</v>
      </c>
      <c r="W24">
        <v>-122.3</v>
      </c>
      <c r="X24">
        <v>-123.4</v>
      </c>
      <c r="Y24">
        <v>-123.8</v>
      </c>
      <c r="Z24">
        <v>-123.89999999999999</v>
      </c>
      <c r="AA24">
        <v>-125.19999999999999</v>
      </c>
      <c r="AB24">
        <v>-126.19999999999999</v>
      </c>
      <c r="AC24">
        <v>-125.89999999999999</v>
      </c>
      <c r="AD24">
        <v>-125.60000000000001</v>
      </c>
      <c r="AE24">
        <v>-130.69999999999999</v>
      </c>
      <c r="AF24">
        <v>-131</v>
      </c>
      <c r="AG24">
        <v>-131.6</v>
      </c>
      <c r="AH24">
        <v>-131.9</v>
      </c>
      <c r="AI24">
        <v>-132.4</v>
      </c>
      <c r="AJ24">
        <v>-132.4</v>
      </c>
      <c r="AK24">
        <v>-133.61384612860152</v>
      </c>
      <c r="AL24">
        <v>-134.82769225720307</v>
      </c>
      <c r="AM24">
        <v>-136.0553884115462</v>
      </c>
      <c r="AN24">
        <v>-137.2830845658894</v>
      </c>
      <c r="AO24">
        <v>-138.5239518231437</v>
      </c>
      <c r="AP24">
        <v>-139.76481908039801</v>
      </c>
      <c r="AQ24">
        <v>-141.01077825888089</v>
      </c>
      <c r="AR24">
        <v>-142.25673743736374</v>
      </c>
      <c r="AS24">
        <v>-143.51661453387135</v>
      </c>
      <c r="AT24">
        <v>-144.77649163037887</v>
      </c>
      <c r="AU24">
        <v>-146.04899669153318</v>
      </c>
      <c r="AV24">
        <v>-147.32150175268754</v>
      </c>
      <c r="AW24">
        <v>-148.61471396017129</v>
      </c>
      <c r="AX24">
        <v>-149.90792616765501</v>
      </c>
      <c r="AY24">
        <v>-151.20731657289605</v>
      </c>
      <c r="AZ24">
        <v>-152.50670697813706</v>
      </c>
      <c r="BA24">
        <v>-153.81709593323174</v>
      </c>
      <c r="BB24">
        <v>-155.12748488832645</v>
      </c>
      <c r="BC24">
        <v>-156.44378047204626</v>
      </c>
      <c r="BD24">
        <v>-157.76007605576606</v>
      </c>
      <c r="BE24">
        <v>-159.09470255590864</v>
      </c>
      <c r="BF24">
        <v>-160.42932905605113</v>
      </c>
      <c r="BG24">
        <v>-161.76042515747531</v>
      </c>
      <c r="BH24">
        <v>-163.09152125889932</v>
      </c>
      <c r="BI24">
        <v>-164.45024951952371</v>
      </c>
      <c r="BJ24">
        <v>-165.80897778014801</v>
      </c>
      <c r="BK24">
        <v>-167.17890826747515</v>
      </c>
      <c r="BL24">
        <v>-168.54883875480226</v>
      </c>
    </row>
    <row r="25" spans="1:64" x14ac:dyDescent="0.25">
      <c r="A25" t="s">
        <v>102</v>
      </c>
      <c r="B25" t="s">
        <v>101</v>
      </c>
      <c r="C25" t="s">
        <v>121</v>
      </c>
      <c r="D25">
        <v>9.9</v>
      </c>
      <c r="E25">
        <v>9.9</v>
      </c>
      <c r="F25">
        <v>9.9</v>
      </c>
      <c r="G25">
        <v>9.9</v>
      </c>
      <c r="H25">
        <v>9.8000000000000007</v>
      </c>
      <c r="I25">
        <v>9.9</v>
      </c>
      <c r="J25">
        <v>9.9</v>
      </c>
      <c r="K25">
        <v>9.8000000000000007</v>
      </c>
      <c r="L25">
        <v>9.8000000000000007</v>
      </c>
      <c r="M25">
        <v>9.8000000000000007</v>
      </c>
      <c r="N25">
        <v>9.8000000000000007</v>
      </c>
      <c r="O25">
        <v>9.4</v>
      </c>
      <c r="P25">
        <v>9.4</v>
      </c>
      <c r="Q25">
        <v>9.6</v>
      </c>
      <c r="R25">
        <v>9.8000000000000007</v>
      </c>
      <c r="S25">
        <v>10.1</v>
      </c>
      <c r="T25">
        <v>10.3</v>
      </c>
      <c r="U25">
        <v>10.6</v>
      </c>
      <c r="V25">
        <v>10.8</v>
      </c>
      <c r="W25">
        <v>11</v>
      </c>
      <c r="X25">
        <v>11.4</v>
      </c>
      <c r="Y25">
        <v>11.6</v>
      </c>
      <c r="Z25">
        <v>11.9</v>
      </c>
      <c r="AA25">
        <v>12.3</v>
      </c>
      <c r="AB25">
        <v>12.8</v>
      </c>
      <c r="AC25">
        <v>13.1</v>
      </c>
      <c r="AD25">
        <v>13.5</v>
      </c>
      <c r="AE25">
        <v>13.9</v>
      </c>
      <c r="AF25">
        <v>14.4</v>
      </c>
      <c r="AG25">
        <v>14.6</v>
      </c>
      <c r="AH25">
        <v>15.1</v>
      </c>
      <c r="AI25">
        <v>15.399999999999999</v>
      </c>
      <c r="AJ25">
        <v>15.4</v>
      </c>
      <c r="AK25">
        <v>15.541187540637942</v>
      </c>
      <c r="AL25">
        <v>15.682375081275886</v>
      </c>
      <c r="AM25">
        <v>15.825173576569574</v>
      </c>
      <c r="AN25">
        <v>15.967972071863267</v>
      </c>
      <c r="AO25">
        <v>16.112302553447229</v>
      </c>
      <c r="AP25">
        <v>16.256633035031189</v>
      </c>
      <c r="AQ25">
        <v>16.401555779356237</v>
      </c>
      <c r="AR25">
        <v>16.546478523681284</v>
      </c>
      <c r="AS25">
        <v>16.693020119498627</v>
      </c>
      <c r="AT25">
        <v>16.83956171531597</v>
      </c>
      <c r="AU25">
        <v>16.987572122731201</v>
      </c>
      <c r="AV25">
        <v>17.135582530146433</v>
      </c>
      <c r="AW25">
        <v>17.286001472708744</v>
      </c>
      <c r="AX25">
        <v>17.436420415271051</v>
      </c>
      <c r="AY25">
        <v>17.587557969959207</v>
      </c>
      <c r="AZ25">
        <v>17.738695524647362</v>
      </c>
      <c r="BA25">
        <v>17.891112366856262</v>
      </c>
      <c r="BB25">
        <v>18.043529209065163</v>
      </c>
      <c r="BC25">
        <v>18.196633076053718</v>
      </c>
      <c r="BD25">
        <v>18.349736943042274</v>
      </c>
      <c r="BE25">
        <v>18.504972955898733</v>
      </c>
      <c r="BF25">
        <v>18.660208968755196</v>
      </c>
      <c r="BG25">
        <v>18.815034346111172</v>
      </c>
      <c r="BH25">
        <v>18.969859723467142</v>
      </c>
      <c r="BI25">
        <v>19.127899113298074</v>
      </c>
      <c r="BJ25">
        <v>19.285938503129</v>
      </c>
      <c r="BK25">
        <v>19.44528087099031</v>
      </c>
      <c r="BL25">
        <v>19.604623238851623</v>
      </c>
    </row>
    <row r="26" spans="1:64" x14ac:dyDescent="0.25">
      <c r="A26" t="s">
        <v>103</v>
      </c>
      <c r="B26" t="s">
        <v>101</v>
      </c>
      <c r="C26" t="s">
        <v>121</v>
      </c>
      <c r="D26">
        <v>-96.6</v>
      </c>
      <c r="E26">
        <v>-97.7</v>
      </c>
      <c r="F26">
        <v>-98.7</v>
      </c>
      <c r="G26">
        <v>-100.2</v>
      </c>
      <c r="H26">
        <v>-101.6</v>
      </c>
      <c r="I26">
        <v>-103.2</v>
      </c>
      <c r="J26">
        <v>-104.8</v>
      </c>
      <c r="K26">
        <v>-106.3</v>
      </c>
      <c r="L26">
        <v>-107.5</v>
      </c>
      <c r="M26">
        <v>-108.9</v>
      </c>
      <c r="N26">
        <v>-110.1</v>
      </c>
      <c r="O26">
        <v>-111.2</v>
      </c>
      <c r="P26">
        <v>-112.1</v>
      </c>
      <c r="Q26">
        <v>-113.8</v>
      </c>
      <c r="R26">
        <v>-115.5</v>
      </c>
      <c r="S26">
        <v>-117</v>
      </c>
      <c r="T26">
        <v>-118.5</v>
      </c>
      <c r="U26">
        <v>-120</v>
      </c>
      <c r="V26">
        <v>-121.6</v>
      </c>
      <c r="W26">
        <v>-123</v>
      </c>
      <c r="X26">
        <v>-124.4</v>
      </c>
      <c r="Y26">
        <v>-125.6</v>
      </c>
      <c r="Z26">
        <v>-126.39999999999999</v>
      </c>
      <c r="AA26">
        <v>-127.8</v>
      </c>
      <c r="AB26">
        <v>-129.1</v>
      </c>
      <c r="AC26">
        <v>-130.19999999999999</v>
      </c>
      <c r="AD26">
        <v>-131.4</v>
      </c>
      <c r="AE26">
        <v>-133.19999999999999</v>
      </c>
      <c r="AF26">
        <v>-134.4</v>
      </c>
      <c r="AG26">
        <v>-135.6</v>
      </c>
      <c r="AH26">
        <v>-136.69999999999999</v>
      </c>
      <c r="AI26">
        <v>-137.80000000000001</v>
      </c>
      <c r="AJ26">
        <v>-138.5</v>
      </c>
      <c r="AK26">
        <v>-139.76977106352953</v>
      </c>
      <c r="AL26">
        <v>-141.03954212705909</v>
      </c>
      <c r="AM26">
        <v>-142.32380132174583</v>
      </c>
      <c r="AN26">
        <v>-143.60806051643263</v>
      </c>
      <c r="AO26">
        <v>-144.90609763976889</v>
      </c>
      <c r="AP26">
        <v>-146.20413476310517</v>
      </c>
      <c r="AQ26">
        <v>-147.50749840524927</v>
      </c>
      <c r="AR26">
        <v>-148.81086204739336</v>
      </c>
      <c r="AS26">
        <v>-150.12878484094546</v>
      </c>
      <c r="AT26">
        <v>-151.44670763449753</v>
      </c>
      <c r="AU26">
        <v>-152.77784019469294</v>
      </c>
      <c r="AV26">
        <v>-154.10897275488838</v>
      </c>
      <c r="AW26">
        <v>-155.46176649156888</v>
      </c>
      <c r="AX26">
        <v>-156.81456022824938</v>
      </c>
      <c r="AY26">
        <v>-158.17381680775003</v>
      </c>
      <c r="AZ26">
        <v>-159.53307338725062</v>
      </c>
      <c r="BA26">
        <v>-160.90383524737612</v>
      </c>
      <c r="BB26">
        <v>-162.27459710750162</v>
      </c>
      <c r="BC26">
        <v>-163.65153772944416</v>
      </c>
      <c r="BD26">
        <v>-165.0284783513867</v>
      </c>
      <c r="BE26">
        <v>-166.42459444103733</v>
      </c>
      <c r="BF26">
        <v>-167.82071053068793</v>
      </c>
      <c r="BG26">
        <v>-169.21313356729854</v>
      </c>
      <c r="BH26">
        <v>-170.60555660390904</v>
      </c>
      <c r="BI26">
        <v>-172.02688488258332</v>
      </c>
      <c r="BJ26">
        <v>-173.44821316125754</v>
      </c>
      <c r="BK26">
        <v>-174.88125978130896</v>
      </c>
      <c r="BL26">
        <v>-176.31430640136037</v>
      </c>
    </row>
    <row r="27" spans="1:64" x14ac:dyDescent="0.25">
      <c r="A27" t="s">
        <v>104</v>
      </c>
      <c r="B27" t="s">
        <v>101</v>
      </c>
      <c r="C27" t="s">
        <v>246</v>
      </c>
      <c r="D27">
        <v>2.1</v>
      </c>
      <c r="E27">
        <v>2.1</v>
      </c>
      <c r="F27">
        <v>2.2999999999999998</v>
      </c>
      <c r="G27">
        <v>2.5</v>
      </c>
      <c r="H27">
        <v>2.5</v>
      </c>
      <c r="I27">
        <v>2.5</v>
      </c>
      <c r="J27">
        <v>2.6</v>
      </c>
      <c r="K27">
        <v>2.5</v>
      </c>
      <c r="L27">
        <v>2.1</v>
      </c>
      <c r="M27">
        <v>2.2000000000000002</v>
      </c>
      <c r="N27">
        <v>2.6</v>
      </c>
      <c r="O27">
        <v>2.6</v>
      </c>
      <c r="P27">
        <v>2.2999999999999998</v>
      </c>
      <c r="Q27">
        <v>2.4</v>
      </c>
      <c r="R27">
        <v>3.1</v>
      </c>
      <c r="S27">
        <v>3.1</v>
      </c>
      <c r="T27">
        <v>3.2</v>
      </c>
      <c r="U27">
        <v>3.2</v>
      </c>
      <c r="V27">
        <v>3.2</v>
      </c>
      <c r="W27">
        <v>3</v>
      </c>
      <c r="X27">
        <v>2.2999999999999998</v>
      </c>
      <c r="Y27">
        <v>2.5</v>
      </c>
      <c r="Z27">
        <v>2.2999999999999998</v>
      </c>
      <c r="AA27">
        <v>2.4</v>
      </c>
      <c r="AB27">
        <v>2.4</v>
      </c>
      <c r="AC27">
        <v>2.2999999999999998</v>
      </c>
      <c r="AD27">
        <v>2.2999999999999998</v>
      </c>
      <c r="AE27">
        <v>2.4</v>
      </c>
      <c r="AF27">
        <v>2.4</v>
      </c>
      <c r="AG27">
        <v>2.5</v>
      </c>
      <c r="AH27">
        <v>2.5</v>
      </c>
      <c r="AI27">
        <v>2.5</v>
      </c>
      <c r="AJ27">
        <v>2.5</v>
      </c>
      <c r="AK27">
        <v>2.5229200552983668</v>
      </c>
      <c r="AL27">
        <v>2.5458401105967345</v>
      </c>
      <c r="AM27">
        <v>2.5690216845080474</v>
      </c>
      <c r="AN27">
        <v>2.5922032584193611</v>
      </c>
      <c r="AO27">
        <v>2.6156335314037706</v>
      </c>
      <c r="AP27">
        <v>2.6390638043881798</v>
      </c>
      <c r="AQ27">
        <v>2.6625902239214669</v>
      </c>
      <c r="AR27">
        <v>2.6861166434547536</v>
      </c>
      <c r="AS27">
        <v>2.709905863554972</v>
      </c>
      <c r="AT27">
        <v>2.7336950836551894</v>
      </c>
      <c r="AU27">
        <v>2.7577227471966235</v>
      </c>
      <c r="AV27">
        <v>2.7817504107380571</v>
      </c>
      <c r="AW27">
        <v>2.8061690702449256</v>
      </c>
      <c r="AX27">
        <v>2.8305877297517936</v>
      </c>
      <c r="AY27">
        <v>2.8551230470712996</v>
      </c>
      <c r="AZ27">
        <v>2.8796583643908051</v>
      </c>
      <c r="BA27">
        <v>2.9044013582558867</v>
      </c>
      <c r="BB27">
        <v>2.9291443521209675</v>
      </c>
      <c r="BC27">
        <v>2.9539988759827462</v>
      </c>
      <c r="BD27">
        <v>2.978853399844525</v>
      </c>
      <c r="BE27">
        <v>3.004054051282262</v>
      </c>
      <c r="BF27">
        <v>3.029254702719999</v>
      </c>
      <c r="BG27">
        <v>3.0543886925505146</v>
      </c>
      <c r="BH27">
        <v>3.0795226823810293</v>
      </c>
      <c r="BI27">
        <v>3.1051784274834531</v>
      </c>
      <c r="BJ27">
        <v>3.1308341725858764</v>
      </c>
      <c r="BK27">
        <v>3.1567014400958291</v>
      </c>
      <c r="BL27">
        <v>3.1825687076057827</v>
      </c>
    </row>
    <row r="28" spans="1:64" x14ac:dyDescent="0.25">
      <c r="A28" t="s">
        <v>105</v>
      </c>
      <c r="B28" t="s">
        <v>101</v>
      </c>
      <c r="C28" t="s">
        <v>121</v>
      </c>
      <c r="D28">
        <v>-24.5</v>
      </c>
      <c r="E28">
        <v>-24</v>
      </c>
      <c r="F28">
        <v>-21</v>
      </c>
      <c r="G28">
        <v>-18.600000000000001</v>
      </c>
      <c r="H28">
        <v>-15.500000000000002</v>
      </c>
      <c r="I28">
        <v>-13.5</v>
      </c>
      <c r="J28">
        <v>-13</v>
      </c>
      <c r="K28">
        <v>-11.8</v>
      </c>
      <c r="L28">
        <v>-12.2</v>
      </c>
      <c r="M28">
        <v>-13.4</v>
      </c>
      <c r="N28">
        <v>-13.4</v>
      </c>
      <c r="O28">
        <v>-13.6</v>
      </c>
      <c r="P28">
        <v>-11.8</v>
      </c>
      <c r="Q28">
        <v>-11.3</v>
      </c>
      <c r="R28">
        <v>-11.4</v>
      </c>
      <c r="S28">
        <v>-11.4</v>
      </c>
      <c r="T28">
        <v>-10.7</v>
      </c>
      <c r="U28">
        <v>-10.7</v>
      </c>
      <c r="V28">
        <v>-12.6</v>
      </c>
      <c r="W28">
        <v>-13.3</v>
      </c>
      <c r="X28">
        <v>-12.7</v>
      </c>
      <c r="Y28">
        <v>-12.3</v>
      </c>
      <c r="Z28">
        <v>-11.7</v>
      </c>
      <c r="AA28">
        <v>-12.1</v>
      </c>
      <c r="AB28">
        <v>-12.3</v>
      </c>
      <c r="AC28">
        <v>-11.1</v>
      </c>
      <c r="AD28">
        <v>-10</v>
      </c>
      <c r="AE28">
        <v>-13.8</v>
      </c>
      <c r="AF28">
        <v>-13.4</v>
      </c>
      <c r="AG28">
        <v>-13.1</v>
      </c>
      <c r="AH28">
        <v>-12.8</v>
      </c>
      <c r="AI28">
        <v>-12.5</v>
      </c>
      <c r="AJ28">
        <v>-11.800000000000002</v>
      </c>
      <c r="AK28">
        <v>-11.908182661008295</v>
      </c>
      <c r="AL28">
        <v>-12.01636532201659</v>
      </c>
      <c r="AM28">
        <v>-12.125782350877985</v>
      </c>
      <c r="AN28">
        <v>-12.235199379739386</v>
      </c>
      <c r="AO28">
        <v>-12.3457902682258</v>
      </c>
      <c r="AP28">
        <v>-12.456381156712212</v>
      </c>
      <c r="AQ28">
        <v>-12.567425856909326</v>
      </c>
      <c r="AR28">
        <v>-12.678470557106438</v>
      </c>
      <c r="AS28">
        <v>-12.790755675979469</v>
      </c>
      <c r="AT28">
        <v>-12.903040794852497</v>
      </c>
      <c r="AU28">
        <v>-13.016451366768065</v>
      </c>
      <c r="AV28">
        <v>-13.129861938683632</v>
      </c>
      <c r="AW28">
        <v>-13.24511801155605</v>
      </c>
      <c r="AX28">
        <v>-13.360374084428468</v>
      </c>
      <c r="AY28">
        <v>-13.476180782176536</v>
      </c>
      <c r="AZ28">
        <v>-13.591987479924603</v>
      </c>
      <c r="BA28">
        <v>-13.708774410967786</v>
      </c>
      <c r="BB28">
        <v>-13.825561342010969</v>
      </c>
      <c r="BC28">
        <v>-13.942874694638565</v>
      </c>
      <c r="BD28">
        <v>-14.060188047266159</v>
      </c>
      <c r="BE28">
        <v>-14.179135122052278</v>
      </c>
      <c r="BF28">
        <v>-14.298082196838397</v>
      </c>
      <c r="BG28">
        <v>-14.416714628838433</v>
      </c>
      <c r="BH28">
        <v>-14.535347060838461</v>
      </c>
      <c r="BI28">
        <v>-14.656442177721901</v>
      </c>
      <c r="BJ28">
        <v>-14.777537294605338</v>
      </c>
      <c r="BK28">
        <v>-14.899630797252316</v>
      </c>
      <c r="BL28">
        <v>-15.021724299899295</v>
      </c>
    </row>
    <row r="29" spans="1:64" x14ac:dyDescent="0.25">
      <c r="A29" s="2" t="s">
        <v>12</v>
      </c>
      <c r="B29" t="s">
        <v>106</v>
      </c>
      <c r="D29">
        <v>57.199999999999996</v>
      </c>
      <c r="E29">
        <v>58.6</v>
      </c>
      <c r="F29">
        <v>59.9</v>
      </c>
      <c r="G29">
        <v>61.6</v>
      </c>
      <c r="H29">
        <v>63.2</v>
      </c>
      <c r="I29">
        <v>64.900000000000006</v>
      </c>
      <c r="J29">
        <v>66.7</v>
      </c>
      <c r="K29">
        <v>68.599999999999994</v>
      </c>
      <c r="L29">
        <v>70.3</v>
      </c>
      <c r="M29">
        <v>71.900000000000006</v>
      </c>
      <c r="N29">
        <v>73.7</v>
      </c>
      <c r="O29">
        <v>75.099999999999994</v>
      </c>
      <c r="P29">
        <v>76.099999999999994</v>
      </c>
      <c r="Q29">
        <v>76.599999999999994</v>
      </c>
      <c r="R29">
        <v>76.900000000000006</v>
      </c>
      <c r="S29">
        <v>77.099999999999994</v>
      </c>
      <c r="T29">
        <v>77.099999999999994</v>
      </c>
      <c r="U29">
        <v>77.3</v>
      </c>
      <c r="V29">
        <v>77.2</v>
      </c>
      <c r="W29">
        <v>77</v>
      </c>
      <c r="X29">
        <v>76.7</v>
      </c>
      <c r="Y29">
        <v>76.3</v>
      </c>
      <c r="Z29">
        <v>75.900000000000006</v>
      </c>
      <c r="AA29">
        <v>75.3</v>
      </c>
      <c r="AB29">
        <v>74.8</v>
      </c>
      <c r="AC29">
        <v>74</v>
      </c>
      <c r="AD29">
        <v>73</v>
      </c>
      <c r="AE29">
        <v>72.599999999999994</v>
      </c>
      <c r="AF29">
        <v>71.400000000000006</v>
      </c>
      <c r="AG29">
        <v>70.2</v>
      </c>
      <c r="AH29">
        <v>68.8</v>
      </c>
      <c r="AI29">
        <v>68.2</v>
      </c>
      <c r="AJ29">
        <v>68.2</v>
      </c>
      <c r="AK29">
        <v>68.82525910853947</v>
      </c>
      <c r="AL29">
        <v>69.450518217078923</v>
      </c>
      <c r="AM29">
        <v>70.082911553379546</v>
      </c>
      <c r="AN29">
        <v>70.715304889680183</v>
      </c>
      <c r="AO29">
        <v>71.354482736694877</v>
      </c>
      <c r="AP29">
        <v>71.993660583709556</v>
      </c>
      <c r="AQ29">
        <v>72.635461308577632</v>
      </c>
      <c r="AR29">
        <v>73.277262033445695</v>
      </c>
      <c r="AS29">
        <v>73.926231957779649</v>
      </c>
      <c r="AT29">
        <v>74.575201882113589</v>
      </c>
      <c r="AU29">
        <v>75.230676543523899</v>
      </c>
      <c r="AV29">
        <v>75.886151204934208</v>
      </c>
      <c r="AW29">
        <v>76.552292236281573</v>
      </c>
      <c r="AX29">
        <v>77.218433267628953</v>
      </c>
      <c r="AY29">
        <v>77.887756724105074</v>
      </c>
      <c r="AZ29">
        <v>78.557080180581181</v>
      </c>
      <c r="BA29">
        <v>79.232069053220599</v>
      </c>
      <c r="BB29">
        <v>79.907057925860016</v>
      </c>
      <c r="BC29">
        <v>80.585089336809318</v>
      </c>
      <c r="BD29">
        <v>81.263120747758663</v>
      </c>
      <c r="BE29">
        <v>81.950594518980125</v>
      </c>
      <c r="BF29">
        <v>82.638068290201588</v>
      </c>
      <c r="BG29">
        <v>83.323723532778061</v>
      </c>
      <c r="BH29">
        <v>84.009378775354506</v>
      </c>
      <c r="BI29">
        <v>84.709267501748627</v>
      </c>
      <c r="BJ29">
        <v>85.40915622814272</v>
      </c>
      <c r="BK29">
        <v>86.114815285814231</v>
      </c>
      <c r="BL29">
        <v>86.820474343485756</v>
      </c>
    </row>
    <row r="30" spans="1:64" x14ac:dyDescent="0.25">
      <c r="A30" t="s">
        <v>84</v>
      </c>
      <c r="B30" t="s">
        <v>106</v>
      </c>
      <c r="C30" t="s">
        <v>121</v>
      </c>
      <c r="D30">
        <v>57.199999999999996</v>
      </c>
      <c r="E30">
        <v>58.6</v>
      </c>
      <c r="F30">
        <v>59.9</v>
      </c>
      <c r="G30">
        <v>61.6</v>
      </c>
      <c r="H30">
        <v>63.2</v>
      </c>
      <c r="I30">
        <v>64.900000000000006</v>
      </c>
      <c r="J30">
        <v>66.7</v>
      </c>
      <c r="K30">
        <v>68.599999999999994</v>
      </c>
      <c r="L30">
        <v>70.3</v>
      </c>
      <c r="M30">
        <v>71.900000000000006</v>
      </c>
      <c r="N30">
        <v>73.7</v>
      </c>
      <c r="O30">
        <v>75.099999999999994</v>
      </c>
      <c r="P30">
        <v>76.099999999999994</v>
      </c>
      <c r="Q30">
        <v>76.599999999999994</v>
      </c>
      <c r="R30">
        <v>76.900000000000006</v>
      </c>
      <c r="S30">
        <v>77.099999999999994</v>
      </c>
      <c r="T30">
        <v>77.099999999999994</v>
      </c>
      <c r="U30">
        <v>77.3</v>
      </c>
      <c r="V30">
        <v>77.2</v>
      </c>
      <c r="W30">
        <v>77</v>
      </c>
      <c r="X30">
        <v>76.7</v>
      </c>
      <c r="Y30">
        <v>76.3</v>
      </c>
      <c r="Z30">
        <v>75.900000000000006</v>
      </c>
      <c r="AA30">
        <v>75.3</v>
      </c>
      <c r="AB30">
        <v>74.8</v>
      </c>
      <c r="AC30">
        <v>74</v>
      </c>
      <c r="AD30">
        <v>73</v>
      </c>
      <c r="AE30">
        <v>72.599999999999994</v>
      </c>
      <c r="AF30">
        <v>71.400000000000006</v>
      </c>
      <c r="AG30">
        <v>70.2</v>
      </c>
      <c r="AH30">
        <v>68.8</v>
      </c>
      <c r="AI30">
        <v>68.2</v>
      </c>
      <c r="AJ30">
        <v>68.2</v>
      </c>
      <c r="AK30">
        <v>68.82525910853947</v>
      </c>
      <c r="AL30">
        <v>69.450518217078923</v>
      </c>
      <c r="AM30">
        <v>70.082911553379546</v>
      </c>
      <c r="AN30">
        <v>70.715304889680183</v>
      </c>
      <c r="AO30">
        <v>71.354482736694877</v>
      </c>
      <c r="AP30">
        <v>71.993660583709556</v>
      </c>
      <c r="AQ30">
        <v>72.635461308577632</v>
      </c>
      <c r="AR30">
        <v>73.277262033445695</v>
      </c>
      <c r="AS30">
        <v>73.926231957779649</v>
      </c>
      <c r="AT30">
        <v>74.575201882113589</v>
      </c>
      <c r="AU30">
        <v>75.230676543523899</v>
      </c>
      <c r="AV30">
        <v>75.886151204934208</v>
      </c>
      <c r="AW30">
        <v>76.552292236281573</v>
      </c>
      <c r="AX30">
        <v>77.218433267628953</v>
      </c>
      <c r="AY30">
        <v>77.887756724105074</v>
      </c>
      <c r="AZ30">
        <v>78.557080180581181</v>
      </c>
      <c r="BA30">
        <v>79.232069053220599</v>
      </c>
      <c r="BB30">
        <v>79.907057925860016</v>
      </c>
      <c r="BC30">
        <v>80.585089336809318</v>
      </c>
      <c r="BD30">
        <v>81.263120747758663</v>
      </c>
      <c r="BE30">
        <v>81.950594518980125</v>
      </c>
      <c r="BF30">
        <v>82.638068290201588</v>
      </c>
      <c r="BG30">
        <v>83.323723532778061</v>
      </c>
      <c r="BH30">
        <v>84.009378775354506</v>
      </c>
      <c r="BI30">
        <v>84.709267501748627</v>
      </c>
      <c r="BJ30">
        <v>85.40915622814272</v>
      </c>
      <c r="BK30">
        <v>86.114815285814231</v>
      </c>
      <c r="BL30">
        <v>86.820474343485756</v>
      </c>
    </row>
    <row r="34" spans="1:64" x14ac:dyDescent="0.25">
      <c r="AK34" t="s">
        <v>61</v>
      </c>
    </row>
    <row r="35" spans="1:64" x14ac:dyDescent="0.25">
      <c r="A35" s="143" t="s">
        <v>247</v>
      </c>
      <c r="D35">
        <f>D2</f>
        <v>1990</v>
      </c>
      <c r="E35">
        <f t="shared" ref="E35:BL35" si="0">E2</f>
        <v>1991</v>
      </c>
      <c r="F35">
        <f t="shared" si="0"/>
        <v>1992</v>
      </c>
      <c r="G35">
        <f t="shared" si="0"/>
        <v>1993</v>
      </c>
      <c r="H35">
        <f t="shared" si="0"/>
        <v>1994</v>
      </c>
      <c r="I35">
        <f t="shared" si="0"/>
        <v>1995</v>
      </c>
      <c r="J35">
        <f t="shared" si="0"/>
        <v>1996</v>
      </c>
      <c r="K35">
        <f t="shared" si="0"/>
        <v>1997</v>
      </c>
      <c r="L35">
        <f t="shared" si="0"/>
        <v>1998</v>
      </c>
      <c r="M35">
        <f t="shared" si="0"/>
        <v>1999</v>
      </c>
      <c r="N35">
        <f t="shared" si="0"/>
        <v>2000</v>
      </c>
      <c r="O35">
        <f t="shared" si="0"/>
        <v>2001</v>
      </c>
      <c r="P35">
        <f t="shared" si="0"/>
        <v>2002</v>
      </c>
      <c r="Q35">
        <f t="shared" si="0"/>
        <v>2003</v>
      </c>
      <c r="R35">
        <f t="shared" si="0"/>
        <v>2004</v>
      </c>
      <c r="S35">
        <f t="shared" si="0"/>
        <v>2005</v>
      </c>
      <c r="T35">
        <f t="shared" si="0"/>
        <v>2006</v>
      </c>
      <c r="U35">
        <f t="shared" si="0"/>
        <v>2007</v>
      </c>
      <c r="V35">
        <f t="shared" si="0"/>
        <v>2008</v>
      </c>
      <c r="W35">
        <f t="shared" si="0"/>
        <v>2009</v>
      </c>
      <c r="X35">
        <f t="shared" si="0"/>
        <v>2010</v>
      </c>
      <c r="Y35">
        <f t="shared" si="0"/>
        <v>2011</v>
      </c>
      <c r="Z35">
        <f t="shared" si="0"/>
        <v>2012</v>
      </c>
      <c r="AA35">
        <f t="shared" si="0"/>
        <v>2013</v>
      </c>
      <c r="AB35">
        <f t="shared" si="0"/>
        <v>2014</v>
      </c>
      <c r="AC35">
        <f t="shared" si="0"/>
        <v>2015</v>
      </c>
      <c r="AD35">
        <f t="shared" si="0"/>
        <v>2016</v>
      </c>
      <c r="AE35">
        <f t="shared" si="0"/>
        <v>2017</v>
      </c>
      <c r="AF35">
        <f t="shared" si="0"/>
        <v>2018</v>
      </c>
      <c r="AG35">
        <f t="shared" si="0"/>
        <v>2019</v>
      </c>
      <c r="AH35">
        <f t="shared" si="0"/>
        <v>2020</v>
      </c>
      <c r="AI35">
        <f t="shared" si="0"/>
        <v>2021</v>
      </c>
      <c r="AJ35">
        <f t="shared" si="0"/>
        <v>2022</v>
      </c>
      <c r="AK35">
        <f t="shared" si="0"/>
        <v>2023</v>
      </c>
      <c r="AL35">
        <f t="shared" si="0"/>
        <v>2024</v>
      </c>
      <c r="AM35">
        <f t="shared" si="0"/>
        <v>2025</v>
      </c>
      <c r="AN35">
        <f t="shared" si="0"/>
        <v>2026</v>
      </c>
      <c r="AO35">
        <f t="shared" si="0"/>
        <v>2027</v>
      </c>
      <c r="AP35">
        <f t="shared" si="0"/>
        <v>2028</v>
      </c>
      <c r="AQ35">
        <f t="shared" si="0"/>
        <v>2029</v>
      </c>
      <c r="AR35">
        <f t="shared" si="0"/>
        <v>2030</v>
      </c>
      <c r="AS35">
        <f t="shared" si="0"/>
        <v>2031</v>
      </c>
      <c r="AT35">
        <f t="shared" si="0"/>
        <v>2032</v>
      </c>
      <c r="AU35">
        <f t="shared" si="0"/>
        <v>2033</v>
      </c>
      <c r="AV35">
        <f t="shared" si="0"/>
        <v>2034</v>
      </c>
      <c r="AW35">
        <f t="shared" si="0"/>
        <v>2035</v>
      </c>
      <c r="AX35">
        <f t="shared" si="0"/>
        <v>2036</v>
      </c>
      <c r="AY35">
        <f t="shared" si="0"/>
        <v>2037</v>
      </c>
      <c r="AZ35">
        <f t="shared" si="0"/>
        <v>2038</v>
      </c>
      <c r="BA35">
        <f t="shared" si="0"/>
        <v>2039</v>
      </c>
      <c r="BB35">
        <f t="shared" si="0"/>
        <v>2040</v>
      </c>
      <c r="BC35">
        <f t="shared" si="0"/>
        <v>2041</v>
      </c>
      <c r="BD35">
        <f t="shared" si="0"/>
        <v>2042</v>
      </c>
      <c r="BE35">
        <f t="shared" si="0"/>
        <v>2043</v>
      </c>
      <c r="BF35">
        <f t="shared" si="0"/>
        <v>2044</v>
      </c>
      <c r="BG35">
        <f t="shared" si="0"/>
        <v>2045</v>
      </c>
      <c r="BH35">
        <f t="shared" si="0"/>
        <v>2046</v>
      </c>
      <c r="BI35">
        <f t="shared" si="0"/>
        <v>2047</v>
      </c>
      <c r="BJ35">
        <f t="shared" si="0"/>
        <v>2048</v>
      </c>
      <c r="BK35">
        <f t="shared" si="0"/>
        <v>2049</v>
      </c>
      <c r="BL35">
        <f t="shared" si="0"/>
        <v>2050</v>
      </c>
    </row>
    <row r="36" spans="1:64" x14ac:dyDescent="0.25">
      <c r="A36" t="s">
        <v>13</v>
      </c>
      <c r="B36" s="2" t="s">
        <v>192</v>
      </c>
      <c r="D36" s="2">
        <f>SUM(D37:D39)</f>
        <v>49.90023985513772</v>
      </c>
      <c r="E36" s="2">
        <f t="shared" ref="E36:BL36" si="1">SUM(E37:E39)</f>
        <v>49.800221262005081</v>
      </c>
      <c r="F36" s="2">
        <f t="shared" si="1"/>
        <v>49.800210754739197</v>
      </c>
      <c r="G36" s="2">
        <f t="shared" si="1"/>
        <v>49.800213894923168</v>
      </c>
      <c r="H36" s="2">
        <f t="shared" si="1"/>
        <v>49.900197395753395</v>
      </c>
      <c r="I36" s="2">
        <f t="shared" si="1"/>
        <v>49.600218296533711</v>
      </c>
      <c r="J36" s="2">
        <f t="shared" si="1"/>
        <v>50.300185594864189</v>
      </c>
      <c r="K36" s="2">
        <f t="shared" si="1"/>
        <v>49.400224509693821</v>
      </c>
      <c r="L36" s="2">
        <f t="shared" si="1"/>
        <v>49.500232779702692</v>
      </c>
      <c r="M36" s="2">
        <f t="shared" si="1"/>
        <v>50.000245140042807</v>
      </c>
      <c r="N36" s="2">
        <f t="shared" si="1"/>
        <v>50.000266067468829</v>
      </c>
      <c r="O36" s="2">
        <f t="shared" si="1"/>
        <v>49.50024750547815</v>
      </c>
      <c r="P36" s="2">
        <f t="shared" si="1"/>
        <v>49.400215960799393</v>
      </c>
      <c r="Q36" s="2">
        <f t="shared" si="1"/>
        <v>49.300213624230658</v>
      </c>
      <c r="R36" s="2">
        <f t="shared" si="1"/>
        <v>49.000245067923302</v>
      </c>
      <c r="S36" s="2">
        <f t="shared" si="1"/>
        <v>49.70023185931062</v>
      </c>
      <c r="T36" s="2">
        <f t="shared" si="1"/>
        <v>50.300188009935262</v>
      </c>
      <c r="U36" s="2">
        <f t="shared" si="1"/>
        <v>50.000216282029236</v>
      </c>
      <c r="V36" s="2">
        <f t="shared" si="1"/>
        <v>49.50021014762121</v>
      </c>
      <c r="W36" s="2">
        <f t="shared" si="1"/>
        <v>49.600217065653709</v>
      </c>
      <c r="X36" s="2">
        <f t="shared" si="1"/>
        <v>49.200213502108205</v>
      </c>
      <c r="Y36" s="2">
        <f t="shared" si="1"/>
        <v>50.60019412538022</v>
      </c>
      <c r="Z36" s="2">
        <f t="shared" si="1"/>
        <v>50.200170423676688</v>
      </c>
      <c r="AA36" s="2">
        <f t="shared" si="1"/>
        <v>49.100161856881847</v>
      </c>
      <c r="AB36" s="2">
        <f t="shared" si="1"/>
        <v>49.600162619993036</v>
      </c>
      <c r="AC36" s="2">
        <f t="shared" si="1"/>
        <v>49.800158442244843</v>
      </c>
      <c r="AD36" s="2">
        <f t="shared" si="1"/>
        <v>50.000153512381097</v>
      </c>
      <c r="AE36" s="2">
        <f t="shared" si="1"/>
        <v>50.400176777917203</v>
      </c>
      <c r="AF36" s="2">
        <f t="shared" si="1"/>
        <v>50.00013654046743</v>
      </c>
      <c r="AG36" s="2">
        <f t="shared" si="1"/>
        <v>49.200132760699681</v>
      </c>
      <c r="AH36" s="2">
        <f t="shared" si="1"/>
        <v>50.000132156531727</v>
      </c>
      <c r="AI36" s="2">
        <f t="shared" si="1"/>
        <v>49.800122043926009</v>
      </c>
      <c r="AJ36" s="2">
        <f t="shared" si="1"/>
        <v>49.500127375011729</v>
      </c>
      <c r="AK36" s="2">
        <f t="shared" si="1"/>
        <v>49.499927471534164</v>
      </c>
      <c r="AL36" s="2">
        <f t="shared" si="1"/>
        <v>49.499727568056599</v>
      </c>
      <c r="AM36" s="2">
        <f t="shared" si="1"/>
        <v>49.49952986991886</v>
      </c>
      <c r="AN36" s="2">
        <f t="shared" si="1"/>
        <v>49.49933217178112</v>
      </c>
      <c r="AO36" s="2">
        <f t="shared" si="1"/>
        <v>49.499137613132419</v>
      </c>
      <c r="AP36" s="2">
        <f t="shared" si="1"/>
        <v>49.498943054483711</v>
      </c>
      <c r="AQ36" s="2">
        <f t="shared" si="1"/>
        <v>49.498780403979453</v>
      </c>
      <c r="AR36" s="2">
        <f t="shared" si="1"/>
        <v>49.498617753475187</v>
      </c>
      <c r="AS36" s="2">
        <f t="shared" si="1"/>
        <v>49.49845357568352</v>
      </c>
      <c r="AT36" s="2">
        <f t="shared" si="1"/>
        <v>49.498289397891845</v>
      </c>
      <c r="AU36" s="2">
        <f t="shared" si="1"/>
        <v>49.498127324681661</v>
      </c>
      <c r="AV36" s="2">
        <f t="shared" si="1"/>
        <v>49.497965251471484</v>
      </c>
      <c r="AW36" s="2">
        <f t="shared" si="1"/>
        <v>49.49779886296168</v>
      </c>
      <c r="AX36" s="2">
        <f t="shared" si="1"/>
        <v>49.497632474451883</v>
      </c>
      <c r="AY36" s="2">
        <f t="shared" si="1"/>
        <v>49.497461425824177</v>
      </c>
      <c r="AZ36" s="2">
        <f t="shared" si="1"/>
        <v>49.497290377196464</v>
      </c>
      <c r="BA36" s="2">
        <f t="shared" si="1"/>
        <v>49.497096201120854</v>
      </c>
      <c r="BB36" s="2">
        <f t="shared" si="1"/>
        <v>49.496902025045237</v>
      </c>
      <c r="BC36" s="2">
        <f t="shared" si="1"/>
        <v>49.496715403934637</v>
      </c>
      <c r="BD36" s="2">
        <f t="shared" si="1"/>
        <v>49.496528782824043</v>
      </c>
      <c r="BE36" s="2">
        <f t="shared" si="1"/>
        <v>49.49631647801953</v>
      </c>
      <c r="BF36" s="2">
        <f t="shared" si="1"/>
        <v>49.496104173215024</v>
      </c>
      <c r="BG36" s="2">
        <f t="shared" si="1"/>
        <v>49.495877107701844</v>
      </c>
      <c r="BH36" s="2">
        <f t="shared" si="1"/>
        <v>49.495650042188664</v>
      </c>
      <c r="BI36" s="2">
        <f t="shared" si="1"/>
        <v>49.495428155914908</v>
      </c>
      <c r="BJ36" s="2">
        <f t="shared" si="1"/>
        <v>49.495206269641159</v>
      </c>
      <c r="BK36" s="2">
        <f t="shared" si="1"/>
        <v>49.494980905868282</v>
      </c>
      <c r="BL36" s="2">
        <f t="shared" si="1"/>
        <v>49.494755542095412</v>
      </c>
    </row>
    <row r="37" spans="1:64" x14ac:dyDescent="0.25">
      <c r="A37" s="80" t="str">
        <f>A7</f>
        <v>Grassland Remaining Grassland</v>
      </c>
      <c r="D37">
        <f>D9</f>
        <v>0.2</v>
      </c>
      <c r="E37">
        <f t="shared" ref="E37:BL37" si="2">E9</f>
        <v>0.2</v>
      </c>
      <c r="F37">
        <f t="shared" si="2"/>
        <v>0.3</v>
      </c>
      <c r="G37">
        <f t="shared" si="2"/>
        <v>0.3</v>
      </c>
      <c r="H37">
        <f t="shared" si="2"/>
        <v>0.5</v>
      </c>
      <c r="I37">
        <f t="shared" si="2"/>
        <v>0.3</v>
      </c>
      <c r="J37">
        <f t="shared" si="2"/>
        <v>0.99999999999999989</v>
      </c>
      <c r="K37">
        <f t="shared" si="2"/>
        <v>0.20000000000000004</v>
      </c>
      <c r="L37">
        <f t="shared" si="2"/>
        <v>0.3</v>
      </c>
      <c r="M37">
        <f t="shared" si="2"/>
        <v>0.9</v>
      </c>
      <c r="N37">
        <f t="shared" si="2"/>
        <v>0.90000000000000013</v>
      </c>
      <c r="O37">
        <f t="shared" si="2"/>
        <v>0.4</v>
      </c>
      <c r="P37">
        <f t="shared" si="2"/>
        <v>0.4</v>
      </c>
      <c r="Q37">
        <f t="shared" si="2"/>
        <v>0.4</v>
      </c>
      <c r="R37">
        <f t="shared" si="2"/>
        <v>0.2</v>
      </c>
      <c r="S37">
        <f t="shared" si="2"/>
        <v>0.80000000000000016</v>
      </c>
      <c r="T37">
        <f t="shared" si="2"/>
        <v>1.4</v>
      </c>
      <c r="U37">
        <f t="shared" si="2"/>
        <v>1.1000000000000001</v>
      </c>
      <c r="V37">
        <f t="shared" si="2"/>
        <v>0.7</v>
      </c>
      <c r="W37">
        <f t="shared" si="2"/>
        <v>0.8</v>
      </c>
      <c r="X37">
        <f t="shared" si="2"/>
        <v>0.4</v>
      </c>
      <c r="Y37">
        <f t="shared" si="2"/>
        <v>1.7</v>
      </c>
      <c r="Z37">
        <f t="shared" si="2"/>
        <v>1.3</v>
      </c>
      <c r="AA37">
        <f t="shared" si="2"/>
        <v>0.3</v>
      </c>
      <c r="AB37">
        <f t="shared" si="2"/>
        <v>0.8</v>
      </c>
      <c r="AC37">
        <f t="shared" si="2"/>
        <v>0.79999999999999993</v>
      </c>
      <c r="AD37">
        <f t="shared" si="2"/>
        <v>1</v>
      </c>
      <c r="AE37">
        <f t="shared" si="2"/>
        <v>1.5</v>
      </c>
      <c r="AF37">
        <f t="shared" si="2"/>
        <v>1.1000000000000001</v>
      </c>
      <c r="AG37">
        <f t="shared" si="2"/>
        <v>0.3</v>
      </c>
      <c r="AH37">
        <f t="shared" si="2"/>
        <v>1.1000000000000001</v>
      </c>
      <c r="AI37">
        <f t="shared" si="2"/>
        <v>0.9</v>
      </c>
      <c r="AJ37">
        <f t="shared" si="2"/>
        <v>0.6</v>
      </c>
      <c r="AK37">
        <f t="shared" si="2"/>
        <v>0.59980009652243593</v>
      </c>
      <c r="AL37">
        <f t="shared" si="2"/>
        <v>0.59960019304487167</v>
      </c>
      <c r="AM37">
        <f t="shared" si="2"/>
        <v>0.59940249490713204</v>
      </c>
      <c r="AN37">
        <f t="shared" si="2"/>
        <v>0.59920479676939242</v>
      </c>
      <c r="AO37">
        <f t="shared" si="2"/>
        <v>0.59901023812068821</v>
      </c>
      <c r="AP37">
        <f t="shared" si="2"/>
        <v>0.598815679471984</v>
      </c>
      <c r="AQ37">
        <f t="shared" si="2"/>
        <v>0.59865302896772332</v>
      </c>
      <c r="AR37">
        <f t="shared" si="2"/>
        <v>0.59849037846346242</v>
      </c>
      <c r="AS37">
        <f t="shared" si="2"/>
        <v>0.5983262006717891</v>
      </c>
      <c r="AT37">
        <f t="shared" si="2"/>
        <v>0.59816202288011544</v>
      </c>
      <c r="AU37">
        <f t="shared" si="2"/>
        <v>0.59799994966993453</v>
      </c>
      <c r="AV37">
        <f t="shared" si="2"/>
        <v>0.59783787645975361</v>
      </c>
      <c r="AW37">
        <f t="shared" si="2"/>
        <v>0.59767148794995573</v>
      </c>
      <c r="AX37">
        <f t="shared" si="2"/>
        <v>0.59750509944015773</v>
      </c>
      <c r="AY37">
        <f t="shared" si="2"/>
        <v>0.59733405081244684</v>
      </c>
      <c r="AZ37">
        <f t="shared" si="2"/>
        <v>0.59716300218473617</v>
      </c>
      <c r="BA37">
        <f t="shared" si="2"/>
        <v>0.59696882610912294</v>
      </c>
      <c r="BB37">
        <f t="shared" si="2"/>
        <v>0.59677465003350993</v>
      </c>
      <c r="BC37">
        <f t="shared" si="2"/>
        <v>0.59658802892291185</v>
      </c>
      <c r="BD37">
        <f t="shared" si="2"/>
        <v>0.59640140781231366</v>
      </c>
      <c r="BE37">
        <f t="shared" si="2"/>
        <v>0.5961891030078047</v>
      </c>
      <c r="BF37">
        <f t="shared" si="2"/>
        <v>0.59597679820329574</v>
      </c>
      <c r="BG37">
        <f t="shared" si="2"/>
        <v>0.59574973269011644</v>
      </c>
      <c r="BH37">
        <f t="shared" si="2"/>
        <v>0.5955226671769368</v>
      </c>
      <c r="BI37">
        <f t="shared" si="2"/>
        <v>0.59530078090318339</v>
      </c>
      <c r="BJ37">
        <f t="shared" si="2"/>
        <v>0.59507889462942987</v>
      </c>
      <c r="BK37">
        <f t="shared" si="2"/>
        <v>0.59485353085655579</v>
      </c>
      <c r="BL37">
        <f t="shared" si="2"/>
        <v>0.59462816708368171</v>
      </c>
    </row>
    <row r="38" spans="1:64" x14ac:dyDescent="0.25">
      <c r="A38" s="80" t="str">
        <f>A12</f>
        <v>Wetlands Remaining Wetlands</v>
      </c>
      <c r="D38">
        <f>SUM(D14,D16,D18)</f>
        <v>46.500239855137714</v>
      </c>
      <c r="E38">
        <f t="shared" ref="E38:BL38" si="3">SUM(E14,E16,E18)</f>
        <v>46.600221262005078</v>
      </c>
      <c r="F38">
        <f t="shared" si="3"/>
        <v>46.700210754739203</v>
      </c>
      <c r="G38">
        <f t="shared" si="3"/>
        <v>46.900213894923169</v>
      </c>
      <c r="H38">
        <f t="shared" si="3"/>
        <v>47.000197395753396</v>
      </c>
      <c r="I38">
        <f t="shared" si="3"/>
        <v>47.100218296533711</v>
      </c>
      <c r="J38">
        <f t="shared" si="3"/>
        <v>47.200185594864188</v>
      </c>
      <c r="K38">
        <f t="shared" si="3"/>
        <v>47.30022450969382</v>
      </c>
      <c r="L38">
        <f t="shared" si="3"/>
        <v>47.500232779702692</v>
      </c>
      <c r="M38">
        <f t="shared" si="3"/>
        <v>47.800245140042811</v>
      </c>
      <c r="N38">
        <f t="shared" si="3"/>
        <v>47.900266067468827</v>
      </c>
      <c r="O38">
        <f t="shared" si="3"/>
        <v>48.100247505478151</v>
      </c>
      <c r="P38">
        <f t="shared" si="3"/>
        <v>48.200215960799397</v>
      </c>
      <c r="Q38">
        <f t="shared" si="3"/>
        <v>48.100213624230662</v>
      </c>
      <c r="R38">
        <f t="shared" si="3"/>
        <v>48.100245067923296</v>
      </c>
      <c r="S38">
        <f t="shared" si="3"/>
        <v>48.20023185931062</v>
      </c>
      <c r="T38">
        <f t="shared" si="3"/>
        <v>48.20018800993526</v>
      </c>
      <c r="U38">
        <f t="shared" si="3"/>
        <v>48.200216282029231</v>
      </c>
      <c r="V38">
        <f t="shared" si="3"/>
        <v>48.300210147621208</v>
      </c>
      <c r="W38">
        <f t="shared" si="3"/>
        <v>48.300217065653712</v>
      </c>
      <c r="X38">
        <f t="shared" si="3"/>
        <v>48.300213502108207</v>
      </c>
      <c r="Y38">
        <f t="shared" si="3"/>
        <v>48.400194125380217</v>
      </c>
      <c r="Z38">
        <f t="shared" si="3"/>
        <v>48.400170423676691</v>
      </c>
      <c r="AA38">
        <f t="shared" si="3"/>
        <v>48.400161856881851</v>
      </c>
      <c r="AB38">
        <f t="shared" si="3"/>
        <v>48.500162619993041</v>
      </c>
      <c r="AC38">
        <f t="shared" si="3"/>
        <v>48.500158442244846</v>
      </c>
      <c r="AD38">
        <f t="shared" si="3"/>
        <v>48.500153512381097</v>
      </c>
      <c r="AE38">
        <f t="shared" si="3"/>
        <v>48.500176777917204</v>
      </c>
      <c r="AF38">
        <f t="shared" si="3"/>
        <v>48.50013654046743</v>
      </c>
      <c r="AG38">
        <f t="shared" si="3"/>
        <v>48.500132760699685</v>
      </c>
      <c r="AH38">
        <f t="shared" si="3"/>
        <v>48.500132156531727</v>
      </c>
      <c r="AI38">
        <f t="shared" si="3"/>
        <v>48.500122043926012</v>
      </c>
      <c r="AJ38">
        <f t="shared" si="3"/>
        <v>48.500127375011729</v>
      </c>
      <c r="AK38">
        <f t="shared" si="3"/>
        <v>48.500127375011729</v>
      </c>
      <c r="AL38">
        <f t="shared" si="3"/>
        <v>48.500127375011729</v>
      </c>
      <c r="AM38">
        <f t="shared" si="3"/>
        <v>48.500127375011729</v>
      </c>
      <c r="AN38">
        <f t="shared" si="3"/>
        <v>48.500127375011729</v>
      </c>
      <c r="AO38">
        <f t="shared" si="3"/>
        <v>48.500127375011729</v>
      </c>
      <c r="AP38">
        <f t="shared" si="3"/>
        <v>48.500127375011729</v>
      </c>
      <c r="AQ38">
        <f t="shared" si="3"/>
        <v>48.500127375011729</v>
      </c>
      <c r="AR38">
        <f t="shared" si="3"/>
        <v>48.500127375011729</v>
      </c>
      <c r="AS38">
        <f t="shared" si="3"/>
        <v>48.500127375011729</v>
      </c>
      <c r="AT38">
        <f t="shared" si="3"/>
        <v>48.500127375011729</v>
      </c>
      <c r="AU38">
        <f t="shared" si="3"/>
        <v>48.500127375011729</v>
      </c>
      <c r="AV38">
        <f t="shared" si="3"/>
        <v>48.500127375011729</v>
      </c>
      <c r="AW38">
        <f t="shared" si="3"/>
        <v>48.500127375011729</v>
      </c>
      <c r="AX38">
        <f t="shared" si="3"/>
        <v>48.500127375011729</v>
      </c>
      <c r="AY38">
        <f t="shared" si="3"/>
        <v>48.500127375011729</v>
      </c>
      <c r="AZ38">
        <f t="shared" si="3"/>
        <v>48.500127375011729</v>
      </c>
      <c r="BA38">
        <f t="shared" si="3"/>
        <v>48.500127375011729</v>
      </c>
      <c r="BB38">
        <f t="shared" si="3"/>
        <v>48.500127375011729</v>
      </c>
      <c r="BC38">
        <f t="shared" si="3"/>
        <v>48.500127375011729</v>
      </c>
      <c r="BD38">
        <f t="shared" si="3"/>
        <v>48.500127375011729</v>
      </c>
      <c r="BE38">
        <f t="shared" si="3"/>
        <v>48.500127375011729</v>
      </c>
      <c r="BF38">
        <f t="shared" si="3"/>
        <v>48.500127375011729</v>
      </c>
      <c r="BG38">
        <f t="shared" si="3"/>
        <v>48.500127375011729</v>
      </c>
      <c r="BH38">
        <f t="shared" si="3"/>
        <v>48.500127375011729</v>
      </c>
      <c r="BI38">
        <f t="shared" si="3"/>
        <v>48.500127375011729</v>
      </c>
      <c r="BJ38">
        <f t="shared" si="3"/>
        <v>48.500127375011729</v>
      </c>
      <c r="BK38">
        <f t="shared" si="3"/>
        <v>48.500127375011729</v>
      </c>
      <c r="BL38">
        <f t="shared" si="3"/>
        <v>48.500127375011729</v>
      </c>
    </row>
    <row r="39" spans="1:64" x14ac:dyDescent="0.25">
      <c r="A39" s="80" t="str">
        <f>A19</f>
        <v>Land Converted to Wetlands</v>
      </c>
      <c r="D39">
        <f>SUM(D21,D23)</f>
        <v>3.1999999999999997</v>
      </c>
      <c r="E39">
        <f t="shared" ref="E39:BL39" si="4">SUM(E21,E23)</f>
        <v>3</v>
      </c>
      <c r="F39">
        <f t="shared" si="4"/>
        <v>2.8</v>
      </c>
      <c r="G39">
        <f t="shared" si="4"/>
        <v>2.5999999999999996</v>
      </c>
      <c r="H39">
        <f t="shared" si="4"/>
        <v>2.4</v>
      </c>
      <c r="I39">
        <f t="shared" si="4"/>
        <v>2.1999999999999997</v>
      </c>
      <c r="J39">
        <f t="shared" si="4"/>
        <v>2.1</v>
      </c>
      <c r="K39">
        <f t="shared" si="4"/>
        <v>1.9000000000000001</v>
      </c>
      <c r="L39">
        <f t="shared" si="4"/>
        <v>1.7</v>
      </c>
      <c r="M39">
        <f t="shared" si="4"/>
        <v>1.3</v>
      </c>
      <c r="N39">
        <f t="shared" si="4"/>
        <v>1.2</v>
      </c>
      <c r="O39">
        <f t="shared" si="4"/>
        <v>1</v>
      </c>
      <c r="P39">
        <f t="shared" si="4"/>
        <v>0.8</v>
      </c>
      <c r="Q39">
        <f t="shared" si="4"/>
        <v>0.8</v>
      </c>
      <c r="R39">
        <f t="shared" si="4"/>
        <v>0.7</v>
      </c>
      <c r="S39">
        <f t="shared" si="4"/>
        <v>0.7</v>
      </c>
      <c r="T39">
        <f t="shared" si="4"/>
        <v>0.7</v>
      </c>
      <c r="U39">
        <f t="shared" si="4"/>
        <v>0.7</v>
      </c>
      <c r="V39">
        <f t="shared" si="4"/>
        <v>0.5</v>
      </c>
      <c r="W39">
        <f t="shared" si="4"/>
        <v>0.5</v>
      </c>
      <c r="X39">
        <f t="shared" si="4"/>
        <v>0.5</v>
      </c>
      <c r="Y39">
        <f t="shared" si="4"/>
        <v>0.5</v>
      </c>
      <c r="Z39">
        <f t="shared" si="4"/>
        <v>0.5</v>
      </c>
      <c r="AA39">
        <f t="shared" si="4"/>
        <v>0.4</v>
      </c>
      <c r="AB39">
        <f t="shared" si="4"/>
        <v>0.30000000000000004</v>
      </c>
      <c r="AC39">
        <f t="shared" si="4"/>
        <v>0.5</v>
      </c>
      <c r="AD39">
        <f t="shared" si="4"/>
        <v>0.5</v>
      </c>
      <c r="AE39">
        <f t="shared" si="4"/>
        <v>0.4</v>
      </c>
      <c r="AF39">
        <f t="shared" si="4"/>
        <v>0.4</v>
      </c>
      <c r="AG39">
        <f t="shared" si="4"/>
        <v>0.4</v>
      </c>
      <c r="AH39">
        <f t="shared" si="4"/>
        <v>0.4</v>
      </c>
      <c r="AI39">
        <f t="shared" si="4"/>
        <v>0.4</v>
      </c>
      <c r="AJ39">
        <f t="shared" si="4"/>
        <v>0.4</v>
      </c>
      <c r="AK39">
        <f t="shared" si="4"/>
        <v>0.4</v>
      </c>
      <c r="AL39">
        <f t="shared" si="4"/>
        <v>0.4</v>
      </c>
      <c r="AM39">
        <f t="shared" si="4"/>
        <v>0.4</v>
      </c>
      <c r="AN39">
        <f t="shared" si="4"/>
        <v>0.4</v>
      </c>
      <c r="AO39">
        <f t="shared" si="4"/>
        <v>0.4</v>
      </c>
      <c r="AP39">
        <f t="shared" si="4"/>
        <v>0.4</v>
      </c>
      <c r="AQ39">
        <f t="shared" si="4"/>
        <v>0.4</v>
      </c>
      <c r="AR39">
        <f t="shared" si="4"/>
        <v>0.4</v>
      </c>
      <c r="AS39">
        <f t="shared" si="4"/>
        <v>0.4</v>
      </c>
      <c r="AT39">
        <f t="shared" si="4"/>
        <v>0.4</v>
      </c>
      <c r="AU39">
        <f t="shared" si="4"/>
        <v>0.4</v>
      </c>
      <c r="AV39">
        <f t="shared" si="4"/>
        <v>0.4</v>
      </c>
      <c r="AW39">
        <f t="shared" si="4"/>
        <v>0.4</v>
      </c>
      <c r="AX39">
        <f t="shared" si="4"/>
        <v>0.4</v>
      </c>
      <c r="AY39">
        <f t="shared" si="4"/>
        <v>0.4</v>
      </c>
      <c r="AZ39">
        <f t="shared" si="4"/>
        <v>0.4</v>
      </c>
      <c r="BA39">
        <f t="shared" si="4"/>
        <v>0.4</v>
      </c>
      <c r="BB39">
        <f t="shared" si="4"/>
        <v>0.4</v>
      </c>
      <c r="BC39">
        <f t="shared" si="4"/>
        <v>0.4</v>
      </c>
      <c r="BD39">
        <f t="shared" si="4"/>
        <v>0.4</v>
      </c>
      <c r="BE39">
        <f t="shared" si="4"/>
        <v>0.4</v>
      </c>
      <c r="BF39">
        <f t="shared" si="4"/>
        <v>0.4</v>
      </c>
      <c r="BG39">
        <f t="shared" si="4"/>
        <v>0.4</v>
      </c>
      <c r="BH39">
        <f t="shared" si="4"/>
        <v>0.4</v>
      </c>
      <c r="BI39">
        <f t="shared" si="4"/>
        <v>0.4</v>
      </c>
      <c r="BJ39">
        <f t="shared" si="4"/>
        <v>0.4</v>
      </c>
      <c r="BK39">
        <f t="shared" si="4"/>
        <v>0.4</v>
      </c>
      <c r="BL39">
        <f t="shared" si="4"/>
        <v>0.4</v>
      </c>
    </row>
    <row r="40" spans="1:64" x14ac:dyDescent="0.25">
      <c r="A40" s="80"/>
    </row>
    <row r="41" spans="1:64" x14ac:dyDescent="0.25">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row>
    <row r="42" spans="1:64" x14ac:dyDescent="0.25">
      <c r="A42" t="s">
        <v>19</v>
      </c>
      <c r="B42" s="2" t="s">
        <v>193</v>
      </c>
      <c r="D42" s="2">
        <f>SUM(D43:D44)</f>
        <v>2.2000000000000002</v>
      </c>
      <c r="E42" s="2">
        <f t="shared" ref="E42:BL42" si="5">SUM(E43:E44)</f>
        <v>2.2000000000000002</v>
      </c>
      <c r="F42" s="2">
        <f t="shared" si="5"/>
        <v>2.4</v>
      </c>
      <c r="G42" s="2">
        <f t="shared" si="5"/>
        <v>2.6</v>
      </c>
      <c r="H42" s="2">
        <f t="shared" si="5"/>
        <v>2.6</v>
      </c>
      <c r="I42" s="2">
        <f t="shared" si="5"/>
        <v>2.6</v>
      </c>
      <c r="J42" s="2">
        <f t="shared" si="5"/>
        <v>2.7</v>
      </c>
      <c r="K42" s="2">
        <f t="shared" si="5"/>
        <v>2.7</v>
      </c>
      <c r="L42" s="2">
        <f t="shared" si="5"/>
        <v>2.3000000000000003</v>
      </c>
      <c r="M42" s="2">
        <f t="shared" si="5"/>
        <v>2.4000000000000004</v>
      </c>
      <c r="N42" s="2">
        <f t="shared" si="5"/>
        <v>2.8000000000000003</v>
      </c>
      <c r="O42" s="2">
        <f t="shared" si="5"/>
        <v>2.8000000000000003</v>
      </c>
      <c r="P42" s="2">
        <f t="shared" si="5"/>
        <v>2.5</v>
      </c>
      <c r="Q42" s="2">
        <f t="shared" si="5"/>
        <v>2.6</v>
      </c>
      <c r="R42" s="2">
        <f t="shared" si="5"/>
        <v>3.3000000000000003</v>
      </c>
      <c r="S42" s="2">
        <f t="shared" si="5"/>
        <v>3.3000000000000003</v>
      </c>
      <c r="T42" s="2">
        <f t="shared" si="5"/>
        <v>3.4000000000000004</v>
      </c>
      <c r="U42" s="2">
        <f t="shared" si="5"/>
        <v>3.4000000000000004</v>
      </c>
      <c r="V42" s="2">
        <f t="shared" si="5"/>
        <v>3.4000000000000004</v>
      </c>
      <c r="W42" s="2">
        <f t="shared" si="5"/>
        <v>3.1</v>
      </c>
      <c r="X42" s="2">
        <f t="shared" si="5"/>
        <v>2.5</v>
      </c>
      <c r="Y42" s="2">
        <f t="shared" si="5"/>
        <v>2.6</v>
      </c>
      <c r="Z42" s="2">
        <f t="shared" si="5"/>
        <v>2.4</v>
      </c>
      <c r="AA42" s="2">
        <f t="shared" si="5"/>
        <v>2.5</v>
      </c>
      <c r="AB42" s="2">
        <f t="shared" si="5"/>
        <v>2.5</v>
      </c>
      <c r="AC42" s="2">
        <f t="shared" si="5"/>
        <v>2.4</v>
      </c>
      <c r="AD42" s="2">
        <f t="shared" si="5"/>
        <v>2.4</v>
      </c>
      <c r="AE42" s="2">
        <f t="shared" si="5"/>
        <v>2.5</v>
      </c>
      <c r="AF42" s="2">
        <f t="shared" si="5"/>
        <v>2.5</v>
      </c>
      <c r="AG42" s="2">
        <f t="shared" si="5"/>
        <v>2.6</v>
      </c>
      <c r="AH42" s="2">
        <f t="shared" si="5"/>
        <v>2.6</v>
      </c>
      <c r="AI42" s="2">
        <f t="shared" si="5"/>
        <v>2.6</v>
      </c>
      <c r="AJ42" s="2">
        <f t="shared" si="5"/>
        <v>2.6</v>
      </c>
      <c r="AK42" s="2">
        <f t="shared" si="5"/>
        <v>2.6229200552983669</v>
      </c>
      <c r="AL42" s="2">
        <f t="shared" si="5"/>
        <v>2.6458401105967346</v>
      </c>
      <c r="AM42" s="2">
        <f t="shared" si="5"/>
        <v>2.6690216845080474</v>
      </c>
      <c r="AN42" s="2">
        <f t="shared" si="5"/>
        <v>2.6922032584193611</v>
      </c>
      <c r="AO42" s="2">
        <f t="shared" si="5"/>
        <v>2.7156335314037707</v>
      </c>
      <c r="AP42" s="2">
        <f t="shared" si="5"/>
        <v>2.7390638043881799</v>
      </c>
      <c r="AQ42" s="2">
        <f t="shared" si="5"/>
        <v>2.762590223921467</v>
      </c>
      <c r="AR42" s="2">
        <f t="shared" si="5"/>
        <v>2.7861166434547537</v>
      </c>
      <c r="AS42" s="2">
        <f t="shared" si="5"/>
        <v>2.8099058635549721</v>
      </c>
      <c r="AT42" s="2">
        <f t="shared" si="5"/>
        <v>2.8336950836551895</v>
      </c>
      <c r="AU42" s="2">
        <f t="shared" si="5"/>
        <v>2.8577227471966236</v>
      </c>
      <c r="AV42" s="2">
        <f t="shared" si="5"/>
        <v>2.8817504107380572</v>
      </c>
      <c r="AW42" s="2">
        <f t="shared" si="5"/>
        <v>2.9061690702449257</v>
      </c>
      <c r="AX42" s="2">
        <f t="shared" si="5"/>
        <v>2.9305877297517937</v>
      </c>
      <c r="AY42" s="2">
        <f t="shared" si="5"/>
        <v>2.9551230470712997</v>
      </c>
      <c r="AZ42" s="2">
        <f t="shared" si="5"/>
        <v>2.9796583643908052</v>
      </c>
      <c r="BA42" s="2">
        <f t="shared" si="5"/>
        <v>3.0044013582558868</v>
      </c>
      <c r="BB42" s="2">
        <f t="shared" si="5"/>
        <v>3.0291443521209676</v>
      </c>
      <c r="BC42" s="2">
        <f t="shared" si="5"/>
        <v>3.0539988759827463</v>
      </c>
      <c r="BD42" s="2">
        <f t="shared" si="5"/>
        <v>3.0788533998445251</v>
      </c>
      <c r="BE42" s="2">
        <f t="shared" si="5"/>
        <v>3.1040540512822621</v>
      </c>
      <c r="BF42" s="2">
        <f t="shared" si="5"/>
        <v>3.1292547027199991</v>
      </c>
      <c r="BG42" s="2">
        <f t="shared" si="5"/>
        <v>3.1543886925505147</v>
      </c>
      <c r="BH42" s="2">
        <f t="shared" si="5"/>
        <v>3.1795226823810294</v>
      </c>
      <c r="BI42" s="2">
        <f t="shared" si="5"/>
        <v>3.2051784274834532</v>
      </c>
      <c r="BJ42" s="2">
        <f t="shared" si="5"/>
        <v>3.2308341725858765</v>
      </c>
      <c r="BK42" s="2">
        <f t="shared" si="5"/>
        <v>3.2567014400958292</v>
      </c>
      <c r="BL42" s="2">
        <f t="shared" si="5"/>
        <v>3.2825687076057828</v>
      </c>
    </row>
    <row r="43" spans="1:64" x14ac:dyDescent="0.25">
      <c r="A43" t="s">
        <v>9</v>
      </c>
      <c r="D43">
        <f>D17</f>
        <v>0.1</v>
      </c>
      <c r="E43">
        <f t="shared" ref="E43:BL43" si="6">E17</f>
        <v>0.1</v>
      </c>
      <c r="F43">
        <f t="shared" si="6"/>
        <v>0.1</v>
      </c>
      <c r="G43">
        <f t="shared" si="6"/>
        <v>0.1</v>
      </c>
      <c r="H43">
        <f t="shared" si="6"/>
        <v>0.1</v>
      </c>
      <c r="I43">
        <f t="shared" si="6"/>
        <v>0.1</v>
      </c>
      <c r="J43">
        <f t="shared" si="6"/>
        <v>0.1</v>
      </c>
      <c r="K43">
        <f t="shared" si="6"/>
        <v>0.2</v>
      </c>
      <c r="L43">
        <f t="shared" si="6"/>
        <v>0.2</v>
      </c>
      <c r="M43">
        <f t="shared" si="6"/>
        <v>0.2</v>
      </c>
      <c r="N43">
        <f t="shared" si="6"/>
        <v>0.2</v>
      </c>
      <c r="O43">
        <f t="shared" si="6"/>
        <v>0.2</v>
      </c>
      <c r="P43">
        <f t="shared" si="6"/>
        <v>0.2</v>
      </c>
      <c r="Q43">
        <f t="shared" si="6"/>
        <v>0.2</v>
      </c>
      <c r="R43">
        <f t="shared" si="6"/>
        <v>0.2</v>
      </c>
      <c r="S43">
        <f t="shared" si="6"/>
        <v>0.2</v>
      </c>
      <c r="T43">
        <f t="shared" si="6"/>
        <v>0.2</v>
      </c>
      <c r="U43">
        <f t="shared" si="6"/>
        <v>0.2</v>
      </c>
      <c r="V43">
        <f t="shared" si="6"/>
        <v>0.2</v>
      </c>
      <c r="W43">
        <f t="shared" si="6"/>
        <v>0.1</v>
      </c>
      <c r="X43">
        <f t="shared" si="6"/>
        <v>0.2</v>
      </c>
      <c r="Y43">
        <f t="shared" si="6"/>
        <v>0.1</v>
      </c>
      <c r="Z43">
        <f t="shared" si="6"/>
        <v>0.1</v>
      </c>
      <c r="AA43">
        <f t="shared" si="6"/>
        <v>0.1</v>
      </c>
      <c r="AB43">
        <f t="shared" si="6"/>
        <v>0.1</v>
      </c>
      <c r="AC43">
        <f t="shared" si="6"/>
        <v>0.1</v>
      </c>
      <c r="AD43">
        <f t="shared" si="6"/>
        <v>0.1</v>
      </c>
      <c r="AE43">
        <f t="shared" si="6"/>
        <v>0.1</v>
      </c>
      <c r="AF43">
        <f t="shared" si="6"/>
        <v>0.1</v>
      </c>
      <c r="AG43">
        <f t="shared" si="6"/>
        <v>0.1</v>
      </c>
      <c r="AH43">
        <f t="shared" si="6"/>
        <v>0.1</v>
      </c>
      <c r="AI43">
        <f t="shared" si="6"/>
        <v>0.1</v>
      </c>
      <c r="AJ43">
        <f t="shared" si="6"/>
        <v>0.1</v>
      </c>
      <c r="AK43">
        <f t="shared" si="6"/>
        <v>0.1</v>
      </c>
      <c r="AL43">
        <f t="shared" si="6"/>
        <v>0.1</v>
      </c>
      <c r="AM43">
        <f t="shared" si="6"/>
        <v>0.1</v>
      </c>
      <c r="AN43">
        <f t="shared" si="6"/>
        <v>0.1</v>
      </c>
      <c r="AO43">
        <f t="shared" si="6"/>
        <v>0.1</v>
      </c>
      <c r="AP43">
        <f t="shared" si="6"/>
        <v>0.1</v>
      </c>
      <c r="AQ43">
        <f t="shared" si="6"/>
        <v>0.1</v>
      </c>
      <c r="AR43">
        <f t="shared" si="6"/>
        <v>0.1</v>
      </c>
      <c r="AS43">
        <f t="shared" si="6"/>
        <v>0.1</v>
      </c>
      <c r="AT43">
        <f t="shared" si="6"/>
        <v>0.1</v>
      </c>
      <c r="AU43">
        <f t="shared" si="6"/>
        <v>0.1</v>
      </c>
      <c r="AV43">
        <f t="shared" si="6"/>
        <v>0.1</v>
      </c>
      <c r="AW43">
        <f t="shared" si="6"/>
        <v>0.1</v>
      </c>
      <c r="AX43">
        <f t="shared" si="6"/>
        <v>0.1</v>
      </c>
      <c r="AY43">
        <f t="shared" si="6"/>
        <v>0.1</v>
      </c>
      <c r="AZ43">
        <f t="shared" si="6"/>
        <v>0.1</v>
      </c>
      <c r="BA43">
        <f t="shared" si="6"/>
        <v>0.1</v>
      </c>
      <c r="BB43">
        <f t="shared" si="6"/>
        <v>0.1</v>
      </c>
      <c r="BC43">
        <f t="shared" si="6"/>
        <v>0.1</v>
      </c>
      <c r="BD43">
        <f t="shared" si="6"/>
        <v>0.1</v>
      </c>
      <c r="BE43">
        <f t="shared" si="6"/>
        <v>0.1</v>
      </c>
      <c r="BF43">
        <f t="shared" si="6"/>
        <v>0.1</v>
      </c>
      <c r="BG43">
        <f t="shared" si="6"/>
        <v>0.1</v>
      </c>
      <c r="BH43">
        <f t="shared" si="6"/>
        <v>0.1</v>
      </c>
      <c r="BI43">
        <f t="shared" si="6"/>
        <v>0.1</v>
      </c>
      <c r="BJ43">
        <f t="shared" si="6"/>
        <v>0.1</v>
      </c>
      <c r="BK43">
        <f t="shared" si="6"/>
        <v>0.1</v>
      </c>
      <c r="BL43">
        <f t="shared" si="6"/>
        <v>0.1</v>
      </c>
    </row>
    <row r="44" spans="1:64" x14ac:dyDescent="0.25">
      <c r="A44" t="s">
        <v>11</v>
      </c>
      <c r="D44">
        <f>D27</f>
        <v>2.1</v>
      </c>
      <c r="E44">
        <f t="shared" ref="E44:BL44" si="7">E27</f>
        <v>2.1</v>
      </c>
      <c r="F44">
        <f t="shared" si="7"/>
        <v>2.2999999999999998</v>
      </c>
      <c r="G44">
        <f t="shared" si="7"/>
        <v>2.5</v>
      </c>
      <c r="H44">
        <f t="shared" si="7"/>
        <v>2.5</v>
      </c>
      <c r="I44">
        <f t="shared" si="7"/>
        <v>2.5</v>
      </c>
      <c r="J44">
        <f t="shared" si="7"/>
        <v>2.6</v>
      </c>
      <c r="K44">
        <f t="shared" si="7"/>
        <v>2.5</v>
      </c>
      <c r="L44">
        <f t="shared" si="7"/>
        <v>2.1</v>
      </c>
      <c r="M44">
        <f t="shared" si="7"/>
        <v>2.2000000000000002</v>
      </c>
      <c r="N44">
        <f t="shared" si="7"/>
        <v>2.6</v>
      </c>
      <c r="O44">
        <f t="shared" si="7"/>
        <v>2.6</v>
      </c>
      <c r="P44">
        <f t="shared" si="7"/>
        <v>2.2999999999999998</v>
      </c>
      <c r="Q44">
        <f t="shared" si="7"/>
        <v>2.4</v>
      </c>
      <c r="R44">
        <f t="shared" si="7"/>
        <v>3.1</v>
      </c>
      <c r="S44">
        <f t="shared" si="7"/>
        <v>3.1</v>
      </c>
      <c r="T44">
        <f t="shared" si="7"/>
        <v>3.2</v>
      </c>
      <c r="U44">
        <f t="shared" si="7"/>
        <v>3.2</v>
      </c>
      <c r="V44">
        <f t="shared" si="7"/>
        <v>3.2</v>
      </c>
      <c r="W44">
        <f t="shared" si="7"/>
        <v>3</v>
      </c>
      <c r="X44">
        <f t="shared" si="7"/>
        <v>2.2999999999999998</v>
      </c>
      <c r="Y44">
        <f t="shared" si="7"/>
        <v>2.5</v>
      </c>
      <c r="Z44">
        <f t="shared" si="7"/>
        <v>2.2999999999999998</v>
      </c>
      <c r="AA44">
        <f t="shared" si="7"/>
        <v>2.4</v>
      </c>
      <c r="AB44">
        <f t="shared" si="7"/>
        <v>2.4</v>
      </c>
      <c r="AC44">
        <f t="shared" si="7"/>
        <v>2.2999999999999998</v>
      </c>
      <c r="AD44">
        <f t="shared" si="7"/>
        <v>2.2999999999999998</v>
      </c>
      <c r="AE44">
        <f t="shared" si="7"/>
        <v>2.4</v>
      </c>
      <c r="AF44">
        <f t="shared" si="7"/>
        <v>2.4</v>
      </c>
      <c r="AG44">
        <f t="shared" si="7"/>
        <v>2.5</v>
      </c>
      <c r="AH44">
        <f t="shared" si="7"/>
        <v>2.5</v>
      </c>
      <c r="AI44">
        <f t="shared" si="7"/>
        <v>2.5</v>
      </c>
      <c r="AJ44">
        <f t="shared" si="7"/>
        <v>2.5</v>
      </c>
      <c r="AK44">
        <f t="shared" si="7"/>
        <v>2.5229200552983668</v>
      </c>
      <c r="AL44">
        <f t="shared" si="7"/>
        <v>2.5458401105967345</v>
      </c>
      <c r="AM44">
        <f t="shared" si="7"/>
        <v>2.5690216845080474</v>
      </c>
      <c r="AN44">
        <f t="shared" si="7"/>
        <v>2.5922032584193611</v>
      </c>
      <c r="AO44">
        <f t="shared" si="7"/>
        <v>2.6156335314037706</v>
      </c>
      <c r="AP44">
        <f t="shared" si="7"/>
        <v>2.6390638043881798</v>
      </c>
      <c r="AQ44">
        <f t="shared" si="7"/>
        <v>2.6625902239214669</v>
      </c>
      <c r="AR44">
        <f t="shared" si="7"/>
        <v>2.6861166434547536</v>
      </c>
      <c r="AS44">
        <f t="shared" si="7"/>
        <v>2.709905863554972</v>
      </c>
      <c r="AT44">
        <f t="shared" si="7"/>
        <v>2.7336950836551894</v>
      </c>
      <c r="AU44">
        <f t="shared" si="7"/>
        <v>2.7577227471966235</v>
      </c>
      <c r="AV44">
        <f t="shared" si="7"/>
        <v>2.7817504107380571</v>
      </c>
      <c r="AW44">
        <f t="shared" si="7"/>
        <v>2.8061690702449256</v>
      </c>
      <c r="AX44">
        <f t="shared" si="7"/>
        <v>2.8305877297517936</v>
      </c>
      <c r="AY44">
        <f t="shared" si="7"/>
        <v>2.8551230470712996</v>
      </c>
      <c r="AZ44">
        <f t="shared" si="7"/>
        <v>2.8796583643908051</v>
      </c>
      <c r="BA44">
        <f t="shared" si="7"/>
        <v>2.9044013582558867</v>
      </c>
      <c r="BB44">
        <f t="shared" si="7"/>
        <v>2.9291443521209675</v>
      </c>
      <c r="BC44">
        <f t="shared" si="7"/>
        <v>2.9539988759827462</v>
      </c>
      <c r="BD44">
        <f t="shared" si="7"/>
        <v>2.978853399844525</v>
      </c>
      <c r="BE44">
        <f t="shared" si="7"/>
        <v>3.004054051282262</v>
      </c>
      <c r="BF44">
        <f t="shared" si="7"/>
        <v>3.029254702719999</v>
      </c>
      <c r="BG44">
        <f t="shared" si="7"/>
        <v>3.0543886925505146</v>
      </c>
      <c r="BH44">
        <f t="shared" si="7"/>
        <v>3.0795226823810293</v>
      </c>
      <c r="BI44">
        <f t="shared" si="7"/>
        <v>3.1051784274834531</v>
      </c>
      <c r="BJ44">
        <f t="shared" si="7"/>
        <v>3.1308341725858764</v>
      </c>
      <c r="BK44">
        <f t="shared" si="7"/>
        <v>3.1567014400958291</v>
      </c>
      <c r="BL44">
        <f t="shared" si="7"/>
        <v>3.1825687076057827</v>
      </c>
    </row>
    <row r="45" spans="1:64" x14ac:dyDescent="0.25">
      <c r="AM45" s="92"/>
      <c r="AN45" s="92"/>
      <c r="AO45" s="92"/>
      <c r="AP45" s="92"/>
      <c r="AQ45" s="92"/>
      <c r="AR45" s="92"/>
    </row>
    <row r="47" spans="1:64" x14ac:dyDescent="0.25">
      <c r="A47" s="2" t="s">
        <v>121</v>
      </c>
      <c r="B47" s="2" t="s">
        <v>194</v>
      </c>
      <c r="C47" s="2"/>
      <c r="D47" s="2">
        <f>SUM(D48:D55)</f>
        <v>40.499999999999993</v>
      </c>
      <c r="E47" s="2">
        <f t="shared" ref="E47:BL47" si="8">SUM(E48:E55)</f>
        <v>30.800000000000004</v>
      </c>
      <c r="F47" s="2">
        <f t="shared" si="8"/>
        <v>18.199999999999996</v>
      </c>
      <c r="G47" s="2">
        <f t="shared" si="8"/>
        <v>29.199999999999996</v>
      </c>
      <c r="H47" s="2">
        <f t="shared" si="8"/>
        <v>5.4000000000000199</v>
      </c>
      <c r="I47" s="2">
        <f t="shared" si="8"/>
        <v>25.100000000000009</v>
      </c>
      <c r="J47" s="2">
        <f>SUM(J48:J55)</f>
        <v>-7.9999999999999858</v>
      </c>
      <c r="K47" s="2">
        <f t="shared" si="8"/>
        <v>18.399999999999991</v>
      </c>
      <c r="L47" s="2">
        <f t="shared" si="8"/>
        <v>2.3999999999999915</v>
      </c>
      <c r="M47" s="2">
        <f t="shared" si="8"/>
        <v>13.299999999999976</v>
      </c>
      <c r="N47" s="2">
        <f t="shared" si="8"/>
        <v>-27.899999999999991</v>
      </c>
      <c r="O47" s="2">
        <f t="shared" si="8"/>
        <v>-10.599999999999994</v>
      </c>
      <c r="P47" s="2">
        <f t="shared" si="8"/>
        <v>-8.5999999999999943</v>
      </c>
      <c r="Q47" s="2">
        <f t="shared" si="8"/>
        <v>-2.3000000000000114</v>
      </c>
      <c r="R47" s="2">
        <f t="shared" si="8"/>
        <v>-6.9000000000000057</v>
      </c>
      <c r="S47" s="2">
        <f t="shared" si="8"/>
        <v>-0.30000000000001137</v>
      </c>
      <c r="T47" s="2">
        <f t="shared" si="8"/>
        <v>-8</v>
      </c>
      <c r="U47" s="2">
        <f t="shared" si="8"/>
        <v>10.200000000000003</v>
      </c>
      <c r="V47" s="2">
        <f t="shared" si="8"/>
        <v>-17.09999999999998</v>
      </c>
      <c r="W47" s="2">
        <f t="shared" si="8"/>
        <v>4.2000000000000171</v>
      </c>
      <c r="X47" s="2">
        <f t="shared" si="8"/>
        <v>14.400000000000006</v>
      </c>
      <c r="Y47" s="2">
        <f t="shared" si="8"/>
        <v>-33.700000000000003</v>
      </c>
      <c r="Z47" s="2">
        <f t="shared" si="8"/>
        <v>-24.299999999999983</v>
      </c>
      <c r="AA47" s="2">
        <f t="shared" si="8"/>
        <v>2.6000000000000085</v>
      </c>
      <c r="AB47" s="2">
        <f t="shared" si="8"/>
        <v>-0.59999999999999432</v>
      </c>
      <c r="AC47" s="2">
        <f t="shared" si="8"/>
        <v>-8.7999999999999829</v>
      </c>
      <c r="AD47" s="2">
        <f t="shared" si="8"/>
        <v>12.799999999999997</v>
      </c>
      <c r="AE47" s="2">
        <f t="shared" si="8"/>
        <v>-3.5</v>
      </c>
      <c r="AF47" s="2">
        <f t="shared" si="8"/>
        <v>-4.1999999999999886</v>
      </c>
      <c r="AG47" s="2">
        <f t="shared" si="8"/>
        <v>-8.1999999999999886</v>
      </c>
      <c r="AH47" s="2">
        <f t="shared" si="8"/>
        <v>-10.500000000000014</v>
      </c>
      <c r="AI47" s="2">
        <f t="shared" si="8"/>
        <v>-39</v>
      </c>
      <c r="AJ47" s="2">
        <f t="shared" si="8"/>
        <v>-34.500000000000014</v>
      </c>
      <c r="AK47" s="2">
        <f t="shared" si="8"/>
        <v>-39.482956391305763</v>
      </c>
      <c r="AL47" s="2">
        <f t="shared" si="8"/>
        <v>-47.374353184540894</v>
      </c>
      <c r="AM47" s="2">
        <f t="shared" si="8"/>
        <v>-62.273363816940787</v>
      </c>
      <c r="AN47" s="2">
        <f t="shared" si="8"/>
        <v>-85.369152451158598</v>
      </c>
      <c r="AO47" s="2">
        <f t="shared" si="8"/>
        <v>-83.657123374953329</v>
      </c>
      <c r="AP47" s="2">
        <f t="shared" si="8"/>
        <v>-71.609043717239814</v>
      </c>
      <c r="AQ47" s="2">
        <f t="shared" si="8"/>
        <v>-56.577352839026375</v>
      </c>
      <c r="AR47" s="2">
        <f t="shared" si="8"/>
        <v>-57.224885493883434</v>
      </c>
      <c r="AS47" s="2">
        <f t="shared" si="8"/>
        <v>-57.879587254638508</v>
      </c>
      <c r="AT47" s="2">
        <f t="shared" si="8"/>
        <v>-58.53428901539354</v>
      </c>
      <c r="AU47" s="2">
        <f t="shared" si="8"/>
        <v>-59.195214786717386</v>
      </c>
      <c r="AV47" s="2">
        <f t="shared" si="8"/>
        <v>-59.856140558041318</v>
      </c>
      <c r="AW47" s="2">
        <f t="shared" si="8"/>
        <v>-60.527910140216335</v>
      </c>
      <c r="AX47" s="2">
        <f t="shared" si="8"/>
        <v>-61.199679722391338</v>
      </c>
      <c r="AY47" s="2">
        <f t="shared" si="8"/>
        <v>-61.874937131590528</v>
      </c>
      <c r="AZ47" s="2">
        <f t="shared" si="8"/>
        <v>-62.550194540789704</v>
      </c>
      <c r="BA47" s="2">
        <f t="shared" si="8"/>
        <v>-63.232808114122818</v>
      </c>
      <c r="BB47" s="2">
        <f t="shared" si="8"/>
        <v>-63.915421687455961</v>
      </c>
      <c r="BC47" s="2">
        <f t="shared" si="8"/>
        <v>-64.600422824824676</v>
      </c>
      <c r="BD47" s="2">
        <f t="shared" si="8"/>
        <v>-65.285423962193406</v>
      </c>
      <c r="BE47" s="2">
        <f t="shared" si="8"/>
        <v>-65.981715217469144</v>
      </c>
      <c r="BF47" s="2">
        <f t="shared" si="8"/>
        <v>-66.678006472744826</v>
      </c>
      <c r="BG47" s="2">
        <f t="shared" si="8"/>
        <v>-67.373673201496601</v>
      </c>
      <c r="BH47" s="2">
        <f t="shared" si="8"/>
        <v>-68.069339930248262</v>
      </c>
      <c r="BI47" s="2">
        <f t="shared" si="8"/>
        <v>-68.778584327127817</v>
      </c>
      <c r="BJ47" s="2">
        <f t="shared" si="8"/>
        <v>-69.487828724007315</v>
      </c>
      <c r="BK47" s="2">
        <f t="shared" si="8"/>
        <v>-70.203023455465498</v>
      </c>
      <c r="BL47" s="2">
        <f t="shared" si="8"/>
        <v>-70.91821818692361</v>
      </c>
    </row>
    <row r="48" spans="1:64" x14ac:dyDescent="0.25">
      <c r="A48" t="s">
        <v>5</v>
      </c>
      <c r="D48">
        <f>D4</f>
        <v>-5.0000000000000009</v>
      </c>
      <c r="E48">
        <f t="shared" ref="E48:BL48" si="9">E4</f>
        <v>-18.600000000000001</v>
      </c>
      <c r="F48">
        <f t="shared" si="9"/>
        <v>-26.7</v>
      </c>
      <c r="G48">
        <f t="shared" si="9"/>
        <v>-13.6</v>
      </c>
      <c r="H48">
        <f t="shared" si="9"/>
        <v>-21.5</v>
      </c>
      <c r="I48">
        <f t="shared" si="9"/>
        <v>-18.2</v>
      </c>
      <c r="J48">
        <f t="shared" si="9"/>
        <v>-38.200000000000003</v>
      </c>
      <c r="K48">
        <f t="shared" si="9"/>
        <v>-35</v>
      </c>
      <c r="L48">
        <f t="shared" si="9"/>
        <v>-30.4</v>
      </c>
      <c r="M48">
        <f t="shared" si="9"/>
        <v>-32.200000000000003</v>
      </c>
      <c r="N48">
        <f t="shared" si="9"/>
        <v>-38</v>
      </c>
      <c r="O48">
        <f t="shared" si="9"/>
        <v>-35.799999999999997</v>
      </c>
      <c r="P48">
        <f t="shared" si="9"/>
        <v>-38.1</v>
      </c>
      <c r="Q48">
        <f t="shared" si="9"/>
        <v>-29</v>
      </c>
      <c r="R48">
        <f t="shared" si="9"/>
        <v>-33.700000000000003</v>
      </c>
      <c r="S48">
        <f t="shared" si="9"/>
        <v>-31.6</v>
      </c>
      <c r="T48">
        <f t="shared" si="9"/>
        <v>-28.299999999999997</v>
      </c>
      <c r="U48">
        <f t="shared" si="9"/>
        <v>-27</v>
      </c>
      <c r="V48">
        <f t="shared" si="9"/>
        <v>-33.799999999999997</v>
      </c>
      <c r="W48">
        <f t="shared" si="9"/>
        <v>-15.6</v>
      </c>
      <c r="X48">
        <f t="shared" si="9"/>
        <v>-19.899999999999999</v>
      </c>
      <c r="Y48">
        <f t="shared" si="9"/>
        <v>-38.5</v>
      </c>
      <c r="Z48">
        <f t="shared" si="9"/>
        <v>-27.1</v>
      </c>
      <c r="AA48">
        <f t="shared" si="9"/>
        <v>-16</v>
      </c>
      <c r="AB48">
        <f t="shared" si="9"/>
        <v>-22.4</v>
      </c>
      <c r="AC48">
        <f t="shared" si="9"/>
        <v>-24</v>
      </c>
      <c r="AD48">
        <f t="shared" si="9"/>
        <v>-22.5</v>
      </c>
      <c r="AE48">
        <f t="shared" si="9"/>
        <v>-18.8</v>
      </c>
      <c r="AF48">
        <f t="shared" si="9"/>
        <v>-17.8</v>
      </c>
      <c r="AG48">
        <f t="shared" si="9"/>
        <v>-19.399999999999999</v>
      </c>
      <c r="AH48">
        <f t="shared" si="9"/>
        <v>-8.8000000000000007</v>
      </c>
      <c r="AI48">
        <f t="shared" si="9"/>
        <v>-32</v>
      </c>
      <c r="AJ48">
        <f t="shared" si="9"/>
        <v>-31.700000000000003</v>
      </c>
      <c r="AK48">
        <f t="shared" si="9"/>
        <v>-35.559978136851228</v>
      </c>
      <c r="AL48">
        <f t="shared" si="9"/>
        <v>-40.069702749631773</v>
      </c>
      <c r="AM48">
        <f t="shared" si="9"/>
        <v>-51.303384719061491</v>
      </c>
      <c r="AN48">
        <f t="shared" si="9"/>
        <v>-70.45313892350913</v>
      </c>
      <c r="AO48">
        <f t="shared" si="9"/>
        <v>-67.554316785589066</v>
      </c>
      <c r="AP48">
        <f t="shared" si="9"/>
        <v>-56.966017233660764</v>
      </c>
      <c r="AQ48">
        <f t="shared" si="9"/>
        <v>-41.76685100510781</v>
      </c>
      <c r="AR48">
        <f t="shared" si="9"/>
        <v>-41.722484559625308</v>
      </c>
      <c r="AS48">
        <f t="shared" si="9"/>
        <v>-41.677969880027774</v>
      </c>
      <c r="AT48">
        <f t="shared" si="9"/>
        <v>-41.633455200430241</v>
      </c>
      <c r="AU48">
        <f t="shared" si="9"/>
        <v>-41.588403639375038</v>
      </c>
      <c r="AV48">
        <f t="shared" si="9"/>
        <v>-41.543352078319828</v>
      </c>
      <c r="AW48">
        <f t="shared" si="9"/>
        <v>-41.498191392668957</v>
      </c>
      <c r="AX48">
        <f t="shared" si="9"/>
        <v>-41.453030707018087</v>
      </c>
      <c r="AY48">
        <f t="shared" si="9"/>
        <v>-41.408400780085856</v>
      </c>
      <c r="AZ48">
        <f t="shared" si="9"/>
        <v>-41.363770853153611</v>
      </c>
      <c r="BA48">
        <f t="shared" si="9"/>
        <v>-41.322219560483482</v>
      </c>
      <c r="BB48">
        <f t="shared" si="9"/>
        <v>-41.280668267813354</v>
      </c>
      <c r="BC48">
        <f t="shared" si="9"/>
        <v>-41.23806505061264</v>
      </c>
      <c r="BD48">
        <f t="shared" si="9"/>
        <v>-41.195461833411926</v>
      </c>
      <c r="BE48">
        <f t="shared" si="9"/>
        <v>-41.15590988581495</v>
      </c>
      <c r="BF48">
        <f t="shared" si="9"/>
        <v>-41.11635793821798</v>
      </c>
      <c r="BG48">
        <f t="shared" si="9"/>
        <v>-41.078813898813564</v>
      </c>
      <c r="BH48">
        <f t="shared" si="9"/>
        <v>-41.041269859409141</v>
      </c>
      <c r="BI48">
        <f t="shared" si="9"/>
        <v>-41.002441781345283</v>
      </c>
      <c r="BJ48">
        <f t="shared" si="9"/>
        <v>-40.963613703281432</v>
      </c>
      <c r="BK48">
        <f t="shared" si="9"/>
        <v>-40.924931948844716</v>
      </c>
      <c r="BL48">
        <f t="shared" si="9"/>
        <v>-40.886250194407999</v>
      </c>
    </row>
    <row r="49" spans="1:64" x14ac:dyDescent="0.25">
      <c r="A49" t="s">
        <v>6</v>
      </c>
      <c r="D49">
        <f>D6</f>
        <v>45.4</v>
      </c>
      <c r="E49">
        <f t="shared" ref="E49:BL49" si="10">E6</f>
        <v>46.6</v>
      </c>
      <c r="F49">
        <f t="shared" si="10"/>
        <v>43.2</v>
      </c>
      <c r="G49">
        <f t="shared" si="10"/>
        <v>40.700000000000003</v>
      </c>
      <c r="H49">
        <f t="shared" si="10"/>
        <v>40.700000000000003</v>
      </c>
      <c r="I49">
        <f t="shared" si="10"/>
        <v>42.7</v>
      </c>
      <c r="J49">
        <f t="shared" si="10"/>
        <v>40.4</v>
      </c>
      <c r="K49">
        <f t="shared" si="10"/>
        <v>40.700000000000003</v>
      </c>
      <c r="L49">
        <f t="shared" si="10"/>
        <v>38.5</v>
      </c>
      <c r="M49">
        <f t="shared" si="10"/>
        <v>40.9</v>
      </c>
      <c r="N49">
        <f t="shared" si="10"/>
        <v>37.4</v>
      </c>
      <c r="O49">
        <f t="shared" si="10"/>
        <v>36</v>
      </c>
      <c r="P49">
        <f t="shared" si="10"/>
        <v>35.700000000000003</v>
      </c>
      <c r="Q49">
        <f t="shared" si="10"/>
        <v>35.799999999999997</v>
      </c>
      <c r="R49">
        <f t="shared" si="10"/>
        <v>34.6</v>
      </c>
      <c r="S49">
        <f t="shared" si="10"/>
        <v>34.5</v>
      </c>
      <c r="T49">
        <f t="shared" si="10"/>
        <v>32.4</v>
      </c>
      <c r="U49">
        <f t="shared" si="10"/>
        <v>33.6</v>
      </c>
      <c r="V49">
        <f t="shared" si="10"/>
        <v>30.3</v>
      </c>
      <c r="W49">
        <f t="shared" si="10"/>
        <v>30.9</v>
      </c>
      <c r="X49">
        <f t="shared" si="10"/>
        <v>32.299999999999997</v>
      </c>
      <c r="Y49">
        <f t="shared" si="10"/>
        <v>29.599999999999998</v>
      </c>
      <c r="Z49">
        <f t="shared" si="10"/>
        <v>31.999999999999996</v>
      </c>
      <c r="AA49">
        <f t="shared" si="10"/>
        <v>33.5</v>
      </c>
      <c r="AB49">
        <f t="shared" si="10"/>
        <v>32</v>
      </c>
      <c r="AC49">
        <f t="shared" si="10"/>
        <v>33.299999999999997</v>
      </c>
      <c r="AD49">
        <f t="shared" si="10"/>
        <v>34.1</v>
      </c>
      <c r="AE49">
        <f t="shared" si="10"/>
        <v>33.200000000000003</v>
      </c>
      <c r="AF49">
        <f t="shared" si="10"/>
        <v>31.9</v>
      </c>
      <c r="AG49">
        <f t="shared" si="10"/>
        <v>31.400000000000002</v>
      </c>
      <c r="AH49">
        <f t="shared" si="10"/>
        <v>29.299999999999997</v>
      </c>
      <c r="AI49">
        <f t="shared" si="10"/>
        <v>34.9</v>
      </c>
      <c r="AJ49">
        <f t="shared" si="10"/>
        <v>35.1</v>
      </c>
      <c r="AK49">
        <f t="shared" si="10"/>
        <v>35.057066827494118</v>
      </c>
      <c r="AL49">
        <f t="shared" si="10"/>
        <v>35.014133654988228</v>
      </c>
      <c r="AM49">
        <f t="shared" si="10"/>
        <v>34.970616465774874</v>
      </c>
      <c r="AN49">
        <f t="shared" si="10"/>
        <v>34.927099276561528</v>
      </c>
      <c r="AO49">
        <f t="shared" si="10"/>
        <v>34.88282101081488</v>
      </c>
      <c r="AP49">
        <f t="shared" si="10"/>
        <v>34.838542745068224</v>
      </c>
      <c r="AQ49">
        <f t="shared" si="10"/>
        <v>34.789417753382551</v>
      </c>
      <c r="AR49">
        <f t="shared" si="10"/>
        <v>34.740292761696878</v>
      </c>
      <c r="AS49">
        <f t="shared" si="10"/>
        <v>34.691003636969008</v>
      </c>
      <c r="AT49">
        <f t="shared" si="10"/>
        <v>34.641714512241151</v>
      </c>
      <c r="AU49">
        <f t="shared" si="10"/>
        <v>34.591830922555417</v>
      </c>
      <c r="AV49">
        <f t="shared" si="10"/>
        <v>34.541947332869675</v>
      </c>
      <c r="AW49">
        <f t="shared" si="10"/>
        <v>34.49194291437297</v>
      </c>
      <c r="AX49">
        <f t="shared" si="10"/>
        <v>34.441938495876272</v>
      </c>
      <c r="AY49">
        <f t="shared" si="10"/>
        <v>34.392521762900827</v>
      </c>
      <c r="AZ49">
        <f t="shared" si="10"/>
        <v>34.343105029925376</v>
      </c>
      <c r="BA49">
        <f t="shared" si="10"/>
        <v>34.297097131732265</v>
      </c>
      <c r="BB49">
        <f t="shared" si="10"/>
        <v>34.251089233539162</v>
      </c>
      <c r="BC49">
        <f t="shared" si="10"/>
        <v>34.203916586102416</v>
      </c>
      <c r="BD49">
        <f t="shared" si="10"/>
        <v>34.156743938665656</v>
      </c>
      <c r="BE49">
        <f t="shared" si="10"/>
        <v>34.112949826342195</v>
      </c>
      <c r="BF49">
        <f t="shared" si="10"/>
        <v>34.069155714018734</v>
      </c>
      <c r="BG49">
        <f t="shared" si="10"/>
        <v>34.027584869126144</v>
      </c>
      <c r="BH49">
        <f t="shared" si="10"/>
        <v>33.986014024233548</v>
      </c>
      <c r="BI49">
        <f t="shared" si="10"/>
        <v>33.943021420446762</v>
      </c>
      <c r="BJ49">
        <f t="shared" si="10"/>
        <v>33.900028816659969</v>
      </c>
      <c r="BK49">
        <f t="shared" si="10"/>
        <v>33.857198230517106</v>
      </c>
      <c r="BL49">
        <f t="shared" si="10"/>
        <v>33.814367644374251</v>
      </c>
    </row>
    <row r="50" spans="1:64" x14ac:dyDescent="0.25">
      <c r="A50" t="s">
        <v>7</v>
      </c>
      <c r="D50">
        <f>D8</f>
        <v>24.4</v>
      </c>
      <c r="E50">
        <f t="shared" ref="E50:BL50" si="11">E8</f>
        <v>27.099999999999998</v>
      </c>
      <c r="F50">
        <f t="shared" si="11"/>
        <v>23.5</v>
      </c>
      <c r="G50">
        <f t="shared" si="11"/>
        <v>23.4</v>
      </c>
      <c r="H50">
        <f t="shared" si="11"/>
        <v>7</v>
      </c>
      <c r="I50">
        <f t="shared" si="11"/>
        <v>19.100000000000001</v>
      </c>
      <c r="J50">
        <f t="shared" si="11"/>
        <v>9.5</v>
      </c>
      <c r="K50">
        <f t="shared" si="11"/>
        <v>31.3</v>
      </c>
      <c r="L50">
        <f t="shared" si="11"/>
        <v>16.7</v>
      </c>
      <c r="M50">
        <f t="shared" si="11"/>
        <v>27.7</v>
      </c>
      <c r="N50">
        <f t="shared" si="11"/>
        <v>-1.6</v>
      </c>
      <c r="O50">
        <f t="shared" si="11"/>
        <v>15.4</v>
      </c>
      <c r="P50">
        <f t="shared" si="11"/>
        <v>18.8</v>
      </c>
      <c r="Q50">
        <f t="shared" si="11"/>
        <v>16.2</v>
      </c>
      <c r="R50">
        <f t="shared" si="11"/>
        <v>19.2</v>
      </c>
      <c r="S50">
        <f t="shared" si="11"/>
        <v>24.1</v>
      </c>
      <c r="T50">
        <f t="shared" si="11"/>
        <v>8.5</v>
      </c>
      <c r="U50">
        <f t="shared" si="11"/>
        <v>23.7</v>
      </c>
      <c r="V50">
        <f t="shared" si="11"/>
        <v>10.3</v>
      </c>
      <c r="W50">
        <f t="shared" si="11"/>
        <v>13.3</v>
      </c>
      <c r="X50">
        <f t="shared" si="11"/>
        <v>27.399999999999995</v>
      </c>
      <c r="Y50">
        <f t="shared" si="11"/>
        <v>12.1</v>
      </c>
      <c r="Z50">
        <f t="shared" si="11"/>
        <v>10.3</v>
      </c>
      <c r="AA50">
        <f t="shared" si="11"/>
        <v>25.4</v>
      </c>
      <c r="AB50">
        <f t="shared" si="11"/>
        <v>29.7</v>
      </c>
      <c r="AC50">
        <f t="shared" si="11"/>
        <v>24.8</v>
      </c>
      <c r="AD50">
        <f t="shared" si="11"/>
        <v>42.500000000000007</v>
      </c>
      <c r="AE50">
        <f t="shared" si="11"/>
        <v>28.8</v>
      </c>
      <c r="AF50">
        <f t="shared" si="11"/>
        <v>28.6</v>
      </c>
      <c r="AG50">
        <f t="shared" si="11"/>
        <v>28.5</v>
      </c>
      <c r="AH50">
        <f t="shared" si="11"/>
        <v>16.100000000000001</v>
      </c>
      <c r="AI50">
        <f t="shared" si="11"/>
        <v>10.6</v>
      </c>
      <c r="AJ50">
        <f t="shared" si="11"/>
        <v>13.399999999999999</v>
      </c>
      <c r="AK50">
        <f t="shared" si="11"/>
        <v>12.945542710201067</v>
      </c>
      <c r="AL50">
        <f t="shared" si="11"/>
        <v>10.232391494402133</v>
      </c>
      <c r="AM50">
        <f t="shared" si="11"/>
        <v>7.2429897905926177</v>
      </c>
      <c r="AN50">
        <f t="shared" si="11"/>
        <v>3.9728823199830998</v>
      </c>
      <c r="AO50">
        <f t="shared" si="11"/>
        <v>3.469191447228706</v>
      </c>
      <c r="AP50">
        <f t="shared" si="11"/>
        <v>5.612073741974311</v>
      </c>
      <c r="AQ50">
        <f t="shared" si="11"/>
        <v>6.1328649640458233</v>
      </c>
      <c r="AR50">
        <f t="shared" si="11"/>
        <v>6.1292324361173298</v>
      </c>
      <c r="AS50">
        <f t="shared" si="11"/>
        <v>6.1255657987699577</v>
      </c>
      <c r="AT50">
        <f t="shared" si="11"/>
        <v>6.1218991614225802</v>
      </c>
      <c r="AU50">
        <f t="shared" si="11"/>
        <v>6.118279526395205</v>
      </c>
      <c r="AV50">
        <f t="shared" si="11"/>
        <v>6.1146598913678334</v>
      </c>
      <c r="AW50">
        <f t="shared" si="11"/>
        <v>6.1109438813156798</v>
      </c>
      <c r="AX50">
        <f t="shared" si="11"/>
        <v>6.1072278712635244</v>
      </c>
      <c r="AY50">
        <f t="shared" si="11"/>
        <v>6.1034077852446478</v>
      </c>
      <c r="AZ50">
        <f t="shared" si="11"/>
        <v>6.0995876992257747</v>
      </c>
      <c r="BA50">
        <f t="shared" si="11"/>
        <v>6.0952511002037477</v>
      </c>
      <c r="BB50">
        <f t="shared" si="11"/>
        <v>6.0909145011817243</v>
      </c>
      <c r="BC50">
        <f t="shared" si="11"/>
        <v>6.0867466297116986</v>
      </c>
      <c r="BD50">
        <f t="shared" si="11"/>
        <v>6.0825787582416728</v>
      </c>
      <c r="BE50">
        <f t="shared" si="11"/>
        <v>6.0778372842743069</v>
      </c>
      <c r="BF50">
        <f t="shared" si="11"/>
        <v>6.073095810306941</v>
      </c>
      <c r="BG50">
        <f t="shared" si="11"/>
        <v>6.0680246805126012</v>
      </c>
      <c r="BH50">
        <f t="shared" si="11"/>
        <v>6.0629535507182561</v>
      </c>
      <c r="BI50">
        <f t="shared" si="11"/>
        <v>6.0579980906044293</v>
      </c>
      <c r="BJ50">
        <f t="shared" si="11"/>
        <v>6.0530426304906024</v>
      </c>
      <c r="BK50">
        <f t="shared" si="11"/>
        <v>6.0480095062297474</v>
      </c>
      <c r="BL50">
        <f t="shared" si="11"/>
        <v>6.0429763819688924</v>
      </c>
    </row>
    <row r="51" spans="1:64" x14ac:dyDescent="0.25">
      <c r="A51" t="s">
        <v>8</v>
      </c>
      <c r="D51">
        <f>D11</f>
        <v>35.299999999999997</v>
      </c>
      <c r="E51">
        <f t="shared" ref="E51:BL51" si="12">E11</f>
        <v>34.799999999999997</v>
      </c>
      <c r="F51">
        <f t="shared" si="12"/>
        <v>34.299999999999997</v>
      </c>
      <c r="G51">
        <f t="shared" si="12"/>
        <v>32.5</v>
      </c>
      <c r="H51">
        <f t="shared" si="12"/>
        <v>30.100000000000005</v>
      </c>
      <c r="I51">
        <f t="shared" si="12"/>
        <v>30.3</v>
      </c>
      <c r="J51">
        <f t="shared" si="12"/>
        <v>28.7</v>
      </c>
      <c r="K51">
        <f t="shared" si="12"/>
        <v>28.3</v>
      </c>
      <c r="L51">
        <f t="shared" si="12"/>
        <v>24.6</v>
      </c>
      <c r="M51">
        <f t="shared" si="12"/>
        <v>25.3</v>
      </c>
      <c r="N51">
        <f t="shared" si="12"/>
        <v>22.100000000000005</v>
      </c>
      <c r="O51">
        <f t="shared" si="12"/>
        <v>21.7</v>
      </c>
      <c r="P51">
        <f t="shared" si="12"/>
        <v>21.3</v>
      </c>
      <c r="Q51">
        <f t="shared" si="12"/>
        <v>21.5</v>
      </c>
      <c r="R51">
        <f t="shared" si="12"/>
        <v>21</v>
      </c>
      <c r="S51">
        <f t="shared" si="12"/>
        <v>21.8</v>
      </c>
      <c r="T51">
        <f t="shared" si="12"/>
        <v>20.5</v>
      </c>
      <c r="U51">
        <f t="shared" si="12"/>
        <v>21.6</v>
      </c>
      <c r="V51">
        <f t="shared" si="12"/>
        <v>21.4</v>
      </c>
      <c r="W51">
        <f t="shared" si="12"/>
        <v>23.1</v>
      </c>
      <c r="X51">
        <f t="shared" si="12"/>
        <v>22.7</v>
      </c>
      <c r="Y51">
        <f t="shared" si="12"/>
        <v>22.8</v>
      </c>
      <c r="Z51">
        <f t="shared" si="12"/>
        <v>20.9</v>
      </c>
      <c r="AA51">
        <f t="shared" si="12"/>
        <v>22.1</v>
      </c>
      <c r="AB51">
        <f t="shared" si="12"/>
        <v>24</v>
      </c>
      <c r="AC51">
        <f t="shared" si="12"/>
        <v>21.2</v>
      </c>
      <c r="AD51">
        <f t="shared" si="12"/>
        <v>23.7</v>
      </c>
      <c r="AE51">
        <f t="shared" si="12"/>
        <v>23.8</v>
      </c>
      <c r="AF51">
        <f t="shared" si="12"/>
        <v>25.2</v>
      </c>
      <c r="AG51">
        <f t="shared" si="12"/>
        <v>25.4</v>
      </c>
      <c r="AH51">
        <f t="shared" si="12"/>
        <v>28.7</v>
      </c>
      <c r="AI51">
        <f t="shared" si="12"/>
        <v>24.5</v>
      </c>
      <c r="AJ51">
        <f t="shared" si="12"/>
        <v>25.6</v>
      </c>
      <c r="AK51">
        <f t="shared" si="12"/>
        <v>25.585919283210689</v>
      </c>
      <c r="AL51">
        <f t="shared" si="12"/>
        <v>25.57183856642137</v>
      </c>
      <c r="AM51">
        <f t="shared" si="12"/>
        <v>25.557913188427918</v>
      </c>
      <c r="AN51">
        <f t="shared" si="12"/>
        <v>25.543987810434466</v>
      </c>
      <c r="AO51">
        <f t="shared" si="12"/>
        <v>25.530283570444762</v>
      </c>
      <c r="AP51">
        <f t="shared" si="12"/>
        <v>25.516579330455055</v>
      </c>
      <c r="AQ51">
        <f t="shared" si="12"/>
        <v>25.505122622877771</v>
      </c>
      <c r="AR51">
        <f t="shared" si="12"/>
        <v>25.493665915300479</v>
      </c>
      <c r="AS51">
        <f t="shared" si="12"/>
        <v>25.482101629296963</v>
      </c>
      <c r="AT51">
        <f t="shared" si="12"/>
        <v>25.47053734329344</v>
      </c>
      <c r="AU51">
        <f t="shared" si="12"/>
        <v>25.459121298912923</v>
      </c>
      <c r="AV51">
        <f t="shared" si="12"/>
        <v>25.447705254532401</v>
      </c>
      <c r="AW51">
        <f t="shared" si="12"/>
        <v>25.4359852508986</v>
      </c>
      <c r="AX51">
        <f t="shared" si="12"/>
        <v>25.424265247264799</v>
      </c>
      <c r="AY51">
        <f t="shared" si="12"/>
        <v>25.412216996212116</v>
      </c>
      <c r="AZ51">
        <f t="shared" si="12"/>
        <v>25.400168745159437</v>
      </c>
      <c r="BA51">
        <f t="shared" si="12"/>
        <v>25.386491452691669</v>
      </c>
      <c r="BB51">
        <f t="shared" si="12"/>
        <v>25.3728141602239</v>
      </c>
      <c r="BC51">
        <f t="shared" si="12"/>
        <v>25.359669021193508</v>
      </c>
      <c r="BD51">
        <f t="shared" si="12"/>
        <v>25.346523882163108</v>
      </c>
      <c r="BE51">
        <f t="shared" si="12"/>
        <v>25.331569645940071</v>
      </c>
      <c r="BF51">
        <f t="shared" si="12"/>
        <v>25.316615409717038</v>
      </c>
      <c r="BG51">
        <f t="shared" si="12"/>
        <v>25.300621464925982</v>
      </c>
      <c r="BH51">
        <f t="shared" si="12"/>
        <v>25.284627520134922</v>
      </c>
      <c r="BI51">
        <f t="shared" si="12"/>
        <v>25.268998388424809</v>
      </c>
      <c r="BJ51">
        <f t="shared" si="12"/>
        <v>25.253369256714702</v>
      </c>
      <c r="BK51">
        <f t="shared" si="12"/>
        <v>25.237495178389111</v>
      </c>
      <c r="BL51">
        <f t="shared" si="12"/>
        <v>25.221621100063519</v>
      </c>
    </row>
    <row r="52" spans="1:64" s="135" customFormat="1" x14ac:dyDescent="0.25">
      <c r="A52" s="80" t="s">
        <v>9</v>
      </c>
      <c r="B52" s="80"/>
      <c r="C52" s="80"/>
      <c r="D52" s="80">
        <f>SUM(D13,D15)</f>
        <v>-9.7000000000000011</v>
      </c>
      <c r="E52" s="80">
        <f t="shared" ref="E52:BL52" si="13">SUM(E13,E15)</f>
        <v>-9.8000000000000007</v>
      </c>
      <c r="F52" s="80">
        <f t="shared" si="13"/>
        <v>-9.9</v>
      </c>
      <c r="G52" s="80">
        <f t="shared" si="13"/>
        <v>-9.8000000000000007</v>
      </c>
      <c r="H52" s="80">
        <f t="shared" si="13"/>
        <v>-9.9</v>
      </c>
      <c r="I52" s="80">
        <f t="shared" si="13"/>
        <v>-9.7000000000000011</v>
      </c>
      <c r="J52" s="80">
        <f t="shared" si="13"/>
        <v>-9.9</v>
      </c>
      <c r="K52" s="80">
        <f t="shared" si="13"/>
        <v>-9.7000000000000011</v>
      </c>
      <c r="L52" s="80">
        <f t="shared" si="13"/>
        <v>-9.7000000000000011</v>
      </c>
      <c r="M52" s="80">
        <f t="shared" si="13"/>
        <v>-9.6000000000000014</v>
      </c>
      <c r="N52" s="80">
        <f t="shared" si="13"/>
        <v>-9.5</v>
      </c>
      <c r="O52" s="80">
        <f t="shared" si="13"/>
        <v>-8.9</v>
      </c>
      <c r="P52" s="80">
        <f t="shared" si="13"/>
        <v>-9.1</v>
      </c>
      <c r="Q52" s="80">
        <f t="shared" si="13"/>
        <v>-9.1</v>
      </c>
      <c r="R52" s="80">
        <f t="shared" si="13"/>
        <v>-8.9</v>
      </c>
      <c r="S52" s="80">
        <f t="shared" si="13"/>
        <v>-9</v>
      </c>
      <c r="T52" s="80">
        <f t="shared" si="13"/>
        <v>-0.29999999999999993</v>
      </c>
      <c r="U52" s="80">
        <f t="shared" si="13"/>
        <v>9.9999999999999978E-2</v>
      </c>
      <c r="V52" s="80">
        <f t="shared" si="13"/>
        <v>9.9999999999999978E-2</v>
      </c>
      <c r="W52" s="80">
        <f t="shared" si="13"/>
        <v>9.9999999999999978E-2</v>
      </c>
      <c r="X52" s="80">
        <f t="shared" si="13"/>
        <v>0.19999999999999996</v>
      </c>
      <c r="Y52" s="80">
        <f t="shared" si="13"/>
        <v>-9.9</v>
      </c>
      <c r="Z52" s="80">
        <f t="shared" si="13"/>
        <v>-10.299999999999999</v>
      </c>
      <c r="AA52" s="80">
        <f t="shared" si="13"/>
        <v>-10.299999999999999</v>
      </c>
      <c r="AB52" s="80">
        <f t="shared" si="13"/>
        <v>-10.299999999999999</v>
      </c>
      <c r="AC52" s="80">
        <f t="shared" si="13"/>
        <v>-10.299999999999999</v>
      </c>
      <c r="AD52" s="80">
        <f t="shared" si="13"/>
        <v>-10.4</v>
      </c>
      <c r="AE52" s="80">
        <f t="shared" si="13"/>
        <v>-10.299999999999999</v>
      </c>
      <c r="AF52" s="80">
        <f t="shared" si="13"/>
        <v>-10.4</v>
      </c>
      <c r="AG52" s="80">
        <f t="shared" si="13"/>
        <v>-10.5</v>
      </c>
      <c r="AH52" s="80">
        <f t="shared" si="13"/>
        <v>-10.5</v>
      </c>
      <c r="AI52" s="80">
        <f t="shared" si="13"/>
        <v>-10.6</v>
      </c>
      <c r="AJ52" s="80">
        <f t="shared" si="13"/>
        <v>-10.5</v>
      </c>
      <c r="AK52" s="80">
        <f t="shared" si="13"/>
        <v>-10.5</v>
      </c>
      <c r="AL52" s="80">
        <f t="shared" si="13"/>
        <v>-10.5</v>
      </c>
      <c r="AM52" s="80">
        <f t="shared" si="13"/>
        <v>-10.5</v>
      </c>
      <c r="AN52" s="80">
        <f t="shared" si="13"/>
        <v>-10.5</v>
      </c>
      <c r="AO52" s="80">
        <f t="shared" si="13"/>
        <v>-10.5</v>
      </c>
      <c r="AP52" s="80">
        <f t="shared" si="13"/>
        <v>-10.5</v>
      </c>
      <c r="AQ52" s="80">
        <f t="shared" si="13"/>
        <v>-10.5</v>
      </c>
      <c r="AR52" s="80">
        <f t="shared" si="13"/>
        <v>-10.5</v>
      </c>
      <c r="AS52" s="80">
        <f t="shared" si="13"/>
        <v>-10.5</v>
      </c>
      <c r="AT52" s="80">
        <f t="shared" si="13"/>
        <v>-10.5</v>
      </c>
      <c r="AU52" s="80">
        <f t="shared" si="13"/>
        <v>-10.5</v>
      </c>
      <c r="AV52" s="80">
        <f t="shared" si="13"/>
        <v>-10.5</v>
      </c>
      <c r="AW52" s="80">
        <f t="shared" si="13"/>
        <v>-10.5</v>
      </c>
      <c r="AX52" s="80">
        <f t="shared" si="13"/>
        <v>-10.5</v>
      </c>
      <c r="AY52" s="80">
        <f t="shared" si="13"/>
        <v>-10.5</v>
      </c>
      <c r="AZ52" s="80">
        <f t="shared" si="13"/>
        <v>-10.5</v>
      </c>
      <c r="BA52" s="80">
        <f t="shared" si="13"/>
        <v>-10.5</v>
      </c>
      <c r="BB52" s="80">
        <f t="shared" si="13"/>
        <v>-10.5</v>
      </c>
      <c r="BC52" s="80">
        <f t="shared" si="13"/>
        <v>-10.5</v>
      </c>
      <c r="BD52" s="80">
        <f t="shared" si="13"/>
        <v>-10.5</v>
      </c>
      <c r="BE52" s="80">
        <f t="shared" si="13"/>
        <v>-10.5</v>
      </c>
      <c r="BF52" s="80">
        <f t="shared" si="13"/>
        <v>-10.5</v>
      </c>
      <c r="BG52" s="80">
        <f t="shared" si="13"/>
        <v>-10.5</v>
      </c>
      <c r="BH52" s="80">
        <f t="shared" si="13"/>
        <v>-10.5</v>
      </c>
      <c r="BI52" s="80">
        <f t="shared" si="13"/>
        <v>-10.5</v>
      </c>
      <c r="BJ52" s="80">
        <f t="shared" si="13"/>
        <v>-10.5</v>
      </c>
      <c r="BK52" s="80">
        <f t="shared" si="13"/>
        <v>-10.5</v>
      </c>
      <c r="BL52" s="80">
        <f t="shared" si="13"/>
        <v>-10.5</v>
      </c>
    </row>
    <row r="53" spans="1:64" s="2" customFormat="1" x14ac:dyDescent="0.25">
      <c r="A53" t="s">
        <v>10</v>
      </c>
      <c r="B53"/>
      <c r="C53"/>
      <c r="D53">
        <f>SUM(D20,D22)</f>
        <v>4.0999999999999996</v>
      </c>
      <c r="E53">
        <f t="shared" ref="E53:BL53" si="14">SUM(E20,E22)</f>
        <v>3.9</v>
      </c>
      <c r="F53">
        <f t="shared" si="14"/>
        <v>3.7</v>
      </c>
      <c r="G53">
        <f t="shared" si="14"/>
        <v>3.3</v>
      </c>
      <c r="H53">
        <f t="shared" si="14"/>
        <v>3.1</v>
      </c>
      <c r="I53">
        <f t="shared" si="14"/>
        <v>2.8</v>
      </c>
      <c r="J53">
        <f t="shared" si="14"/>
        <v>2.7</v>
      </c>
      <c r="K53">
        <f t="shared" si="14"/>
        <v>2.5</v>
      </c>
      <c r="L53">
        <f t="shared" si="14"/>
        <v>2.2999999999999998</v>
      </c>
      <c r="M53">
        <f t="shared" si="14"/>
        <v>1.8</v>
      </c>
      <c r="N53">
        <f t="shared" si="14"/>
        <v>1.7</v>
      </c>
      <c r="O53">
        <f t="shared" si="14"/>
        <v>1.3</v>
      </c>
      <c r="P53">
        <f t="shared" si="14"/>
        <v>1.2</v>
      </c>
      <c r="Q53">
        <f t="shared" si="14"/>
        <v>1.2</v>
      </c>
      <c r="R53">
        <f t="shared" si="14"/>
        <v>1.1000000000000001</v>
      </c>
      <c r="S53">
        <f t="shared" si="14"/>
        <v>1.1000000000000001</v>
      </c>
      <c r="T53">
        <f t="shared" si="14"/>
        <v>1</v>
      </c>
      <c r="U53">
        <f t="shared" si="14"/>
        <v>1</v>
      </c>
      <c r="V53">
        <f t="shared" si="14"/>
        <v>0.8</v>
      </c>
      <c r="W53">
        <f t="shared" si="14"/>
        <v>0.7</v>
      </c>
      <c r="X53">
        <f t="shared" si="14"/>
        <v>0.7</v>
      </c>
      <c r="Y53">
        <f t="shared" si="14"/>
        <v>0.2</v>
      </c>
      <c r="Z53">
        <f t="shared" si="14"/>
        <v>0.2</v>
      </c>
      <c r="AA53">
        <f t="shared" si="14"/>
        <v>0.2</v>
      </c>
      <c r="AB53">
        <f t="shared" si="14"/>
        <v>0.2</v>
      </c>
      <c r="AC53">
        <f t="shared" si="14"/>
        <v>0.4</v>
      </c>
      <c r="AD53">
        <f t="shared" si="14"/>
        <v>0.3</v>
      </c>
      <c r="AE53">
        <f t="shared" si="14"/>
        <v>0.3</v>
      </c>
      <c r="AF53">
        <f t="shared" si="14"/>
        <v>0.3</v>
      </c>
      <c r="AG53">
        <f t="shared" si="14"/>
        <v>0.3</v>
      </c>
      <c r="AH53">
        <f t="shared" si="14"/>
        <v>0.3</v>
      </c>
      <c r="AI53">
        <f t="shared" si="14"/>
        <v>0.3</v>
      </c>
      <c r="AJ53">
        <f t="shared" si="14"/>
        <v>0.3</v>
      </c>
      <c r="AK53">
        <f t="shared" si="14"/>
        <v>0.3</v>
      </c>
      <c r="AL53">
        <f t="shared" si="14"/>
        <v>0.3</v>
      </c>
      <c r="AM53">
        <f t="shared" si="14"/>
        <v>0.3</v>
      </c>
      <c r="AN53">
        <f t="shared" si="14"/>
        <v>0.3</v>
      </c>
      <c r="AO53">
        <f t="shared" si="14"/>
        <v>0.3</v>
      </c>
      <c r="AP53">
        <f t="shared" si="14"/>
        <v>0.3</v>
      </c>
      <c r="AQ53">
        <f t="shared" si="14"/>
        <v>0.3</v>
      </c>
      <c r="AR53">
        <f t="shared" si="14"/>
        <v>0.3</v>
      </c>
      <c r="AS53">
        <f t="shared" si="14"/>
        <v>0.3</v>
      </c>
      <c r="AT53">
        <f t="shared" si="14"/>
        <v>0.3</v>
      </c>
      <c r="AU53">
        <f t="shared" si="14"/>
        <v>0.3</v>
      </c>
      <c r="AV53">
        <f t="shared" si="14"/>
        <v>0.3</v>
      </c>
      <c r="AW53">
        <f t="shared" si="14"/>
        <v>0.3</v>
      </c>
      <c r="AX53">
        <f t="shared" si="14"/>
        <v>0.3</v>
      </c>
      <c r="AY53">
        <f t="shared" si="14"/>
        <v>0.3</v>
      </c>
      <c r="AZ53">
        <f t="shared" si="14"/>
        <v>0.3</v>
      </c>
      <c r="BA53">
        <f t="shared" si="14"/>
        <v>0.3</v>
      </c>
      <c r="BB53">
        <f t="shared" si="14"/>
        <v>0.3</v>
      </c>
      <c r="BC53">
        <f t="shared" si="14"/>
        <v>0.3</v>
      </c>
      <c r="BD53">
        <f t="shared" si="14"/>
        <v>0.3</v>
      </c>
      <c r="BE53">
        <f t="shared" si="14"/>
        <v>0.3</v>
      </c>
      <c r="BF53">
        <f t="shared" si="14"/>
        <v>0.3</v>
      </c>
      <c r="BG53">
        <f t="shared" si="14"/>
        <v>0.3</v>
      </c>
      <c r="BH53">
        <f t="shared" si="14"/>
        <v>0.3</v>
      </c>
      <c r="BI53">
        <f t="shared" si="14"/>
        <v>0.3</v>
      </c>
      <c r="BJ53">
        <f t="shared" si="14"/>
        <v>0.3</v>
      </c>
      <c r="BK53">
        <f t="shared" si="14"/>
        <v>0.3</v>
      </c>
      <c r="BL53">
        <f t="shared" si="14"/>
        <v>0.3</v>
      </c>
    </row>
    <row r="54" spans="1:64" x14ac:dyDescent="0.25">
      <c r="A54" t="s">
        <v>11</v>
      </c>
      <c r="D54">
        <f>SUM(D25,D26,D28)</f>
        <v>-111.19999999999999</v>
      </c>
      <c r="E54">
        <f t="shared" ref="E54:BL54" si="15">SUM(E25,E26,E28)</f>
        <v>-111.8</v>
      </c>
      <c r="F54">
        <f t="shared" si="15"/>
        <v>-109.8</v>
      </c>
      <c r="G54">
        <f t="shared" si="15"/>
        <v>-108.9</v>
      </c>
      <c r="H54">
        <f t="shared" si="15"/>
        <v>-107.3</v>
      </c>
      <c r="I54">
        <f t="shared" si="15"/>
        <v>-106.8</v>
      </c>
      <c r="J54">
        <f t="shared" si="15"/>
        <v>-107.89999999999999</v>
      </c>
      <c r="K54">
        <f t="shared" si="15"/>
        <v>-108.3</v>
      </c>
      <c r="L54">
        <f t="shared" si="15"/>
        <v>-109.9</v>
      </c>
      <c r="M54">
        <f t="shared" si="15"/>
        <v>-112.50000000000001</v>
      </c>
      <c r="N54">
        <f t="shared" si="15"/>
        <v>-113.7</v>
      </c>
      <c r="O54">
        <f t="shared" si="15"/>
        <v>-115.39999999999999</v>
      </c>
      <c r="P54">
        <f t="shared" si="15"/>
        <v>-114.49999999999999</v>
      </c>
      <c r="Q54">
        <f t="shared" si="15"/>
        <v>-115.5</v>
      </c>
      <c r="R54">
        <f t="shared" si="15"/>
        <v>-117.10000000000001</v>
      </c>
      <c r="S54">
        <f t="shared" si="15"/>
        <v>-118.30000000000001</v>
      </c>
      <c r="T54">
        <f t="shared" si="15"/>
        <v>-118.9</v>
      </c>
      <c r="U54">
        <f t="shared" si="15"/>
        <v>-120.10000000000001</v>
      </c>
      <c r="V54">
        <f t="shared" si="15"/>
        <v>-123.39999999999999</v>
      </c>
      <c r="W54">
        <f t="shared" si="15"/>
        <v>-125.3</v>
      </c>
      <c r="X54">
        <f t="shared" si="15"/>
        <v>-125.7</v>
      </c>
      <c r="Y54">
        <f t="shared" si="15"/>
        <v>-126.3</v>
      </c>
      <c r="Z54">
        <f t="shared" si="15"/>
        <v>-126.19999999999999</v>
      </c>
      <c r="AA54">
        <f t="shared" si="15"/>
        <v>-127.6</v>
      </c>
      <c r="AB54">
        <f t="shared" si="15"/>
        <v>-128.6</v>
      </c>
      <c r="AC54">
        <f t="shared" si="15"/>
        <v>-128.19999999999999</v>
      </c>
      <c r="AD54">
        <f t="shared" si="15"/>
        <v>-127.9</v>
      </c>
      <c r="AE54">
        <f t="shared" si="15"/>
        <v>-133.1</v>
      </c>
      <c r="AF54">
        <f t="shared" si="15"/>
        <v>-133.4</v>
      </c>
      <c r="AG54">
        <f t="shared" si="15"/>
        <v>-134.1</v>
      </c>
      <c r="AH54">
        <f t="shared" si="15"/>
        <v>-134.4</v>
      </c>
      <c r="AI54">
        <f t="shared" si="15"/>
        <v>-134.9</v>
      </c>
      <c r="AJ54">
        <f t="shared" si="15"/>
        <v>-134.9</v>
      </c>
      <c r="AK54">
        <f t="shared" si="15"/>
        <v>-136.13676618389988</v>
      </c>
      <c r="AL54">
        <f t="shared" si="15"/>
        <v>-137.37353236779978</v>
      </c>
      <c r="AM54">
        <f t="shared" si="15"/>
        <v>-138.62441009605425</v>
      </c>
      <c r="AN54">
        <f t="shared" si="15"/>
        <v>-139.87528782430874</v>
      </c>
      <c r="AO54">
        <f t="shared" si="15"/>
        <v>-141.13958535454748</v>
      </c>
      <c r="AP54">
        <f t="shared" si="15"/>
        <v>-142.40388288478619</v>
      </c>
      <c r="AQ54">
        <f t="shared" si="15"/>
        <v>-143.67336848280235</v>
      </c>
      <c r="AR54">
        <f t="shared" si="15"/>
        <v>-144.94285408081851</v>
      </c>
      <c r="AS54">
        <f t="shared" si="15"/>
        <v>-146.22652039742633</v>
      </c>
      <c r="AT54">
        <f t="shared" si="15"/>
        <v>-147.51018671403406</v>
      </c>
      <c r="AU54">
        <f t="shared" si="15"/>
        <v>-148.8067194387298</v>
      </c>
      <c r="AV54">
        <f t="shared" si="15"/>
        <v>-150.10325216342559</v>
      </c>
      <c r="AW54">
        <f t="shared" si="15"/>
        <v>-151.42088303041621</v>
      </c>
      <c r="AX54">
        <f t="shared" si="15"/>
        <v>-152.73851389740679</v>
      </c>
      <c r="AY54">
        <f t="shared" si="15"/>
        <v>-154.06243961996734</v>
      </c>
      <c r="AZ54">
        <f t="shared" si="15"/>
        <v>-155.38636534252785</v>
      </c>
      <c r="BA54">
        <f t="shared" si="15"/>
        <v>-156.72149729148762</v>
      </c>
      <c r="BB54">
        <f t="shared" si="15"/>
        <v>-158.05662924044742</v>
      </c>
      <c r="BC54">
        <f t="shared" si="15"/>
        <v>-159.39777934802899</v>
      </c>
      <c r="BD54">
        <f t="shared" si="15"/>
        <v>-160.73892945561059</v>
      </c>
      <c r="BE54">
        <f t="shared" si="15"/>
        <v>-162.09875660719089</v>
      </c>
      <c r="BF54">
        <f t="shared" si="15"/>
        <v>-163.45858375877114</v>
      </c>
      <c r="BG54">
        <f t="shared" si="15"/>
        <v>-164.81481385002581</v>
      </c>
      <c r="BH54">
        <f t="shared" si="15"/>
        <v>-166.17104394128035</v>
      </c>
      <c r="BI54">
        <f t="shared" si="15"/>
        <v>-167.55542794700716</v>
      </c>
      <c r="BJ54">
        <f t="shared" si="15"/>
        <v>-168.93981195273389</v>
      </c>
      <c r="BK54">
        <f t="shared" si="15"/>
        <v>-170.33560970757097</v>
      </c>
      <c r="BL54">
        <f t="shared" si="15"/>
        <v>-171.73140746240804</v>
      </c>
    </row>
    <row r="55" spans="1:64" x14ac:dyDescent="0.25">
      <c r="A55" t="s">
        <v>12</v>
      </c>
      <c r="D55">
        <f>D30</f>
        <v>57.199999999999996</v>
      </c>
      <c r="E55">
        <f t="shared" ref="E55:BL55" si="16">E30</f>
        <v>58.6</v>
      </c>
      <c r="F55">
        <f t="shared" si="16"/>
        <v>59.9</v>
      </c>
      <c r="G55">
        <f t="shared" si="16"/>
        <v>61.6</v>
      </c>
      <c r="H55">
        <f t="shared" si="16"/>
        <v>63.2</v>
      </c>
      <c r="I55">
        <f t="shared" si="16"/>
        <v>64.900000000000006</v>
      </c>
      <c r="J55">
        <f t="shared" si="16"/>
        <v>66.7</v>
      </c>
      <c r="K55">
        <f t="shared" si="16"/>
        <v>68.599999999999994</v>
      </c>
      <c r="L55">
        <f t="shared" si="16"/>
        <v>70.3</v>
      </c>
      <c r="M55">
        <f t="shared" si="16"/>
        <v>71.900000000000006</v>
      </c>
      <c r="N55">
        <f t="shared" si="16"/>
        <v>73.7</v>
      </c>
      <c r="O55">
        <f t="shared" si="16"/>
        <v>75.099999999999994</v>
      </c>
      <c r="P55">
        <f t="shared" si="16"/>
        <v>76.099999999999994</v>
      </c>
      <c r="Q55">
        <f t="shared" si="16"/>
        <v>76.599999999999994</v>
      </c>
      <c r="R55">
        <f t="shared" si="16"/>
        <v>76.900000000000006</v>
      </c>
      <c r="S55">
        <f t="shared" si="16"/>
        <v>77.099999999999994</v>
      </c>
      <c r="T55">
        <f t="shared" si="16"/>
        <v>77.099999999999994</v>
      </c>
      <c r="U55">
        <f t="shared" si="16"/>
        <v>77.3</v>
      </c>
      <c r="V55">
        <f t="shared" si="16"/>
        <v>77.2</v>
      </c>
      <c r="W55">
        <f t="shared" si="16"/>
        <v>77</v>
      </c>
      <c r="X55">
        <f t="shared" si="16"/>
        <v>76.7</v>
      </c>
      <c r="Y55">
        <f t="shared" si="16"/>
        <v>76.3</v>
      </c>
      <c r="Z55">
        <f t="shared" si="16"/>
        <v>75.900000000000006</v>
      </c>
      <c r="AA55">
        <f t="shared" si="16"/>
        <v>75.3</v>
      </c>
      <c r="AB55">
        <f t="shared" si="16"/>
        <v>74.8</v>
      </c>
      <c r="AC55">
        <f t="shared" si="16"/>
        <v>74</v>
      </c>
      <c r="AD55">
        <f t="shared" si="16"/>
        <v>73</v>
      </c>
      <c r="AE55">
        <f t="shared" si="16"/>
        <v>72.599999999999994</v>
      </c>
      <c r="AF55">
        <f t="shared" si="16"/>
        <v>71.400000000000006</v>
      </c>
      <c r="AG55">
        <f t="shared" si="16"/>
        <v>70.2</v>
      </c>
      <c r="AH55">
        <f t="shared" si="16"/>
        <v>68.8</v>
      </c>
      <c r="AI55">
        <f t="shared" si="16"/>
        <v>68.2</v>
      </c>
      <c r="AJ55">
        <f t="shared" si="16"/>
        <v>68.2</v>
      </c>
      <c r="AK55">
        <f t="shared" si="16"/>
        <v>68.82525910853947</v>
      </c>
      <c r="AL55">
        <f t="shared" si="16"/>
        <v>69.450518217078923</v>
      </c>
      <c r="AM55">
        <f t="shared" si="16"/>
        <v>70.082911553379546</v>
      </c>
      <c r="AN55">
        <f t="shared" si="16"/>
        <v>70.715304889680183</v>
      </c>
      <c r="AO55">
        <f t="shared" si="16"/>
        <v>71.354482736694877</v>
      </c>
      <c r="AP55">
        <f t="shared" si="16"/>
        <v>71.993660583709556</v>
      </c>
      <c r="AQ55">
        <f t="shared" si="16"/>
        <v>72.635461308577632</v>
      </c>
      <c r="AR55">
        <f t="shared" si="16"/>
        <v>73.277262033445695</v>
      </c>
      <c r="AS55">
        <f t="shared" si="16"/>
        <v>73.926231957779649</v>
      </c>
      <c r="AT55">
        <f t="shared" si="16"/>
        <v>74.575201882113589</v>
      </c>
      <c r="AU55">
        <f t="shared" si="16"/>
        <v>75.230676543523899</v>
      </c>
      <c r="AV55">
        <f t="shared" si="16"/>
        <v>75.886151204934208</v>
      </c>
      <c r="AW55">
        <f t="shared" si="16"/>
        <v>76.552292236281573</v>
      </c>
      <c r="AX55">
        <f t="shared" si="16"/>
        <v>77.218433267628953</v>
      </c>
      <c r="AY55">
        <f t="shared" si="16"/>
        <v>77.887756724105074</v>
      </c>
      <c r="AZ55">
        <f t="shared" si="16"/>
        <v>78.557080180581181</v>
      </c>
      <c r="BA55">
        <f t="shared" si="16"/>
        <v>79.232069053220599</v>
      </c>
      <c r="BB55">
        <f t="shared" si="16"/>
        <v>79.907057925860016</v>
      </c>
      <c r="BC55">
        <f t="shared" si="16"/>
        <v>80.585089336809318</v>
      </c>
      <c r="BD55">
        <f t="shared" si="16"/>
        <v>81.263120747758663</v>
      </c>
      <c r="BE55">
        <f t="shared" si="16"/>
        <v>81.950594518980125</v>
      </c>
      <c r="BF55">
        <f t="shared" si="16"/>
        <v>82.638068290201588</v>
      </c>
      <c r="BG55">
        <f t="shared" si="16"/>
        <v>83.323723532778061</v>
      </c>
      <c r="BH55">
        <f t="shared" si="16"/>
        <v>84.009378775354506</v>
      </c>
      <c r="BI55">
        <f t="shared" si="16"/>
        <v>84.709267501748627</v>
      </c>
      <c r="BJ55">
        <f t="shared" si="16"/>
        <v>85.40915622814272</v>
      </c>
      <c r="BK55">
        <f t="shared" si="16"/>
        <v>86.114815285814231</v>
      </c>
      <c r="BL55">
        <f t="shared" si="16"/>
        <v>86.820474343485756</v>
      </c>
    </row>
    <row r="56" spans="1:64" x14ac:dyDescent="0.25">
      <c r="C56" s="2"/>
      <c r="AK56" s="2"/>
      <c r="AL56" s="2"/>
    </row>
    <row r="57" spans="1:64" s="2" customFormat="1" x14ac:dyDescent="0.25"/>
    <row r="62" spans="1:64" x14ac:dyDescent="0.25">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row>
    <row r="66" ht="14.65" customHeight="1" x14ac:dyDescent="0.25"/>
    <row r="67" s="2" customFormat="1" x14ac:dyDescent="0.25"/>
  </sheetData>
  <hyperlinks>
    <hyperlink ref="C9" r:id="rId1" display="nonCO@" xr:uid="{D38EA2F8-B6A9-4716-AC64-78F77D8C42B7}"/>
    <hyperlink ref="C11" r:id="rId2" display="CO@" xr:uid="{5C7D4906-69A7-4955-98BE-46480A19FAE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1B30C-5137-4084-B888-EAD18147D1E2}">
  <dimension ref="A1:BL42"/>
  <sheetViews>
    <sheetView workbookViewId="0">
      <pane xSplit="1" topLeftCell="AA1" activePane="topRight" state="frozen"/>
      <selection pane="topRight" activeCell="AJ28" sqref="AJ28"/>
    </sheetView>
  </sheetViews>
  <sheetFormatPr defaultRowHeight="15" x14ac:dyDescent="0.25"/>
  <cols>
    <col min="1" max="1" width="70.28515625" customWidth="1"/>
    <col min="2" max="2" width="17.85546875" bestFit="1" customWidth="1"/>
    <col min="3" max="3" width="13.5703125" bestFit="1" customWidth="1"/>
  </cols>
  <sheetData>
    <row r="1" spans="1:64" x14ac:dyDescent="0.25">
      <c r="A1" t="s">
        <v>1</v>
      </c>
      <c r="B1" t="s">
        <v>211</v>
      </c>
      <c r="C1" t="s">
        <v>213</v>
      </c>
      <c r="D1">
        <v>1990</v>
      </c>
      <c r="E1">
        <v>1991</v>
      </c>
      <c r="F1">
        <v>1992</v>
      </c>
      <c r="G1">
        <v>1993</v>
      </c>
      <c r="H1">
        <v>1994</v>
      </c>
      <c r="I1">
        <v>1995</v>
      </c>
      <c r="J1">
        <v>1996</v>
      </c>
      <c r="K1">
        <v>1997</v>
      </c>
      <c r="L1">
        <v>1998</v>
      </c>
      <c r="M1">
        <v>1999</v>
      </c>
      <c r="N1">
        <v>2000</v>
      </c>
      <c r="O1">
        <v>2001</v>
      </c>
      <c r="P1">
        <v>2002</v>
      </c>
      <c r="Q1">
        <v>2003</v>
      </c>
      <c r="R1">
        <v>2004</v>
      </c>
      <c r="S1">
        <v>2005</v>
      </c>
      <c r="T1">
        <v>2006</v>
      </c>
      <c r="U1">
        <v>2007</v>
      </c>
      <c r="V1">
        <v>2008</v>
      </c>
      <c r="W1">
        <v>2009</v>
      </c>
      <c r="X1">
        <v>2010</v>
      </c>
      <c r="Y1">
        <v>2011</v>
      </c>
      <c r="Z1">
        <v>2012</v>
      </c>
      <c r="AA1">
        <v>2013</v>
      </c>
      <c r="AB1">
        <v>2014</v>
      </c>
      <c r="AC1">
        <v>2015</v>
      </c>
      <c r="AD1">
        <v>2016</v>
      </c>
      <c r="AE1">
        <v>2017</v>
      </c>
      <c r="AF1">
        <v>2018</v>
      </c>
      <c r="AG1">
        <v>2019</v>
      </c>
      <c r="AH1">
        <v>2020</v>
      </c>
      <c r="AI1">
        <v>2021</v>
      </c>
      <c r="AJ1">
        <v>2022</v>
      </c>
      <c r="AK1">
        <v>2023</v>
      </c>
      <c r="AL1">
        <v>2024</v>
      </c>
      <c r="AM1">
        <v>2025</v>
      </c>
      <c r="AN1">
        <v>2026</v>
      </c>
      <c r="AO1">
        <v>2027</v>
      </c>
      <c r="AP1">
        <v>2028</v>
      </c>
      <c r="AQ1">
        <v>2029</v>
      </c>
      <c r="AR1">
        <v>2030</v>
      </c>
      <c r="AS1">
        <v>2031</v>
      </c>
      <c r="AT1">
        <v>2032</v>
      </c>
      <c r="AU1">
        <v>2033</v>
      </c>
      <c r="AV1">
        <v>2034</v>
      </c>
      <c r="AW1">
        <v>2035</v>
      </c>
      <c r="AX1">
        <v>2036</v>
      </c>
      <c r="AY1">
        <v>2037</v>
      </c>
      <c r="AZ1">
        <v>2038</v>
      </c>
      <c r="BA1">
        <v>2039</v>
      </c>
      <c r="BB1">
        <v>2040</v>
      </c>
      <c r="BC1">
        <v>2041</v>
      </c>
      <c r="BD1">
        <v>2042</v>
      </c>
      <c r="BE1">
        <v>2043</v>
      </c>
      <c r="BF1">
        <v>2044</v>
      </c>
      <c r="BG1">
        <v>2045</v>
      </c>
      <c r="BH1">
        <v>2046</v>
      </c>
      <c r="BI1">
        <v>2047</v>
      </c>
      <c r="BJ1">
        <v>2048</v>
      </c>
      <c r="BK1">
        <v>2049</v>
      </c>
      <c r="BL1">
        <v>2050</v>
      </c>
    </row>
    <row r="2" spans="1:64" s="21" customFormat="1" x14ac:dyDescent="0.25">
      <c r="A2" s="21" t="s">
        <v>218</v>
      </c>
      <c r="B2" s="21" t="s">
        <v>208</v>
      </c>
      <c r="C2" s="21" t="s">
        <v>214</v>
      </c>
      <c r="D2" s="146">
        <v>-1034.7</v>
      </c>
      <c r="E2" s="21">
        <v>-1045.5999999999999</v>
      </c>
      <c r="F2" s="21">
        <v>-1061.0999999999999</v>
      </c>
      <c r="G2" s="21">
        <v>-1045.7</v>
      </c>
      <c r="H2" s="21">
        <v>-1062.7</v>
      </c>
      <c r="I2" s="21">
        <v>-1033.8</v>
      </c>
      <c r="J2" s="21">
        <v>-1067.8</v>
      </c>
      <c r="K2" s="21">
        <v>-1038.3</v>
      </c>
      <c r="L2" s="21">
        <v>-1050.5</v>
      </c>
      <c r="M2" s="21">
        <v>-1026.3</v>
      </c>
      <c r="N2" s="21">
        <v>-1046.8</v>
      </c>
      <c r="O2" s="21">
        <v>-1036.0999999999999</v>
      </c>
      <c r="P2" s="21">
        <v>-991.8</v>
      </c>
      <c r="Q2" s="21">
        <v>-1019.8</v>
      </c>
      <c r="R2" s="21">
        <v>-936.9</v>
      </c>
      <c r="S2" s="21">
        <v>-976.6</v>
      </c>
      <c r="T2" s="21">
        <v>-1013.9</v>
      </c>
      <c r="U2" s="21">
        <v>-966.3</v>
      </c>
      <c r="V2" s="21">
        <v>-973.1</v>
      </c>
      <c r="W2" s="21">
        <v>-915</v>
      </c>
      <c r="X2" s="21">
        <v>-941.6</v>
      </c>
      <c r="Y2" s="21">
        <v>-1001.9</v>
      </c>
      <c r="Z2" s="21">
        <v>-991.3</v>
      </c>
      <c r="AA2" s="21">
        <v>-949.4</v>
      </c>
      <c r="AB2" s="21">
        <v>-980.4</v>
      </c>
      <c r="AC2" s="21">
        <v>-896.2</v>
      </c>
      <c r="AD2" s="21">
        <v>-973.8</v>
      </c>
      <c r="AE2" s="21">
        <v>-991.9</v>
      </c>
      <c r="AF2" s="21">
        <v>-978.3</v>
      </c>
      <c r="AG2" s="21">
        <v>-921.6</v>
      </c>
      <c r="AH2" s="21">
        <v>-972.8</v>
      </c>
      <c r="AI2" s="21">
        <v>-983.4</v>
      </c>
      <c r="AJ2" s="21">
        <v>-921.8</v>
      </c>
    </row>
    <row r="3" spans="1:64" s="21" customFormat="1" x14ac:dyDescent="0.25">
      <c r="A3" s="21" t="s">
        <v>218</v>
      </c>
      <c r="B3" s="21" t="s">
        <v>209</v>
      </c>
      <c r="C3" s="21" t="s">
        <v>73</v>
      </c>
      <c r="D3" s="146">
        <v>-1034.7</v>
      </c>
      <c r="E3" s="21">
        <v>-1045.5999999999999</v>
      </c>
      <c r="F3" s="21">
        <v>-1061.0999999999999</v>
      </c>
      <c r="G3" s="21">
        <v>-1045.7</v>
      </c>
      <c r="H3" s="21">
        <v>-1062.7</v>
      </c>
      <c r="I3" s="21">
        <v>-1033.8</v>
      </c>
      <c r="J3" s="21">
        <v>-1067.8</v>
      </c>
      <c r="K3" s="21">
        <v>-1038.3</v>
      </c>
      <c r="L3" s="21">
        <v>-1050.5</v>
      </c>
      <c r="M3" s="21">
        <v>-1026.3</v>
      </c>
      <c r="N3" s="21">
        <v>-1046.8</v>
      </c>
      <c r="O3" s="21">
        <v>-1036.0999999999999</v>
      </c>
      <c r="P3" s="21">
        <v>-991.8</v>
      </c>
      <c r="Q3" s="21">
        <v>-1019.8</v>
      </c>
      <c r="R3" s="21">
        <v>-936.9</v>
      </c>
      <c r="S3" s="21">
        <v>-976.6</v>
      </c>
      <c r="T3" s="21">
        <v>-1013.9</v>
      </c>
      <c r="U3" s="21">
        <v>-966.3</v>
      </c>
      <c r="V3" s="21">
        <v>-973.1</v>
      </c>
      <c r="W3" s="21">
        <v>-915</v>
      </c>
      <c r="X3" s="21">
        <v>-941.6</v>
      </c>
      <c r="Y3" s="21">
        <v>-1001.9</v>
      </c>
      <c r="Z3" s="21">
        <v>-991.3</v>
      </c>
      <c r="AA3" s="21">
        <v>-949.4</v>
      </c>
      <c r="AB3" s="21">
        <v>-980.4</v>
      </c>
      <c r="AC3" s="21">
        <v>-896.2</v>
      </c>
      <c r="AD3" s="21">
        <v>-973.8</v>
      </c>
      <c r="AE3" s="21">
        <v>-991.9</v>
      </c>
      <c r="AF3" s="21">
        <v>-978.3</v>
      </c>
      <c r="AG3" s="21">
        <v>-921.6</v>
      </c>
      <c r="AH3" s="21">
        <v>-972.8</v>
      </c>
      <c r="AI3" s="21">
        <v>-983.4</v>
      </c>
      <c r="AJ3" s="21">
        <v>-921.8</v>
      </c>
    </row>
    <row r="4" spans="1:64" s="21" customFormat="1" x14ac:dyDescent="0.25">
      <c r="A4" s="21" t="s">
        <v>218</v>
      </c>
      <c r="B4" s="21" t="s">
        <v>210</v>
      </c>
      <c r="C4" s="21" t="s">
        <v>73</v>
      </c>
      <c r="D4" s="146">
        <v>-1034.7</v>
      </c>
      <c r="E4" s="21">
        <v>-1045.5999999999999</v>
      </c>
      <c r="F4" s="21">
        <v>-1061.0999999999999</v>
      </c>
      <c r="G4" s="21">
        <v>-1045.7</v>
      </c>
      <c r="H4" s="21">
        <v>-1062.7</v>
      </c>
      <c r="I4" s="21">
        <v>-1033.8</v>
      </c>
      <c r="J4" s="21">
        <v>-1067.8</v>
      </c>
      <c r="K4" s="21">
        <v>-1038.3</v>
      </c>
      <c r="L4" s="21">
        <v>-1050.5</v>
      </c>
      <c r="M4" s="21">
        <v>-1026.3</v>
      </c>
      <c r="N4" s="21">
        <v>-1046.8</v>
      </c>
      <c r="O4" s="21">
        <v>-1036.0999999999999</v>
      </c>
      <c r="P4" s="21">
        <v>-991.8</v>
      </c>
      <c r="Q4" s="21">
        <v>-1019.8</v>
      </c>
      <c r="R4" s="21">
        <v>-936.9</v>
      </c>
      <c r="S4" s="21">
        <v>-976.6</v>
      </c>
      <c r="T4" s="21">
        <v>-1013.9</v>
      </c>
      <c r="U4" s="21">
        <v>-966.3</v>
      </c>
      <c r="V4" s="21">
        <v>-973.1</v>
      </c>
      <c r="W4" s="21">
        <v>-915</v>
      </c>
      <c r="X4" s="21">
        <v>-941.6</v>
      </c>
      <c r="Y4" s="21">
        <v>-1001.9</v>
      </c>
      <c r="Z4" s="21">
        <v>-991.3</v>
      </c>
      <c r="AA4" s="21">
        <v>-949.4</v>
      </c>
      <c r="AB4" s="21">
        <v>-980.4</v>
      </c>
      <c r="AC4" s="21">
        <v>-896.2</v>
      </c>
      <c r="AD4" s="21">
        <v>-973.8</v>
      </c>
      <c r="AE4" s="21">
        <v>-991.9</v>
      </c>
      <c r="AF4" s="21">
        <v>-978.3</v>
      </c>
      <c r="AG4" s="21">
        <v>-921.6</v>
      </c>
      <c r="AH4" s="21">
        <v>-972.8</v>
      </c>
      <c r="AI4" s="21">
        <v>-983.4</v>
      </c>
      <c r="AJ4" s="21">
        <v>-921.8</v>
      </c>
    </row>
    <row r="5" spans="1:64" x14ac:dyDescent="0.25">
      <c r="A5" t="s">
        <v>3</v>
      </c>
      <c r="B5" t="s">
        <v>208</v>
      </c>
      <c r="C5" t="s">
        <v>214</v>
      </c>
      <c r="D5">
        <v>-974.8</v>
      </c>
      <c r="E5">
        <v>-976.3</v>
      </c>
      <c r="F5">
        <v>-979.2</v>
      </c>
      <c r="G5">
        <v>-974.8</v>
      </c>
      <c r="H5">
        <v>-968</v>
      </c>
      <c r="I5">
        <v>-958.7</v>
      </c>
      <c r="J5">
        <v>-959.7</v>
      </c>
      <c r="K5">
        <v>-956.7</v>
      </c>
      <c r="L5">
        <v>-952.7</v>
      </c>
      <c r="M5">
        <v>-939.5</v>
      </c>
      <c r="N5">
        <v>-918.6</v>
      </c>
      <c r="O5">
        <v>-925.5</v>
      </c>
      <c r="P5">
        <v>-883.2</v>
      </c>
      <c r="Q5">
        <v>-917.4</v>
      </c>
      <c r="R5">
        <v>-829.8</v>
      </c>
      <c r="S5">
        <v>-876</v>
      </c>
      <c r="T5">
        <v>-905.6</v>
      </c>
      <c r="U5">
        <v>-876.2</v>
      </c>
      <c r="V5">
        <v>-855.7</v>
      </c>
      <c r="W5">
        <v>-819.1</v>
      </c>
      <c r="X5">
        <v>-855.7</v>
      </c>
      <c r="Y5">
        <v>-867.9</v>
      </c>
      <c r="Z5">
        <v>-866.8</v>
      </c>
      <c r="AA5">
        <v>-851.5</v>
      </c>
      <c r="AB5">
        <v>-879.4</v>
      </c>
      <c r="AC5">
        <v>-786.9</v>
      </c>
      <c r="AD5">
        <v>-886.1</v>
      </c>
      <c r="AE5">
        <v>-887.9</v>
      </c>
      <c r="AF5">
        <v>-873.5</v>
      </c>
      <c r="AG5">
        <v>-813.2</v>
      </c>
      <c r="AH5">
        <v>-862</v>
      </c>
      <c r="AI5">
        <v>-844.2</v>
      </c>
      <c r="AJ5">
        <v>-787</v>
      </c>
    </row>
    <row r="6" spans="1:64" x14ac:dyDescent="0.25">
      <c r="A6" t="s">
        <v>4</v>
      </c>
      <c r="B6" t="s">
        <v>208</v>
      </c>
      <c r="C6" t="s">
        <v>214</v>
      </c>
      <c r="D6">
        <v>-100.2</v>
      </c>
      <c r="E6">
        <v>-100.1</v>
      </c>
      <c r="F6">
        <v>-100</v>
      </c>
      <c r="G6">
        <v>-100</v>
      </c>
      <c r="H6">
        <v>-100</v>
      </c>
      <c r="I6">
        <v>-100.1</v>
      </c>
      <c r="J6">
        <v>-100.1</v>
      </c>
      <c r="K6">
        <v>-100</v>
      </c>
      <c r="L6">
        <v>-100.1</v>
      </c>
      <c r="M6">
        <v>-100.1</v>
      </c>
      <c r="N6">
        <v>-100.1</v>
      </c>
      <c r="O6">
        <v>-100.1</v>
      </c>
      <c r="P6">
        <v>-100.1</v>
      </c>
      <c r="Q6">
        <v>-100.1</v>
      </c>
      <c r="R6">
        <v>-100.1</v>
      </c>
      <c r="S6">
        <v>-100.2</v>
      </c>
      <c r="T6">
        <v>-100.2</v>
      </c>
      <c r="U6">
        <v>-100.2</v>
      </c>
      <c r="V6">
        <v>-100.2</v>
      </c>
      <c r="W6">
        <v>-100.2</v>
      </c>
      <c r="X6">
        <v>-100.2</v>
      </c>
      <c r="Y6">
        <v>-100.2</v>
      </c>
      <c r="Z6">
        <v>-100.2</v>
      </c>
      <c r="AA6">
        <v>-100.3</v>
      </c>
      <c r="AB6">
        <v>-100.3</v>
      </c>
      <c r="AC6">
        <v>-100.3</v>
      </c>
      <c r="AD6">
        <v>-100.4</v>
      </c>
      <c r="AE6">
        <v>-100.4</v>
      </c>
      <c r="AF6">
        <v>-100.4</v>
      </c>
      <c r="AG6">
        <v>-100.3</v>
      </c>
      <c r="AH6">
        <v>-100.3</v>
      </c>
      <c r="AI6">
        <v>-100.3</v>
      </c>
      <c r="AJ6">
        <v>-100.3</v>
      </c>
    </row>
    <row r="7" spans="1:64" x14ac:dyDescent="0.25">
      <c r="A7" t="s">
        <v>3</v>
      </c>
      <c r="B7" t="s">
        <v>209</v>
      </c>
      <c r="C7" t="s">
        <v>73</v>
      </c>
      <c r="D7">
        <v>-974.8</v>
      </c>
      <c r="E7">
        <v>-976.3</v>
      </c>
      <c r="F7">
        <v>-979.2</v>
      </c>
      <c r="G7">
        <v>-974.8</v>
      </c>
      <c r="H7">
        <v>-968</v>
      </c>
      <c r="I7">
        <v>-958.7</v>
      </c>
      <c r="J7">
        <v>-959.7</v>
      </c>
      <c r="K7">
        <v>-956.7</v>
      </c>
      <c r="L7">
        <v>-952.7</v>
      </c>
      <c r="M7">
        <v>-939.5</v>
      </c>
      <c r="N7">
        <v>-918.6</v>
      </c>
      <c r="O7">
        <v>-925.5</v>
      </c>
      <c r="P7">
        <v>-883.2</v>
      </c>
      <c r="Q7">
        <v>-917.4</v>
      </c>
      <c r="R7">
        <v>-829.8</v>
      </c>
      <c r="S7">
        <v>-876</v>
      </c>
      <c r="T7">
        <v>-905.6</v>
      </c>
      <c r="U7">
        <v>-876.2</v>
      </c>
      <c r="V7">
        <v>-855.7</v>
      </c>
      <c r="W7">
        <v>-819.1</v>
      </c>
      <c r="X7">
        <v>-855.7</v>
      </c>
      <c r="Y7">
        <v>-867.9</v>
      </c>
      <c r="Z7">
        <v>-866.8</v>
      </c>
      <c r="AA7">
        <v>-851.5</v>
      </c>
      <c r="AB7">
        <v>-879.4</v>
      </c>
      <c r="AC7">
        <v>-786.9</v>
      </c>
      <c r="AD7">
        <v>-886.1</v>
      </c>
      <c r="AE7">
        <v>-887.9</v>
      </c>
      <c r="AF7">
        <v>-873.5</v>
      </c>
      <c r="AG7">
        <v>-813.2</v>
      </c>
      <c r="AH7">
        <v>-862</v>
      </c>
      <c r="AI7">
        <v>-844.2</v>
      </c>
      <c r="AJ7">
        <v>-787</v>
      </c>
    </row>
    <row r="8" spans="1:64" x14ac:dyDescent="0.25">
      <c r="A8" t="s">
        <v>4</v>
      </c>
      <c r="B8" t="s">
        <v>209</v>
      </c>
      <c r="C8" t="s">
        <v>73</v>
      </c>
      <c r="D8">
        <v>-100.2</v>
      </c>
      <c r="E8">
        <v>-100.1</v>
      </c>
      <c r="F8">
        <v>-100</v>
      </c>
      <c r="G8">
        <v>-100</v>
      </c>
      <c r="H8">
        <v>-100</v>
      </c>
      <c r="I8">
        <v>-100.1</v>
      </c>
      <c r="J8">
        <v>-100.1</v>
      </c>
      <c r="K8">
        <v>-100</v>
      </c>
      <c r="L8">
        <v>-100.1</v>
      </c>
      <c r="M8">
        <v>-100.1</v>
      </c>
      <c r="N8">
        <v>-100.1</v>
      </c>
      <c r="O8">
        <v>-100.1</v>
      </c>
      <c r="P8">
        <v>-100.1</v>
      </c>
      <c r="Q8">
        <v>-100.1</v>
      </c>
      <c r="R8">
        <v>-100.1</v>
      </c>
      <c r="S8">
        <v>-100.2</v>
      </c>
      <c r="T8">
        <v>-100.2</v>
      </c>
      <c r="U8">
        <v>-100.2</v>
      </c>
      <c r="V8">
        <v>-100.2</v>
      </c>
      <c r="W8">
        <v>-100.2</v>
      </c>
      <c r="X8">
        <v>-100.2</v>
      </c>
      <c r="Y8">
        <v>-100.2</v>
      </c>
      <c r="Z8">
        <v>-100.2</v>
      </c>
      <c r="AA8">
        <v>-100.3</v>
      </c>
      <c r="AB8">
        <v>-100.3</v>
      </c>
      <c r="AC8">
        <v>-100.3</v>
      </c>
      <c r="AD8">
        <v>-100.4</v>
      </c>
      <c r="AE8">
        <v>-100.4</v>
      </c>
      <c r="AF8">
        <v>-100.4</v>
      </c>
      <c r="AG8">
        <v>-100.3</v>
      </c>
      <c r="AH8">
        <v>-100.3</v>
      </c>
      <c r="AI8">
        <v>-100.3</v>
      </c>
      <c r="AJ8">
        <v>-100.3</v>
      </c>
    </row>
    <row r="9" spans="1:64" x14ac:dyDescent="0.25">
      <c r="A9" t="s">
        <v>3</v>
      </c>
      <c r="B9" t="s">
        <v>210</v>
      </c>
      <c r="C9" t="s">
        <v>73</v>
      </c>
      <c r="D9">
        <v>-974.8</v>
      </c>
      <c r="E9">
        <v>-976.3</v>
      </c>
      <c r="F9">
        <v>-979.2</v>
      </c>
      <c r="G9">
        <v>-974.8</v>
      </c>
      <c r="H9">
        <v>-968</v>
      </c>
      <c r="I9">
        <v>-958.7</v>
      </c>
      <c r="J9">
        <v>-959.7</v>
      </c>
      <c r="K9">
        <v>-956.7</v>
      </c>
      <c r="L9">
        <v>-952.7</v>
      </c>
      <c r="M9">
        <v>-939.5</v>
      </c>
      <c r="N9">
        <v>-918.6</v>
      </c>
      <c r="O9">
        <v>-925.5</v>
      </c>
      <c r="P9">
        <v>-883.2</v>
      </c>
      <c r="Q9">
        <v>-917.4</v>
      </c>
      <c r="R9">
        <v>-829.8</v>
      </c>
      <c r="S9">
        <v>-876</v>
      </c>
      <c r="T9">
        <v>-905.6</v>
      </c>
      <c r="U9">
        <v>-876.2</v>
      </c>
      <c r="V9">
        <v>-855.7</v>
      </c>
      <c r="W9">
        <v>-819.1</v>
      </c>
      <c r="X9">
        <v>-855.7</v>
      </c>
      <c r="Y9">
        <v>-867.9</v>
      </c>
      <c r="Z9">
        <v>-866.8</v>
      </c>
      <c r="AA9">
        <v>-851.5</v>
      </c>
      <c r="AB9">
        <v>-879.4</v>
      </c>
      <c r="AC9">
        <v>-786.9</v>
      </c>
      <c r="AD9">
        <v>-886.1</v>
      </c>
      <c r="AE9">
        <v>-887.9</v>
      </c>
      <c r="AF9">
        <v>-873.5</v>
      </c>
      <c r="AG9">
        <v>-813.2</v>
      </c>
      <c r="AH9">
        <v>-862</v>
      </c>
      <c r="AI9">
        <v>-844.2</v>
      </c>
      <c r="AJ9">
        <v>-787</v>
      </c>
    </row>
    <row r="10" spans="1:64" x14ac:dyDescent="0.25">
      <c r="A10" t="s">
        <v>4</v>
      </c>
      <c r="B10" t="s">
        <v>210</v>
      </c>
      <c r="C10" t="s">
        <v>73</v>
      </c>
      <c r="D10">
        <v>-100.2</v>
      </c>
      <c r="E10">
        <v>-100.1</v>
      </c>
      <c r="F10">
        <v>-100</v>
      </c>
      <c r="G10">
        <v>-100</v>
      </c>
      <c r="H10">
        <v>-100</v>
      </c>
      <c r="I10">
        <v>-100.1</v>
      </c>
      <c r="J10">
        <v>-100.1</v>
      </c>
      <c r="K10">
        <v>-100</v>
      </c>
      <c r="L10">
        <v>-100.1</v>
      </c>
      <c r="M10">
        <v>-100.1</v>
      </c>
      <c r="N10">
        <v>-100.1</v>
      </c>
      <c r="O10">
        <v>-100.1</v>
      </c>
      <c r="P10">
        <v>-100.1</v>
      </c>
      <c r="Q10">
        <v>-100.1</v>
      </c>
      <c r="R10">
        <v>-100.1</v>
      </c>
      <c r="S10">
        <v>-100.2</v>
      </c>
      <c r="T10">
        <v>-100.2</v>
      </c>
      <c r="U10">
        <v>-100.2</v>
      </c>
      <c r="V10">
        <v>-100.2</v>
      </c>
      <c r="W10">
        <v>-100.2</v>
      </c>
      <c r="X10">
        <v>-100.2</v>
      </c>
      <c r="Y10">
        <v>-100.2</v>
      </c>
      <c r="Z10">
        <v>-100.2</v>
      </c>
      <c r="AA10">
        <v>-100.3</v>
      </c>
      <c r="AB10">
        <v>-100.3</v>
      </c>
      <c r="AC10">
        <v>-100.3</v>
      </c>
      <c r="AD10">
        <v>-100.4</v>
      </c>
      <c r="AE10">
        <v>-100.4</v>
      </c>
      <c r="AF10">
        <v>-100.4</v>
      </c>
      <c r="AG10">
        <v>-100.3</v>
      </c>
      <c r="AH10">
        <v>-100.3</v>
      </c>
      <c r="AI10">
        <v>-100.3</v>
      </c>
      <c r="AJ10">
        <v>-100.3</v>
      </c>
    </row>
    <row r="11" spans="1:64" x14ac:dyDescent="0.25">
      <c r="A11" t="s">
        <v>5</v>
      </c>
      <c r="B11" t="s">
        <v>212</v>
      </c>
      <c r="C11" t="s">
        <v>215</v>
      </c>
      <c r="D11">
        <v>-5</v>
      </c>
      <c r="E11">
        <v>-18.600000000000001</v>
      </c>
      <c r="F11">
        <v>-26.7</v>
      </c>
      <c r="G11">
        <v>-13.6</v>
      </c>
      <c r="H11">
        <v>-21.5</v>
      </c>
      <c r="I11">
        <v>-18.2</v>
      </c>
      <c r="J11">
        <v>-38.200000000000003</v>
      </c>
      <c r="K11">
        <v>-35</v>
      </c>
      <c r="L11">
        <v>-30.4</v>
      </c>
      <c r="M11">
        <v>-32.200000000000003</v>
      </c>
      <c r="N11">
        <v>-38</v>
      </c>
      <c r="O11">
        <v>-35.799999999999997</v>
      </c>
      <c r="P11">
        <v>-38.1</v>
      </c>
      <c r="Q11">
        <v>-29</v>
      </c>
      <c r="R11">
        <v>-33.700000000000003</v>
      </c>
      <c r="S11">
        <v>-31.6</v>
      </c>
      <c r="T11">
        <v>-28.3</v>
      </c>
      <c r="U11">
        <v>-27</v>
      </c>
      <c r="V11">
        <v>-33.799999999999997</v>
      </c>
      <c r="W11">
        <v>-15.6</v>
      </c>
      <c r="X11">
        <v>-19.899999999999999</v>
      </c>
      <c r="Y11">
        <v>-38.5</v>
      </c>
      <c r="Z11">
        <v>-27.1</v>
      </c>
      <c r="AA11">
        <v>-16</v>
      </c>
      <c r="AB11">
        <v>-22.4</v>
      </c>
      <c r="AC11">
        <v>-24</v>
      </c>
      <c r="AD11">
        <v>-22.5</v>
      </c>
      <c r="AE11">
        <v>-18.8</v>
      </c>
      <c r="AF11">
        <v>-17.8</v>
      </c>
      <c r="AG11">
        <v>-19.399999999999999</v>
      </c>
      <c r="AH11">
        <v>-8.8000000000000007</v>
      </c>
      <c r="AI11">
        <v>-32</v>
      </c>
      <c r="AJ11">
        <v>-31.7</v>
      </c>
    </row>
    <row r="12" spans="1:64" x14ac:dyDescent="0.25">
      <c r="A12" t="s">
        <v>6</v>
      </c>
      <c r="B12" t="s">
        <v>212</v>
      </c>
      <c r="C12" t="s">
        <v>215</v>
      </c>
      <c r="D12">
        <v>45.4</v>
      </c>
      <c r="E12">
        <v>46.6</v>
      </c>
      <c r="F12">
        <v>43.2</v>
      </c>
      <c r="G12">
        <v>40.700000000000003</v>
      </c>
      <c r="H12">
        <v>40.700000000000003</v>
      </c>
      <c r="I12">
        <v>42.7</v>
      </c>
      <c r="J12">
        <v>40.4</v>
      </c>
      <c r="K12">
        <v>40.700000000000003</v>
      </c>
      <c r="L12">
        <v>38.5</v>
      </c>
      <c r="M12">
        <v>40.9</v>
      </c>
      <c r="N12">
        <v>37.4</v>
      </c>
      <c r="O12">
        <v>36</v>
      </c>
      <c r="P12">
        <v>35.700000000000003</v>
      </c>
      <c r="Q12">
        <v>35.799999999999997</v>
      </c>
      <c r="R12">
        <v>34.6</v>
      </c>
      <c r="S12">
        <v>34.5</v>
      </c>
      <c r="T12">
        <v>32.4</v>
      </c>
      <c r="U12">
        <v>33.6</v>
      </c>
      <c r="V12">
        <v>30.3</v>
      </c>
      <c r="W12">
        <v>30.9</v>
      </c>
      <c r="X12">
        <v>32.299999999999997</v>
      </c>
      <c r="Y12">
        <v>29.6</v>
      </c>
      <c r="Z12">
        <v>32</v>
      </c>
      <c r="AA12">
        <v>33.5</v>
      </c>
      <c r="AB12">
        <v>32</v>
      </c>
      <c r="AC12">
        <v>33.299999999999997</v>
      </c>
      <c r="AD12">
        <v>34.1</v>
      </c>
      <c r="AE12">
        <v>33.200000000000003</v>
      </c>
      <c r="AF12">
        <v>31.9</v>
      </c>
      <c r="AG12">
        <v>31.4</v>
      </c>
      <c r="AH12">
        <v>29.3</v>
      </c>
      <c r="AI12">
        <v>34.9</v>
      </c>
      <c r="AJ12">
        <v>35.1</v>
      </c>
    </row>
    <row r="13" spans="1:64" x14ac:dyDescent="0.25">
      <c r="A13" t="s">
        <v>7</v>
      </c>
      <c r="B13" t="s">
        <v>212</v>
      </c>
      <c r="C13" t="s">
        <v>215</v>
      </c>
      <c r="D13">
        <v>24.4</v>
      </c>
      <c r="E13">
        <v>27.1</v>
      </c>
      <c r="F13">
        <v>23.5</v>
      </c>
      <c r="G13">
        <v>23.4</v>
      </c>
      <c r="H13">
        <v>7</v>
      </c>
      <c r="I13">
        <v>19.100000000000001</v>
      </c>
      <c r="J13">
        <v>9.5</v>
      </c>
      <c r="K13">
        <v>31.3</v>
      </c>
      <c r="L13">
        <v>16.7</v>
      </c>
      <c r="M13">
        <v>27.7</v>
      </c>
      <c r="N13">
        <v>-1.6</v>
      </c>
      <c r="O13">
        <v>15.4</v>
      </c>
      <c r="P13">
        <v>18.8</v>
      </c>
      <c r="Q13">
        <v>16.2</v>
      </c>
      <c r="R13">
        <v>19.2</v>
      </c>
      <c r="S13">
        <v>24.1</v>
      </c>
      <c r="T13">
        <v>8.5</v>
      </c>
      <c r="U13">
        <v>23.7</v>
      </c>
      <c r="V13">
        <v>10.3</v>
      </c>
      <c r="W13">
        <v>13.3</v>
      </c>
      <c r="X13">
        <v>27.4</v>
      </c>
      <c r="Y13">
        <v>12.1</v>
      </c>
      <c r="Z13">
        <v>10.3</v>
      </c>
      <c r="AA13">
        <v>25.4</v>
      </c>
      <c r="AB13">
        <v>29.7</v>
      </c>
      <c r="AC13">
        <v>24.8</v>
      </c>
      <c r="AD13">
        <v>42.5</v>
      </c>
      <c r="AE13">
        <v>28.8</v>
      </c>
      <c r="AF13">
        <v>28.6</v>
      </c>
      <c r="AG13">
        <v>28.5</v>
      </c>
      <c r="AH13">
        <v>16.100000000000001</v>
      </c>
      <c r="AI13">
        <v>10.6</v>
      </c>
      <c r="AJ13">
        <v>13.4</v>
      </c>
    </row>
    <row r="14" spans="1:64" x14ac:dyDescent="0.25">
      <c r="A14" t="s">
        <v>8</v>
      </c>
      <c r="B14" t="s">
        <v>212</v>
      </c>
      <c r="C14" t="s">
        <v>215</v>
      </c>
      <c r="D14">
        <v>35.299999999999997</v>
      </c>
      <c r="E14">
        <v>34.799999999999997</v>
      </c>
      <c r="F14">
        <v>34.299999999999997</v>
      </c>
      <c r="G14">
        <v>32.5</v>
      </c>
      <c r="H14">
        <v>30.1</v>
      </c>
      <c r="I14">
        <v>30.3</v>
      </c>
      <c r="J14">
        <v>28.7</v>
      </c>
      <c r="K14">
        <v>28.3</v>
      </c>
      <c r="L14">
        <v>24.6</v>
      </c>
      <c r="M14">
        <v>25.3</v>
      </c>
      <c r="N14">
        <v>22.1</v>
      </c>
      <c r="O14">
        <v>21.7</v>
      </c>
      <c r="P14">
        <v>21.3</v>
      </c>
      <c r="Q14">
        <v>21.5</v>
      </c>
      <c r="R14">
        <v>21</v>
      </c>
      <c r="S14">
        <v>21.8</v>
      </c>
      <c r="T14">
        <v>20.5</v>
      </c>
      <c r="U14">
        <v>21.6</v>
      </c>
      <c r="V14">
        <v>21.4</v>
      </c>
      <c r="W14">
        <v>23.1</v>
      </c>
      <c r="X14">
        <v>22.7</v>
      </c>
      <c r="Y14">
        <v>22.8</v>
      </c>
      <c r="Z14">
        <v>20.9</v>
      </c>
      <c r="AA14">
        <v>22.1</v>
      </c>
      <c r="AB14">
        <v>24</v>
      </c>
      <c r="AC14">
        <v>21.2</v>
      </c>
      <c r="AD14">
        <v>23.7</v>
      </c>
      <c r="AE14">
        <v>23.8</v>
      </c>
      <c r="AF14">
        <v>25.2</v>
      </c>
      <c r="AG14">
        <v>25.4</v>
      </c>
      <c r="AH14">
        <v>28.7</v>
      </c>
      <c r="AI14">
        <v>24.5</v>
      </c>
      <c r="AJ14">
        <v>25.6</v>
      </c>
    </row>
    <row r="15" spans="1:64" x14ac:dyDescent="0.25">
      <c r="A15" t="s">
        <v>9</v>
      </c>
      <c r="B15" t="s">
        <v>212</v>
      </c>
      <c r="C15" t="s">
        <v>215</v>
      </c>
      <c r="D15">
        <v>-9.8000000000000007</v>
      </c>
      <c r="E15">
        <v>-9.9</v>
      </c>
      <c r="F15">
        <v>-9.9</v>
      </c>
      <c r="G15">
        <v>-9.8000000000000007</v>
      </c>
      <c r="H15">
        <v>-9.9</v>
      </c>
      <c r="I15">
        <v>-9.8000000000000007</v>
      </c>
      <c r="J15">
        <v>-9.9</v>
      </c>
      <c r="K15">
        <v>-9.8000000000000007</v>
      </c>
      <c r="L15">
        <v>-9.6999999999999993</v>
      </c>
      <c r="M15">
        <v>-9.6</v>
      </c>
      <c r="N15">
        <v>-9.6</v>
      </c>
      <c r="O15">
        <v>-8.9</v>
      </c>
      <c r="P15">
        <v>-9</v>
      </c>
      <c r="Q15">
        <v>-9.1</v>
      </c>
      <c r="R15">
        <v>-8.9</v>
      </c>
      <c r="S15">
        <v>-9</v>
      </c>
      <c r="T15">
        <v>-0.3</v>
      </c>
      <c r="U15">
        <v>0.1</v>
      </c>
      <c r="V15">
        <v>0.1</v>
      </c>
      <c r="W15">
        <v>0.2</v>
      </c>
      <c r="X15">
        <v>0.2</v>
      </c>
      <c r="Y15">
        <v>-9.9</v>
      </c>
      <c r="Z15">
        <v>-10.3</v>
      </c>
      <c r="AA15">
        <v>-10.3</v>
      </c>
      <c r="AB15">
        <v>-10.3</v>
      </c>
      <c r="AC15">
        <v>-10.4</v>
      </c>
      <c r="AD15">
        <v>-10.4</v>
      </c>
      <c r="AE15">
        <v>-10.3</v>
      </c>
      <c r="AF15">
        <v>-10.5</v>
      </c>
      <c r="AG15">
        <v>-10.5</v>
      </c>
      <c r="AH15">
        <v>-10.5</v>
      </c>
      <c r="AI15">
        <v>-10.6</v>
      </c>
      <c r="AJ15">
        <v>-10.6</v>
      </c>
    </row>
    <row r="16" spans="1:64" x14ac:dyDescent="0.25">
      <c r="A16" t="s">
        <v>10</v>
      </c>
      <c r="B16" t="s">
        <v>212</v>
      </c>
      <c r="C16" t="s">
        <v>215</v>
      </c>
      <c r="D16">
        <v>4.0999999999999996</v>
      </c>
      <c r="E16">
        <v>3.9</v>
      </c>
      <c r="F16">
        <v>3.7</v>
      </c>
      <c r="G16">
        <v>3.3</v>
      </c>
      <c r="H16">
        <v>3</v>
      </c>
      <c r="I16">
        <v>2.8</v>
      </c>
      <c r="J16">
        <v>2.7</v>
      </c>
      <c r="K16">
        <v>2.5</v>
      </c>
      <c r="L16">
        <v>2.2000000000000002</v>
      </c>
      <c r="M16">
        <v>1.8</v>
      </c>
      <c r="N16">
        <v>1.6</v>
      </c>
      <c r="O16">
        <v>1.3</v>
      </c>
      <c r="P16">
        <v>1.2</v>
      </c>
      <c r="Q16">
        <v>1.1000000000000001</v>
      </c>
      <c r="R16">
        <v>1.1000000000000001</v>
      </c>
      <c r="S16">
        <v>1.1000000000000001</v>
      </c>
      <c r="T16">
        <v>1</v>
      </c>
      <c r="U16">
        <v>1</v>
      </c>
      <c r="V16">
        <v>0.7</v>
      </c>
      <c r="W16">
        <v>0.7</v>
      </c>
      <c r="X16">
        <v>0.7</v>
      </c>
      <c r="Y16">
        <v>0.1</v>
      </c>
      <c r="Z16">
        <v>0.1</v>
      </c>
      <c r="AA16">
        <v>0.1</v>
      </c>
      <c r="AB16">
        <v>0.1</v>
      </c>
      <c r="AC16">
        <v>0.3</v>
      </c>
      <c r="AD16">
        <v>0.3</v>
      </c>
      <c r="AE16">
        <v>0.3</v>
      </c>
      <c r="AF16">
        <v>0.3</v>
      </c>
      <c r="AG16">
        <v>0.3</v>
      </c>
      <c r="AH16">
        <v>0.3</v>
      </c>
      <c r="AI16">
        <v>0.3</v>
      </c>
      <c r="AJ16">
        <v>0.3</v>
      </c>
    </row>
    <row r="17" spans="1:36" x14ac:dyDescent="0.25">
      <c r="A17" t="s">
        <v>11</v>
      </c>
      <c r="B17" t="s">
        <v>212</v>
      </c>
      <c r="C17" t="s">
        <v>215</v>
      </c>
      <c r="D17">
        <v>-111.2</v>
      </c>
      <c r="E17">
        <v>-111.8</v>
      </c>
      <c r="F17">
        <v>-109.9</v>
      </c>
      <c r="G17">
        <v>-109</v>
      </c>
      <c r="H17">
        <v>-107.3</v>
      </c>
      <c r="I17">
        <v>-106.8</v>
      </c>
      <c r="J17">
        <v>-107.9</v>
      </c>
      <c r="K17">
        <v>-108.2</v>
      </c>
      <c r="L17">
        <v>-109.9</v>
      </c>
      <c r="M17">
        <v>-112.5</v>
      </c>
      <c r="N17">
        <v>-113.8</v>
      </c>
      <c r="O17">
        <v>-115.3</v>
      </c>
      <c r="P17">
        <v>-114.4</v>
      </c>
      <c r="Q17">
        <v>-115.5</v>
      </c>
      <c r="R17">
        <v>-117</v>
      </c>
      <c r="S17">
        <v>-118.3</v>
      </c>
      <c r="T17">
        <v>-119</v>
      </c>
      <c r="U17">
        <v>-120.2</v>
      </c>
      <c r="V17">
        <v>-123.4</v>
      </c>
      <c r="W17">
        <v>-125.2</v>
      </c>
      <c r="X17">
        <v>-125.7</v>
      </c>
      <c r="Y17">
        <v>-126.3</v>
      </c>
      <c r="Z17">
        <v>-126.2</v>
      </c>
      <c r="AA17">
        <v>-127.6</v>
      </c>
      <c r="AB17">
        <v>-128.6</v>
      </c>
      <c r="AC17">
        <v>-128.30000000000001</v>
      </c>
      <c r="AD17">
        <v>-127.9</v>
      </c>
      <c r="AE17">
        <v>-133.1</v>
      </c>
      <c r="AF17">
        <v>-133.5</v>
      </c>
      <c r="AG17">
        <v>-134</v>
      </c>
      <c r="AH17">
        <v>-134.30000000000001</v>
      </c>
      <c r="AI17">
        <v>-134.80000000000001</v>
      </c>
      <c r="AJ17">
        <v>-134.80000000000001</v>
      </c>
    </row>
    <row r="18" spans="1:36" x14ac:dyDescent="0.25">
      <c r="A18" t="s">
        <v>12</v>
      </c>
      <c r="B18" t="s">
        <v>212</v>
      </c>
      <c r="C18" t="s">
        <v>215</v>
      </c>
      <c r="D18">
        <v>57.2</v>
      </c>
      <c r="E18">
        <v>58.6</v>
      </c>
      <c r="F18">
        <v>59.9</v>
      </c>
      <c r="G18">
        <v>61.6</v>
      </c>
      <c r="H18">
        <v>63.2</v>
      </c>
      <c r="I18">
        <v>64.900000000000006</v>
      </c>
      <c r="J18">
        <v>66.7</v>
      </c>
      <c r="K18">
        <v>68.599999999999994</v>
      </c>
      <c r="L18">
        <v>70.3</v>
      </c>
      <c r="M18">
        <v>71.900000000000006</v>
      </c>
      <c r="N18">
        <v>73.7</v>
      </c>
      <c r="O18">
        <v>75.099999999999994</v>
      </c>
      <c r="P18">
        <v>76.099999999999994</v>
      </c>
      <c r="Q18">
        <v>76.599999999999994</v>
      </c>
      <c r="R18">
        <v>76.900000000000006</v>
      </c>
      <c r="S18">
        <v>77.099999999999994</v>
      </c>
      <c r="T18">
        <v>77.099999999999994</v>
      </c>
      <c r="U18">
        <v>77.3</v>
      </c>
      <c r="V18">
        <v>77.2</v>
      </c>
      <c r="W18">
        <v>77</v>
      </c>
      <c r="X18">
        <v>76.7</v>
      </c>
      <c r="Y18">
        <v>76.3</v>
      </c>
      <c r="Z18">
        <v>75.900000000000006</v>
      </c>
      <c r="AA18">
        <v>75.3</v>
      </c>
      <c r="AB18">
        <v>74.8</v>
      </c>
      <c r="AC18">
        <v>74</v>
      </c>
      <c r="AD18">
        <v>73</v>
      </c>
      <c r="AE18">
        <v>72.599999999999994</v>
      </c>
      <c r="AF18">
        <v>71.400000000000006</v>
      </c>
      <c r="AG18">
        <v>70.2</v>
      </c>
      <c r="AH18">
        <v>68.8</v>
      </c>
      <c r="AI18">
        <v>68.2</v>
      </c>
      <c r="AJ18">
        <v>68.2</v>
      </c>
    </row>
    <row r="19" spans="1:36" s="148" customFormat="1" x14ac:dyDescent="0.25">
      <c r="A19" s="148" t="s">
        <v>13</v>
      </c>
      <c r="D19" s="148">
        <v>53.1</v>
      </c>
      <c r="E19" s="148">
        <v>52.2</v>
      </c>
      <c r="F19" s="148">
        <v>50.5</v>
      </c>
      <c r="G19" s="148">
        <v>50.7</v>
      </c>
      <c r="H19" s="148">
        <v>52.6</v>
      </c>
      <c r="I19" s="148">
        <v>50.1</v>
      </c>
      <c r="J19" s="148">
        <v>51.9</v>
      </c>
      <c r="K19" s="148">
        <v>49.7</v>
      </c>
      <c r="L19" s="148">
        <v>50.5</v>
      </c>
      <c r="M19" s="148">
        <v>52.5</v>
      </c>
      <c r="N19" s="148">
        <v>55.7</v>
      </c>
      <c r="O19" s="148">
        <v>51.5</v>
      </c>
      <c r="P19" s="148">
        <v>58.1</v>
      </c>
      <c r="Q19" s="148">
        <v>55.1</v>
      </c>
      <c r="R19" s="148">
        <v>63.1</v>
      </c>
      <c r="S19" s="148">
        <v>58.6</v>
      </c>
      <c r="T19" s="148">
        <v>54.5</v>
      </c>
      <c r="U19" s="148">
        <v>57</v>
      </c>
      <c r="V19" s="148">
        <v>53.5</v>
      </c>
      <c r="W19" s="148">
        <v>55.7</v>
      </c>
      <c r="X19" s="148">
        <v>50.8</v>
      </c>
      <c r="Y19" s="148">
        <v>53.6</v>
      </c>
      <c r="Z19" s="148">
        <v>55.2</v>
      </c>
      <c r="AA19" s="148">
        <v>55.6</v>
      </c>
      <c r="AB19" s="148">
        <v>51.7</v>
      </c>
      <c r="AC19" s="148">
        <v>63.7</v>
      </c>
      <c r="AD19" s="148">
        <v>51.9</v>
      </c>
      <c r="AE19" s="148">
        <v>57.6</v>
      </c>
      <c r="AF19" s="148">
        <v>55.6</v>
      </c>
      <c r="AG19" s="148">
        <v>52.5</v>
      </c>
      <c r="AH19" s="148">
        <v>59.3</v>
      </c>
      <c r="AI19" s="148">
        <v>62.2</v>
      </c>
      <c r="AJ19" s="148">
        <v>58.4</v>
      </c>
    </row>
    <row r="20" spans="1:36" x14ac:dyDescent="0.25">
      <c r="A20" t="s">
        <v>25</v>
      </c>
      <c r="B20" t="s">
        <v>216</v>
      </c>
      <c r="C20" t="s">
        <v>73</v>
      </c>
      <c r="D20">
        <v>3.4</v>
      </c>
      <c r="E20">
        <v>2.5</v>
      </c>
      <c r="F20">
        <v>0.8</v>
      </c>
      <c r="G20">
        <v>1.1000000000000001</v>
      </c>
      <c r="H20">
        <v>2.9</v>
      </c>
      <c r="I20">
        <v>0.6</v>
      </c>
      <c r="J20">
        <v>2</v>
      </c>
      <c r="K20">
        <v>0.3</v>
      </c>
      <c r="L20">
        <v>1.1000000000000001</v>
      </c>
      <c r="M20">
        <v>2.9</v>
      </c>
      <c r="N20">
        <v>6.1</v>
      </c>
      <c r="O20">
        <v>2.2000000000000002</v>
      </c>
      <c r="P20">
        <v>8.8000000000000007</v>
      </c>
      <c r="Q20">
        <v>5.9</v>
      </c>
      <c r="R20">
        <v>14.1</v>
      </c>
      <c r="S20">
        <v>9.1999999999999993</v>
      </c>
      <c r="T20">
        <v>4.8</v>
      </c>
      <c r="U20">
        <v>7.5</v>
      </c>
      <c r="V20">
        <v>4.3</v>
      </c>
      <c r="W20">
        <v>6.4</v>
      </c>
      <c r="X20">
        <v>1.8</v>
      </c>
      <c r="Y20">
        <v>3.8</v>
      </c>
      <c r="Z20">
        <v>5.6</v>
      </c>
      <c r="AA20">
        <v>6.5</v>
      </c>
      <c r="AB20">
        <v>2.4</v>
      </c>
      <c r="AC20">
        <v>14.3</v>
      </c>
      <c r="AD20">
        <v>2.4</v>
      </c>
      <c r="AE20">
        <v>7.9</v>
      </c>
      <c r="AF20">
        <v>6</v>
      </c>
      <c r="AG20">
        <v>3.4</v>
      </c>
      <c r="AH20">
        <v>9.8000000000000007</v>
      </c>
      <c r="AI20">
        <v>12.7</v>
      </c>
      <c r="AJ20">
        <v>9.1</v>
      </c>
    </row>
    <row r="21" spans="1:36" x14ac:dyDescent="0.25">
      <c r="A21" t="s">
        <v>26</v>
      </c>
      <c r="B21" t="s">
        <v>216</v>
      </c>
      <c r="C21" t="s">
        <v>73</v>
      </c>
      <c r="D21" t="s">
        <v>27</v>
      </c>
      <c r="E21" t="s">
        <v>27</v>
      </c>
      <c r="F21" t="s">
        <v>27</v>
      </c>
      <c r="G21" t="s">
        <v>27</v>
      </c>
      <c r="H21" t="s">
        <v>27</v>
      </c>
      <c r="I21" t="s">
        <v>27</v>
      </c>
      <c r="J21" t="s">
        <v>27</v>
      </c>
      <c r="K21" t="s">
        <v>27</v>
      </c>
      <c r="L21" t="s">
        <v>27</v>
      </c>
      <c r="M21" t="s">
        <v>27</v>
      </c>
      <c r="N21" t="s">
        <v>27</v>
      </c>
      <c r="O21" t="s">
        <v>27</v>
      </c>
      <c r="P21" t="s">
        <v>27</v>
      </c>
      <c r="Q21" t="s">
        <v>27</v>
      </c>
      <c r="R21" t="s">
        <v>27</v>
      </c>
      <c r="S21" t="s">
        <v>27</v>
      </c>
      <c r="T21" t="s">
        <v>27</v>
      </c>
      <c r="U21" t="s">
        <v>27</v>
      </c>
      <c r="V21" t="s">
        <v>27</v>
      </c>
      <c r="W21" t="s">
        <v>27</v>
      </c>
      <c r="X21" t="s">
        <v>27</v>
      </c>
      <c r="Y21" t="s">
        <v>27</v>
      </c>
      <c r="Z21" t="s">
        <v>27</v>
      </c>
      <c r="AA21" t="s">
        <v>27</v>
      </c>
      <c r="AB21" t="s">
        <v>27</v>
      </c>
      <c r="AC21" t="s">
        <v>27</v>
      </c>
      <c r="AD21" t="s">
        <v>27</v>
      </c>
      <c r="AE21" t="s">
        <v>27</v>
      </c>
      <c r="AF21" t="s">
        <v>27</v>
      </c>
      <c r="AG21" t="s">
        <v>27</v>
      </c>
      <c r="AH21" t="s">
        <v>27</v>
      </c>
      <c r="AI21" t="s">
        <v>27</v>
      </c>
      <c r="AJ21" t="s">
        <v>27</v>
      </c>
    </row>
    <row r="22" spans="1:36" x14ac:dyDescent="0.25">
      <c r="A22" t="s">
        <v>28</v>
      </c>
      <c r="B22" t="s">
        <v>212</v>
      </c>
      <c r="C22" t="s">
        <v>215</v>
      </c>
      <c r="D22">
        <v>0.1</v>
      </c>
      <c r="E22">
        <v>0.1</v>
      </c>
      <c r="F22">
        <v>0.2</v>
      </c>
      <c r="G22">
        <v>0.1</v>
      </c>
      <c r="H22">
        <v>0.3</v>
      </c>
      <c r="I22">
        <v>0.2</v>
      </c>
      <c r="J22">
        <v>0.5</v>
      </c>
      <c r="K22">
        <v>0.1</v>
      </c>
      <c r="L22">
        <v>0.2</v>
      </c>
      <c r="M22">
        <v>0.5</v>
      </c>
      <c r="N22">
        <v>0.5</v>
      </c>
      <c r="O22">
        <v>0.2</v>
      </c>
      <c r="P22">
        <v>0.2</v>
      </c>
      <c r="Q22">
        <v>0.2</v>
      </c>
      <c r="R22">
        <v>0.1</v>
      </c>
      <c r="S22">
        <v>0.4</v>
      </c>
      <c r="T22">
        <v>0.8</v>
      </c>
      <c r="U22">
        <v>0.6</v>
      </c>
      <c r="V22">
        <v>0.4</v>
      </c>
      <c r="W22">
        <v>0.4</v>
      </c>
      <c r="X22">
        <v>0.2</v>
      </c>
      <c r="Y22">
        <v>0.9</v>
      </c>
      <c r="Z22">
        <v>0.7</v>
      </c>
      <c r="AA22">
        <v>0.2</v>
      </c>
      <c r="AB22">
        <v>0.4</v>
      </c>
      <c r="AC22">
        <v>0.4</v>
      </c>
      <c r="AD22">
        <v>0.5</v>
      </c>
      <c r="AE22">
        <v>0.8</v>
      </c>
      <c r="AF22">
        <v>0.6</v>
      </c>
      <c r="AG22">
        <v>0.2</v>
      </c>
      <c r="AH22">
        <v>0.6</v>
      </c>
      <c r="AI22">
        <v>0.5</v>
      </c>
      <c r="AJ22">
        <v>0.3</v>
      </c>
    </row>
    <row r="23" spans="1:36" x14ac:dyDescent="0.25">
      <c r="A23" t="s">
        <v>14</v>
      </c>
      <c r="B23" t="s">
        <v>212</v>
      </c>
      <c r="C23" t="s">
        <v>215</v>
      </c>
      <c r="D23">
        <v>42.3</v>
      </c>
      <c r="E23">
        <v>42.4</v>
      </c>
      <c r="F23">
        <v>42.5</v>
      </c>
      <c r="G23">
        <v>42.7</v>
      </c>
      <c r="H23">
        <v>42.8</v>
      </c>
      <c r="I23">
        <v>42.9</v>
      </c>
      <c r="J23">
        <v>43</v>
      </c>
      <c r="K23">
        <v>43.1</v>
      </c>
      <c r="L23">
        <v>43.3</v>
      </c>
      <c r="M23">
        <v>43.5</v>
      </c>
      <c r="N23">
        <v>43.6</v>
      </c>
      <c r="O23">
        <v>43.8</v>
      </c>
      <c r="P23">
        <v>43.9</v>
      </c>
      <c r="Q23">
        <v>43.9</v>
      </c>
      <c r="R23">
        <v>43.9</v>
      </c>
      <c r="S23">
        <v>44</v>
      </c>
      <c r="T23">
        <v>44</v>
      </c>
      <c r="U23">
        <v>44</v>
      </c>
      <c r="V23">
        <v>44.1</v>
      </c>
      <c r="W23">
        <v>44.1</v>
      </c>
      <c r="X23">
        <v>44.1</v>
      </c>
      <c r="Y23">
        <v>44.2</v>
      </c>
      <c r="Z23">
        <v>44.2</v>
      </c>
      <c r="AA23">
        <v>44.2</v>
      </c>
      <c r="AB23">
        <v>44.2</v>
      </c>
      <c r="AC23">
        <v>44.2</v>
      </c>
      <c r="AD23">
        <v>44.2</v>
      </c>
      <c r="AE23">
        <v>44.2</v>
      </c>
      <c r="AF23">
        <v>44.2</v>
      </c>
      <c r="AG23">
        <v>44.2</v>
      </c>
      <c r="AH23">
        <v>44.2</v>
      </c>
      <c r="AI23">
        <v>44.2</v>
      </c>
      <c r="AJ23">
        <v>44.2</v>
      </c>
    </row>
    <row r="24" spans="1:36" x14ac:dyDescent="0.25">
      <c r="A24" t="s">
        <v>15</v>
      </c>
      <c r="B24" t="s">
        <v>212</v>
      </c>
      <c r="C24" t="s">
        <v>215</v>
      </c>
      <c r="D24">
        <v>4.2</v>
      </c>
      <c r="E24">
        <v>4.2</v>
      </c>
      <c r="F24">
        <v>4.2</v>
      </c>
      <c r="G24">
        <v>4.2</v>
      </c>
      <c r="H24">
        <v>4.2</v>
      </c>
      <c r="I24">
        <v>4.2</v>
      </c>
      <c r="J24">
        <v>4.2</v>
      </c>
      <c r="K24">
        <v>4.2</v>
      </c>
      <c r="L24">
        <v>4.2</v>
      </c>
      <c r="M24">
        <v>4.3</v>
      </c>
      <c r="N24">
        <v>4.3</v>
      </c>
      <c r="O24">
        <v>4.3</v>
      </c>
      <c r="P24">
        <v>4.3</v>
      </c>
      <c r="Q24">
        <v>4.2</v>
      </c>
      <c r="R24">
        <v>4.2</v>
      </c>
      <c r="S24">
        <v>4.2</v>
      </c>
      <c r="T24">
        <v>4.2</v>
      </c>
      <c r="U24">
        <v>4.2</v>
      </c>
      <c r="V24">
        <v>4.2</v>
      </c>
      <c r="W24">
        <v>4.2</v>
      </c>
      <c r="X24">
        <v>4.2</v>
      </c>
      <c r="Y24">
        <v>4.2</v>
      </c>
      <c r="Z24">
        <v>4.2</v>
      </c>
      <c r="AA24">
        <v>4.2</v>
      </c>
      <c r="AB24">
        <v>4.3</v>
      </c>
      <c r="AC24">
        <v>4.3</v>
      </c>
      <c r="AD24">
        <v>4.3</v>
      </c>
      <c r="AE24">
        <v>4.3</v>
      </c>
      <c r="AF24">
        <v>4.3</v>
      </c>
      <c r="AG24">
        <v>4.3</v>
      </c>
      <c r="AH24">
        <v>4.3</v>
      </c>
      <c r="AI24">
        <v>4.3</v>
      </c>
      <c r="AJ24">
        <v>4.3</v>
      </c>
    </row>
    <row r="25" spans="1:36" x14ac:dyDescent="0.25">
      <c r="A25" t="s">
        <v>16</v>
      </c>
      <c r="B25" t="s">
        <v>212</v>
      </c>
      <c r="C25" t="s">
        <v>215</v>
      </c>
      <c r="D25" t="s">
        <v>27</v>
      </c>
      <c r="E25" t="s">
        <v>27</v>
      </c>
      <c r="F25" t="s">
        <v>27</v>
      </c>
      <c r="G25" t="s">
        <v>27</v>
      </c>
      <c r="H25" t="s">
        <v>27</v>
      </c>
      <c r="I25" t="s">
        <v>27</v>
      </c>
      <c r="J25" t="s">
        <v>27</v>
      </c>
      <c r="K25" t="s">
        <v>27</v>
      </c>
      <c r="L25" t="s">
        <v>27</v>
      </c>
      <c r="M25" t="s">
        <v>27</v>
      </c>
      <c r="N25" t="s">
        <v>27</v>
      </c>
      <c r="O25" t="s">
        <v>27</v>
      </c>
      <c r="P25" t="s">
        <v>27</v>
      </c>
      <c r="Q25" t="s">
        <v>27</v>
      </c>
      <c r="R25" t="s">
        <v>27</v>
      </c>
      <c r="S25" t="s">
        <v>27</v>
      </c>
      <c r="T25" t="s">
        <v>27</v>
      </c>
      <c r="U25" t="s">
        <v>27</v>
      </c>
      <c r="V25" t="s">
        <v>27</v>
      </c>
      <c r="W25" t="s">
        <v>27</v>
      </c>
      <c r="X25" t="s">
        <v>27</v>
      </c>
      <c r="Y25" t="s">
        <v>27</v>
      </c>
      <c r="Z25" t="s">
        <v>27</v>
      </c>
      <c r="AA25" t="s">
        <v>27</v>
      </c>
      <c r="AB25" t="s">
        <v>27</v>
      </c>
      <c r="AC25" t="s">
        <v>27</v>
      </c>
      <c r="AD25" t="s">
        <v>27</v>
      </c>
      <c r="AE25" t="s">
        <v>27</v>
      </c>
      <c r="AF25" t="s">
        <v>27</v>
      </c>
      <c r="AG25" t="s">
        <v>27</v>
      </c>
      <c r="AH25" t="s">
        <v>27</v>
      </c>
      <c r="AI25" t="s">
        <v>27</v>
      </c>
      <c r="AJ25" t="s">
        <v>27</v>
      </c>
    </row>
    <row r="26" spans="1:36" x14ac:dyDescent="0.25">
      <c r="A26" t="s">
        <v>17</v>
      </c>
      <c r="B26" t="s">
        <v>212</v>
      </c>
      <c r="C26" t="s">
        <v>215</v>
      </c>
      <c r="D26">
        <v>2.9</v>
      </c>
      <c r="E26">
        <v>2.7</v>
      </c>
      <c r="F26">
        <v>2.5</v>
      </c>
      <c r="G26">
        <v>2.2999999999999998</v>
      </c>
      <c r="H26">
        <v>2.1</v>
      </c>
      <c r="I26">
        <v>1.9</v>
      </c>
      <c r="J26">
        <v>1.8</v>
      </c>
      <c r="K26">
        <v>1.6</v>
      </c>
      <c r="L26">
        <v>1.4</v>
      </c>
      <c r="M26">
        <v>1</v>
      </c>
      <c r="N26">
        <v>0.9</v>
      </c>
      <c r="O26">
        <v>0.7</v>
      </c>
      <c r="P26">
        <v>0.5</v>
      </c>
      <c r="Q26">
        <v>0.5</v>
      </c>
      <c r="R26">
        <v>0.4</v>
      </c>
      <c r="S26">
        <v>0.4</v>
      </c>
      <c r="T26">
        <v>0.4</v>
      </c>
      <c r="U26">
        <v>0.4</v>
      </c>
      <c r="V26">
        <v>0.2</v>
      </c>
      <c r="W26">
        <v>0.2</v>
      </c>
      <c r="X26">
        <v>0.2</v>
      </c>
      <c r="Y26">
        <v>0.2</v>
      </c>
      <c r="Z26">
        <v>0.2</v>
      </c>
      <c r="AA26">
        <v>0.1</v>
      </c>
      <c r="AB26">
        <v>0.1</v>
      </c>
      <c r="AC26">
        <v>0.3</v>
      </c>
      <c r="AD26">
        <v>0.3</v>
      </c>
      <c r="AE26">
        <v>0.2</v>
      </c>
      <c r="AF26">
        <v>0.2</v>
      </c>
      <c r="AG26">
        <v>0.2</v>
      </c>
      <c r="AH26">
        <v>0.2</v>
      </c>
      <c r="AI26">
        <v>0.2</v>
      </c>
      <c r="AJ26">
        <v>0.2</v>
      </c>
    </row>
    <row r="27" spans="1:36" x14ac:dyDescent="0.25">
      <c r="A27" t="s">
        <v>18</v>
      </c>
      <c r="B27" t="s">
        <v>212</v>
      </c>
      <c r="C27" t="s">
        <v>215</v>
      </c>
      <c r="D27">
        <v>0.3</v>
      </c>
      <c r="E27">
        <v>0.3</v>
      </c>
      <c r="F27">
        <v>0.3</v>
      </c>
      <c r="G27">
        <v>0.3</v>
      </c>
      <c r="H27">
        <v>0.3</v>
      </c>
      <c r="I27">
        <v>0.3</v>
      </c>
      <c r="J27">
        <v>0.3</v>
      </c>
      <c r="K27">
        <v>0.3</v>
      </c>
      <c r="L27">
        <v>0.3</v>
      </c>
      <c r="M27">
        <v>0.3</v>
      </c>
      <c r="N27">
        <v>0.3</v>
      </c>
      <c r="O27">
        <v>0.3</v>
      </c>
      <c r="P27">
        <v>0.3</v>
      </c>
      <c r="Q27">
        <v>0.3</v>
      </c>
      <c r="R27">
        <v>0.3</v>
      </c>
      <c r="S27">
        <v>0.3</v>
      </c>
      <c r="T27">
        <v>0.3</v>
      </c>
      <c r="U27">
        <v>0.3</v>
      </c>
      <c r="V27">
        <v>0.3</v>
      </c>
      <c r="W27">
        <v>0.3</v>
      </c>
      <c r="X27">
        <v>0.3</v>
      </c>
      <c r="Y27">
        <v>0.3</v>
      </c>
      <c r="Z27">
        <v>0.3</v>
      </c>
      <c r="AA27">
        <v>0.3</v>
      </c>
      <c r="AB27">
        <v>0.2</v>
      </c>
      <c r="AC27">
        <v>0.2</v>
      </c>
      <c r="AD27">
        <v>0.2</v>
      </c>
      <c r="AE27">
        <v>0.2</v>
      </c>
      <c r="AF27">
        <v>0.2</v>
      </c>
      <c r="AG27">
        <v>0.2</v>
      </c>
      <c r="AH27">
        <v>0.2</v>
      </c>
      <c r="AI27">
        <v>0.2</v>
      </c>
      <c r="AJ27">
        <v>0.2</v>
      </c>
    </row>
    <row r="28" spans="1:36" s="147" customFormat="1" x14ac:dyDescent="0.25">
      <c r="A28" s="147" t="s">
        <v>19</v>
      </c>
      <c r="D28" s="147">
        <v>4.8</v>
      </c>
      <c r="E28" s="147">
        <v>4.4000000000000004</v>
      </c>
      <c r="F28" s="147">
        <v>3.3</v>
      </c>
      <c r="G28" s="147">
        <v>3.7</v>
      </c>
      <c r="H28" s="147">
        <v>4.8</v>
      </c>
      <c r="I28" s="147">
        <v>3.4</v>
      </c>
      <c r="J28" s="147">
        <v>4.8</v>
      </c>
      <c r="K28" s="147">
        <v>3.4</v>
      </c>
      <c r="L28" s="147">
        <v>3.6</v>
      </c>
      <c r="M28" s="147">
        <v>5.3</v>
      </c>
      <c r="N28" s="147">
        <v>7.3</v>
      </c>
      <c r="O28" s="147">
        <v>4.9000000000000004</v>
      </c>
      <c r="P28" s="147">
        <v>8.9</v>
      </c>
      <c r="Q28" s="147">
        <v>6.8</v>
      </c>
      <c r="R28" s="147">
        <v>13.6</v>
      </c>
      <c r="S28" s="147">
        <v>10.4</v>
      </c>
      <c r="T28" s="147">
        <v>7.4</v>
      </c>
      <c r="U28" s="147">
        <v>8.9</v>
      </c>
      <c r="V28" s="147">
        <v>6.7</v>
      </c>
      <c r="W28" s="147">
        <v>8.4</v>
      </c>
      <c r="X28" s="147">
        <v>4.4000000000000004</v>
      </c>
      <c r="Y28" s="147">
        <v>6.5</v>
      </c>
      <c r="Z28" s="147">
        <v>6.9</v>
      </c>
      <c r="AA28" s="147">
        <v>7.2</v>
      </c>
      <c r="AB28" s="147">
        <v>5</v>
      </c>
      <c r="AC28" s="147">
        <v>12.3</v>
      </c>
      <c r="AD28" s="147">
        <v>5</v>
      </c>
      <c r="AE28" s="147">
        <v>8.1999999999999993</v>
      </c>
      <c r="AF28" s="147">
        <v>7.2</v>
      </c>
      <c r="AG28" s="147">
        <v>5.5</v>
      </c>
      <c r="AH28" s="147">
        <v>9.1</v>
      </c>
      <c r="AI28" s="147">
        <v>10.8</v>
      </c>
      <c r="AJ28" s="147">
        <v>9.1</v>
      </c>
    </row>
    <row r="29" spans="1:36" x14ac:dyDescent="0.25">
      <c r="A29" t="s">
        <v>25</v>
      </c>
      <c r="B29" t="s">
        <v>216</v>
      </c>
      <c r="C29" t="s">
        <v>73</v>
      </c>
      <c r="D29">
        <v>2.4</v>
      </c>
      <c r="E29">
        <v>2</v>
      </c>
      <c r="F29">
        <v>0.5</v>
      </c>
      <c r="G29">
        <v>0.7</v>
      </c>
      <c r="H29">
        <v>1.8</v>
      </c>
      <c r="I29">
        <v>0.4</v>
      </c>
      <c r="J29">
        <v>1.3</v>
      </c>
      <c r="K29">
        <v>0.2</v>
      </c>
      <c r="L29">
        <v>0.7</v>
      </c>
      <c r="M29">
        <v>2</v>
      </c>
      <c r="N29">
        <v>3.6</v>
      </c>
      <c r="O29">
        <v>1.4</v>
      </c>
      <c r="P29">
        <v>5.6</v>
      </c>
      <c r="Q29">
        <v>3.5</v>
      </c>
      <c r="R29">
        <v>9.6999999999999993</v>
      </c>
      <c r="S29">
        <v>6.3</v>
      </c>
      <c r="T29">
        <v>3</v>
      </c>
      <c r="U29">
        <v>4.5999999999999996</v>
      </c>
      <c r="V29">
        <v>2.6</v>
      </c>
      <c r="W29">
        <v>4.4000000000000004</v>
      </c>
      <c r="X29">
        <v>1.3</v>
      </c>
      <c r="Y29">
        <v>2.7</v>
      </c>
      <c r="Z29">
        <v>3.4</v>
      </c>
      <c r="AA29">
        <v>4.0999999999999996</v>
      </c>
      <c r="AB29">
        <v>1.6</v>
      </c>
      <c r="AC29">
        <v>9.1</v>
      </c>
      <c r="AD29">
        <v>1.6</v>
      </c>
      <c r="AE29">
        <v>4.5999999999999996</v>
      </c>
      <c r="AF29">
        <v>3.7</v>
      </c>
      <c r="AG29">
        <v>2.2999999999999998</v>
      </c>
      <c r="AH29">
        <v>5.5</v>
      </c>
      <c r="AI29">
        <v>7.2</v>
      </c>
      <c r="AJ29">
        <v>5.7</v>
      </c>
    </row>
    <row r="30" spans="1:36" x14ac:dyDescent="0.25">
      <c r="A30" t="s">
        <v>29</v>
      </c>
      <c r="B30" t="s">
        <v>216</v>
      </c>
      <c r="C30" t="s">
        <v>73</v>
      </c>
      <c r="D30">
        <v>0.1</v>
      </c>
      <c r="E30">
        <v>0.1</v>
      </c>
      <c r="F30">
        <v>0.1</v>
      </c>
      <c r="G30">
        <v>0.1</v>
      </c>
      <c r="H30">
        <v>0.2</v>
      </c>
      <c r="I30">
        <v>0.2</v>
      </c>
      <c r="J30">
        <v>0.3</v>
      </c>
      <c r="K30">
        <v>0.4</v>
      </c>
      <c r="L30">
        <v>0.4</v>
      </c>
      <c r="M30">
        <v>0.5</v>
      </c>
      <c r="N30">
        <v>0.5</v>
      </c>
      <c r="O30">
        <v>0.5</v>
      </c>
      <c r="P30">
        <v>0.5</v>
      </c>
      <c r="Q30">
        <v>0.5</v>
      </c>
      <c r="R30">
        <v>0.4</v>
      </c>
      <c r="S30">
        <v>0.4</v>
      </c>
      <c r="T30">
        <v>0.4</v>
      </c>
      <c r="U30">
        <v>0.4</v>
      </c>
      <c r="V30">
        <v>0.4</v>
      </c>
      <c r="W30">
        <v>0.4</v>
      </c>
      <c r="X30">
        <v>0.4</v>
      </c>
      <c r="Y30">
        <v>0.4</v>
      </c>
      <c r="Z30">
        <v>0.4</v>
      </c>
      <c r="AA30">
        <v>0.4</v>
      </c>
      <c r="AB30">
        <v>0.4</v>
      </c>
      <c r="AC30">
        <v>0.4</v>
      </c>
      <c r="AD30">
        <v>0.4</v>
      </c>
      <c r="AE30">
        <v>0.4</v>
      </c>
      <c r="AF30">
        <v>0.4</v>
      </c>
      <c r="AG30">
        <v>0.4</v>
      </c>
      <c r="AH30">
        <v>0.4</v>
      </c>
      <c r="AI30">
        <v>0.4</v>
      </c>
      <c r="AJ30">
        <v>0.4</v>
      </c>
    </row>
    <row r="31" spans="1:36" x14ac:dyDescent="0.25">
      <c r="A31" t="s">
        <v>26</v>
      </c>
      <c r="B31" t="s">
        <v>216</v>
      </c>
      <c r="C31" t="s">
        <v>73</v>
      </c>
      <c r="D31">
        <v>0.1</v>
      </c>
      <c r="E31">
        <v>0.1</v>
      </c>
      <c r="F31">
        <v>0.1</v>
      </c>
      <c r="G31">
        <v>0.1</v>
      </c>
      <c r="H31">
        <v>0.1</v>
      </c>
      <c r="I31">
        <v>0.1</v>
      </c>
      <c r="J31">
        <v>0.1</v>
      </c>
      <c r="K31">
        <v>0.1</v>
      </c>
      <c r="L31">
        <v>0.1</v>
      </c>
      <c r="M31">
        <v>0.1</v>
      </c>
      <c r="N31">
        <v>0.1</v>
      </c>
      <c r="O31">
        <v>0.1</v>
      </c>
      <c r="P31">
        <v>0.1</v>
      </c>
      <c r="Q31">
        <v>0.1</v>
      </c>
      <c r="R31">
        <v>0.1</v>
      </c>
      <c r="S31">
        <v>0.1</v>
      </c>
      <c r="T31">
        <v>0.1</v>
      </c>
      <c r="U31">
        <v>0.1</v>
      </c>
      <c r="V31">
        <v>0.1</v>
      </c>
      <c r="W31">
        <v>0.1</v>
      </c>
      <c r="X31">
        <v>0.1</v>
      </c>
      <c r="Y31">
        <v>0.1</v>
      </c>
      <c r="Z31">
        <v>0.1</v>
      </c>
      <c r="AA31">
        <v>0.1</v>
      </c>
      <c r="AB31">
        <v>0.1</v>
      </c>
      <c r="AC31">
        <v>0.1</v>
      </c>
      <c r="AD31">
        <v>0.1</v>
      </c>
      <c r="AE31">
        <v>0.1</v>
      </c>
      <c r="AF31">
        <v>0.1</v>
      </c>
      <c r="AG31">
        <v>0.1</v>
      </c>
      <c r="AH31">
        <v>0.1</v>
      </c>
      <c r="AI31">
        <v>0.1</v>
      </c>
      <c r="AJ31">
        <v>0.1</v>
      </c>
    </row>
    <row r="32" spans="1:36" x14ac:dyDescent="0.25">
      <c r="A32" t="s">
        <v>28</v>
      </c>
      <c r="B32" t="s">
        <v>212</v>
      </c>
      <c r="C32" t="s">
        <v>215</v>
      </c>
      <c r="D32">
        <v>0.1</v>
      </c>
      <c r="E32">
        <v>0.1</v>
      </c>
      <c r="F32">
        <v>0.1</v>
      </c>
      <c r="G32">
        <v>0.1</v>
      </c>
      <c r="H32">
        <v>0.3</v>
      </c>
      <c r="I32">
        <v>0.1</v>
      </c>
      <c r="J32">
        <v>0.4</v>
      </c>
      <c r="K32">
        <v>0.1</v>
      </c>
      <c r="L32">
        <v>0.2</v>
      </c>
      <c r="M32">
        <v>0.4</v>
      </c>
      <c r="N32">
        <v>0.4</v>
      </c>
      <c r="O32">
        <v>0.2</v>
      </c>
      <c r="P32">
        <v>0.2</v>
      </c>
      <c r="Q32">
        <v>0.2</v>
      </c>
      <c r="R32">
        <v>0.1</v>
      </c>
      <c r="S32">
        <v>0.4</v>
      </c>
      <c r="T32">
        <v>0.7</v>
      </c>
      <c r="U32">
        <v>0.5</v>
      </c>
      <c r="V32">
        <v>0.3</v>
      </c>
      <c r="W32">
        <v>0.4</v>
      </c>
      <c r="X32">
        <v>0.2</v>
      </c>
      <c r="Y32">
        <v>0.8</v>
      </c>
      <c r="Z32">
        <v>0.6</v>
      </c>
      <c r="AA32">
        <v>0.2</v>
      </c>
      <c r="AB32">
        <v>0.4</v>
      </c>
      <c r="AC32">
        <v>0.4</v>
      </c>
      <c r="AD32">
        <v>0.5</v>
      </c>
      <c r="AE32">
        <v>0.7</v>
      </c>
      <c r="AF32">
        <v>0.5</v>
      </c>
      <c r="AG32">
        <v>0.1</v>
      </c>
      <c r="AH32">
        <v>0.5</v>
      </c>
      <c r="AI32">
        <v>0.4</v>
      </c>
      <c r="AJ32">
        <v>0.3</v>
      </c>
    </row>
    <row r="33" spans="1:36" x14ac:dyDescent="0.25">
      <c r="A33" t="s">
        <v>15</v>
      </c>
      <c r="B33" t="s">
        <v>212</v>
      </c>
      <c r="C33" t="s">
        <v>215</v>
      </c>
      <c r="D33">
        <v>0.1</v>
      </c>
      <c r="E33">
        <v>0.1</v>
      </c>
      <c r="F33">
        <v>0.1</v>
      </c>
      <c r="G33">
        <v>0.1</v>
      </c>
      <c r="H33">
        <v>0.1</v>
      </c>
      <c r="I33">
        <v>0.1</v>
      </c>
      <c r="J33">
        <v>0.1</v>
      </c>
      <c r="K33">
        <v>0.2</v>
      </c>
      <c r="L33">
        <v>0.2</v>
      </c>
      <c r="M33">
        <v>0.2</v>
      </c>
      <c r="N33">
        <v>0.2</v>
      </c>
      <c r="O33">
        <v>0.2</v>
      </c>
      <c r="P33">
        <v>0.2</v>
      </c>
      <c r="Q33">
        <v>0.2</v>
      </c>
      <c r="R33">
        <v>0.2</v>
      </c>
      <c r="S33">
        <v>0.2</v>
      </c>
      <c r="T33">
        <v>0.2</v>
      </c>
      <c r="U33">
        <v>0.2</v>
      </c>
      <c r="V33">
        <v>0.2</v>
      </c>
      <c r="W33">
        <v>0.1</v>
      </c>
      <c r="X33">
        <v>0.2</v>
      </c>
      <c r="Y33">
        <v>0.1</v>
      </c>
      <c r="Z33">
        <v>0.1</v>
      </c>
      <c r="AA33">
        <v>0.1</v>
      </c>
      <c r="AB33">
        <v>0.1</v>
      </c>
      <c r="AC33">
        <v>0.1</v>
      </c>
      <c r="AD33">
        <v>0.1</v>
      </c>
      <c r="AE33">
        <v>0.1</v>
      </c>
      <c r="AF33">
        <v>0.1</v>
      </c>
      <c r="AG33">
        <v>0.1</v>
      </c>
      <c r="AH33">
        <v>0.1</v>
      </c>
      <c r="AI33">
        <v>0.1</v>
      </c>
      <c r="AJ33">
        <v>0.1</v>
      </c>
    </row>
    <row r="34" spans="1:36" x14ac:dyDescent="0.25">
      <c r="A34" t="s">
        <v>16</v>
      </c>
      <c r="B34" t="s">
        <v>212</v>
      </c>
      <c r="C34" t="s">
        <v>215</v>
      </c>
      <c r="D34" t="s">
        <v>27</v>
      </c>
      <c r="E34" t="s">
        <v>27</v>
      </c>
      <c r="F34" t="s">
        <v>27</v>
      </c>
      <c r="G34" t="s">
        <v>27</v>
      </c>
      <c r="H34" t="s">
        <v>27</v>
      </c>
      <c r="I34" t="s">
        <v>27</v>
      </c>
      <c r="J34" t="s">
        <v>27</v>
      </c>
      <c r="K34" t="s">
        <v>27</v>
      </c>
      <c r="L34" t="s">
        <v>27</v>
      </c>
      <c r="M34" t="s">
        <v>27</v>
      </c>
      <c r="N34" t="s">
        <v>27</v>
      </c>
      <c r="O34" t="s">
        <v>27</v>
      </c>
      <c r="P34" t="s">
        <v>27</v>
      </c>
      <c r="Q34" t="s">
        <v>27</v>
      </c>
      <c r="R34" t="s">
        <v>27</v>
      </c>
      <c r="S34" t="s">
        <v>27</v>
      </c>
      <c r="T34" t="s">
        <v>27</v>
      </c>
      <c r="U34" t="s">
        <v>27</v>
      </c>
      <c r="V34" t="s">
        <v>27</v>
      </c>
      <c r="W34" t="s">
        <v>27</v>
      </c>
      <c r="X34" t="s">
        <v>27</v>
      </c>
      <c r="Y34" t="s">
        <v>27</v>
      </c>
      <c r="Z34" t="s">
        <v>27</v>
      </c>
      <c r="AA34" t="s">
        <v>27</v>
      </c>
      <c r="AB34" t="s">
        <v>27</v>
      </c>
      <c r="AC34" t="s">
        <v>27</v>
      </c>
      <c r="AD34" t="s">
        <v>27</v>
      </c>
      <c r="AE34" t="s">
        <v>27</v>
      </c>
      <c r="AF34" t="s">
        <v>27</v>
      </c>
      <c r="AG34" t="s">
        <v>27</v>
      </c>
      <c r="AH34" t="s">
        <v>27</v>
      </c>
      <c r="AI34" t="s">
        <v>27</v>
      </c>
      <c r="AJ34" t="s">
        <v>27</v>
      </c>
    </row>
    <row r="35" spans="1:36" x14ac:dyDescent="0.25">
      <c r="A35" t="s">
        <v>207</v>
      </c>
      <c r="B35" t="s">
        <v>212</v>
      </c>
      <c r="C35" t="s">
        <v>215</v>
      </c>
      <c r="D35">
        <v>2.1</v>
      </c>
      <c r="E35">
        <v>2.1</v>
      </c>
      <c r="F35">
        <v>2.2999999999999998</v>
      </c>
      <c r="G35">
        <v>2.5</v>
      </c>
      <c r="H35">
        <v>2.5</v>
      </c>
      <c r="I35">
        <v>2.5</v>
      </c>
      <c r="J35">
        <v>2.6</v>
      </c>
      <c r="K35">
        <v>2.5</v>
      </c>
      <c r="L35">
        <v>2.1</v>
      </c>
      <c r="M35">
        <v>2.2000000000000002</v>
      </c>
      <c r="N35">
        <v>2.6</v>
      </c>
      <c r="O35">
        <v>2.6</v>
      </c>
      <c r="P35">
        <v>2.2999999999999998</v>
      </c>
      <c r="Q35">
        <v>2.4</v>
      </c>
      <c r="R35">
        <v>3.1</v>
      </c>
      <c r="S35">
        <v>3.1</v>
      </c>
      <c r="T35">
        <v>3.2</v>
      </c>
      <c r="U35">
        <v>3.2</v>
      </c>
      <c r="V35">
        <v>3.2</v>
      </c>
      <c r="W35">
        <v>3</v>
      </c>
      <c r="X35">
        <v>2.2999999999999998</v>
      </c>
      <c r="Y35">
        <v>2.5</v>
      </c>
      <c r="Z35">
        <v>2.2999999999999998</v>
      </c>
      <c r="AA35">
        <v>2.4</v>
      </c>
      <c r="AB35">
        <v>2.4</v>
      </c>
      <c r="AC35">
        <v>2.2999999999999998</v>
      </c>
      <c r="AD35">
        <v>2.2999999999999998</v>
      </c>
      <c r="AE35">
        <v>2.4</v>
      </c>
      <c r="AF35">
        <v>2.4</v>
      </c>
      <c r="AG35">
        <v>2.5</v>
      </c>
      <c r="AH35">
        <v>2.5</v>
      </c>
      <c r="AI35">
        <v>2.5</v>
      </c>
      <c r="AJ35">
        <v>2.5</v>
      </c>
    </row>
    <row r="36" spans="1:36" s="21" customFormat="1" x14ac:dyDescent="0.25">
      <c r="A36" s="21" t="s">
        <v>206</v>
      </c>
      <c r="B36" s="21" t="s">
        <v>208</v>
      </c>
      <c r="C36" s="21" t="s">
        <v>214</v>
      </c>
      <c r="D36" s="146">
        <v>-1034.7</v>
      </c>
      <c r="E36" s="21">
        <v>-1045.5999999999999</v>
      </c>
      <c r="F36" s="21">
        <v>-1061.0999999999999</v>
      </c>
      <c r="G36" s="21">
        <v>-1045.7</v>
      </c>
      <c r="H36" s="21">
        <v>-1062.7</v>
      </c>
      <c r="I36" s="21">
        <v>-1033.8</v>
      </c>
      <c r="J36" s="21">
        <v>-1067.8</v>
      </c>
      <c r="K36" s="21">
        <v>-1038.3</v>
      </c>
      <c r="L36" s="21">
        <v>-1050.5</v>
      </c>
      <c r="M36" s="21">
        <v>-1026.3</v>
      </c>
      <c r="N36" s="21">
        <v>-1046.8</v>
      </c>
      <c r="O36" s="21">
        <v>-1036.0999999999999</v>
      </c>
      <c r="P36" s="21">
        <v>-991.8</v>
      </c>
      <c r="Q36" s="21">
        <v>-1019.8</v>
      </c>
      <c r="R36" s="21">
        <v>-936.9</v>
      </c>
      <c r="S36" s="21">
        <v>-976.6</v>
      </c>
      <c r="T36" s="21">
        <v>-1013.9</v>
      </c>
      <c r="U36" s="21">
        <v>-966.3</v>
      </c>
      <c r="V36" s="21">
        <v>-973.1</v>
      </c>
      <c r="W36" s="21">
        <v>-915</v>
      </c>
      <c r="X36" s="21">
        <v>-941.6</v>
      </c>
      <c r="Y36" s="21">
        <v>-1001.9</v>
      </c>
      <c r="Z36" s="21">
        <v>-991.3</v>
      </c>
      <c r="AA36" s="21">
        <v>-949.4</v>
      </c>
      <c r="AB36" s="21">
        <v>-980.4</v>
      </c>
      <c r="AC36" s="21">
        <v>-896.2</v>
      </c>
      <c r="AD36" s="21">
        <v>-973.8</v>
      </c>
      <c r="AE36" s="21">
        <v>-991.9</v>
      </c>
      <c r="AF36" s="21">
        <v>-978.3</v>
      </c>
      <c r="AG36" s="21">
        <v>-921.6</v>
      </c>
      <c r="AH36" s="21">
        <v>-972.8</v>
      </c>
      <c r="AI36" s="21">
        <v>-983.4</v>
      </c>
      <c r="AJ36" s="21">
        <v>-921.8</v>
      </c>
    </row>
    <row r="37" spans="1:36" s="21" customFormat="1" x14ac:dyDescent="0.25">
      <c r="A37" s="21" t="s">
        <v>206</v>
      </c>
      <c r="B37" s="21" t="s">
        <v>209</v>
      </c>
      <c r="C37" s="21" t="s">
        <v>73</v>
      </c>
      <c r="D37" s="146">
        <v>-1034.7</v>
      </c>
      <c r="E37" s="21">
        <v>-1045.5999999999999</v>
      </c>
      <c r="F37" s="21">
        <v>-1061.0999999999999</v>
      </c>
      <c r="G37" s="21">
        <v>-1045.7</v>
      </c>
      <c r="H37" s="21">
        <v>-1062.7</v>
      </c>
      <c r="I37" s="21">
        <v>-1033.8</v>
      </c>
      <c r="J37" s="21">
        <v>-1067.8</v>
      </c>
      <c r="K37" s="21">
        <v>-1038.3</v>
      </c>
      <c r="L37" s="21">
        <v>-1050.5</v>
      </c>
      <c r="M37" s="21">
        <v>-1026.3</v>
      </c>
      <c r="N37" s="21">
        <v>-1046.8</v>
      </c>
      <c r="O37" s="21">
        <v>-1036.0999999999999</v>
      </c>
      <c r="P37" s="21">
        <v>-991.8</v>
      </c>
      <c r="Q37" s="21">
        <v>-1019.8</v>
      </c>
      <c r="R37" s="21">
        <v>-936.9</v>
      </c>
      <c r="S37" s="21">
        <v>-976.6</v>
      </c>
      <c r="T37" s="21">
        <v>-1013.9</v>
      </c>
      <c r="U37" s="21">
        <v>-966.3</v>
      </c>
      <c r="V37" s="21">
        <v>-973.1</v>
      </c>
      <c r="W37" s="21">
        <v>-915</v>
      </c>
      <c r="X37" s="21">
        <v>-941.6</v>
      </c>
      <c r="Y37" s="21">
        <v>-1001.9</v>
      </c>
      <c r="Z37" s="21">
        <v>-991.3</v>
      </c>
      <c r="AA37" s="21">
        <v>-949.4</v>
      </c>
      <c r="AB37" s="21">
        <v>-980.4</v>
      </c>
      <c r="AC37" s="21">
        <v>-896.2</v>
      </c>
      <c r="AD37" s="21">
        <v>-973.8</v>
      </c>
      <c r="AE37" s="21">
        <v>-991.9</v>
      </c>
      <c r="AF37" s="21">
        <v>-978.3</v>
      </c>
      <c r="AG37" s="21">
        <v>-921.6</v>
      </c>
      <c r="AH37" s="21">
        <v>-972.8</v>
      </c>
      <c r="AI37" s="21">
        <v>-983.4</v>
      </c>
      <c r="AJ37" s="21">
        <v>-921.8</v>
      </c>
    </row>
    <row r="38" spans="1:36" s="21" customFormat="1" x14ac:dyDescent="0.25">
      <c r="A38" s="21" t="s">
        <v>206</v>
      </c>
      <c r="B38" s="21" t="s">
        <v>210</v>
      </c>
      <c r="C38" s="21" t="s">
        <v>73</v>
      </c>
      <c r="D38" s="146">
        <v>-1034.7</v>
      </c>
      <c r="E38" s="21">
        <v>-1045.5999999999999</v>
      </c>
      <c r="F38" s="21">
        <v>-1061.0999999999999</v>
      </c>
      <c r="G38" s="21">
        <v>-1045.7</v>
      </c>
      <c r="H38" s="21">
        <v>-1062.7</v>
      </c>
      <c r="I38" s="21">
        <v>-1033.8</v>
      </c>
      <c r="J38" s="21">
        <v>-1067.8</v>
      </c>
      <c r="K38" s="21">
        <v>-1038.3</v>
      </c>
      <c r="L38" s="21">
        <v>-1050.5</v>
      </c>
      <c r="M38" s="21">
        <v>-1026.3</v>
      </c>
      <c r="N38" s="21">
        <v>-1046.8</v>
      </c>
      <c r="O38" s="21">
        <v>-1036.0999999999999</v>
      </c>
      <c r="P38" s="21">
        <v>-991.8</v>
      </c>
      <c r="Q38" s="21">
        <v>-1019.8</v>
      </c>
      <c r="R38" s="21">
        <v>-936.9</v>
      </c>
      <c r="S38" s="21">
        <v>-976.6</v>
      </c>
      <c r="T38" s="21">
        <v>-1013.9</v>
      </c>
      <c r="U38" s="21">
        <v>-966.3</v>
      </c>
      <c r="V38" s="21">
        <v>-973.1</v>
      </c>
      <c r="W38" s="21">
        <v>-915</v>
      </c>
      <c r="X38" s="21">
        <v>-941.6</v>
      </c>
      <c r="Y38" s="21">
        <v>-1001.9</v>
      </c>
      <c r="Z38" s="21">
        <v>-991.3</v>
      </c>
      <c r="AA38" s="21">
        <v>-949.4</v>
      </c>
      <c r="AB38" s="21">
        <v>-980.4</v>
      </c>
      <c r="AC38" s="21">
        <v>-896.2</v>
      </c>
      <c r="AD38" s="21">
        <v>-973.8</v>
      </c>
      <c r="AE38" s="21">
        <v>-991.9</v>
      </c>
      <c r="AF38" s="21">
        <v>-978.3</v>
      </c>
      <c r="AG38" s="21">
        <v>-921.6</v>
      </c>
      <c r="AH38" s="21">
        <v>-972.8</v>
      </c>
      <c r="AI38" s="21">
        <v>-983.4</v>
      </c>
      <c r="AJ38" s="21">
        <v>-921.8</v>
      </c>
    </row>
    <row r="39" spans="1:36" s="150" customFormat="1" x14ac:dyDescent="0.25">
      <c r="A39" s="150" t="s">
        <v>205</v>
      </c>
      <c r="B39" s="150" t="s">
        <v>217</v>
      </c>
      <c r="C39" s="150" t="s">
        <v>217</v>
      </c>
      <c r="D39" s="150">
        <v>57.9</v>
      </c>
      <c r="E39" s="150">
        <v>56.6</v>
      </c>
      <c r="F39" s="150">
        <v>53.7</v>
      </c>
      <c r="G39" s="150">
        <v>54.4</v>
      </c>
      <c r="H39" s="150">
        <v>57.4</v>
      </c>
      <c r="I39" s="150">
        <v>53.5</v>
      </c>
      <c r="J39" s="150">
        <v>56.6</v>
      </c>
      <c r="K39" s="150">
        <v>53.1</v>
      </c>
      <c r="L39" s="150">
        <v>54.1</v>
      </c>
      <c r="M39" s="150">
        <v>57.9</v>
      </c>
      <c r="N39" s="150">
        <v>63.1</v>
      </c>
      <c r="O39" s="150">
        <v>56.4</v>
      </c>
      <c r="P39" s="150">
        <v>66.900000000000006</v>
      </c>
      <c r="Q39" s="150">
        <v>61.9</v>
      </c>
      <c r="R39" s="150">
        <v>76.7</v>
      </c>
      <c r="S39" s="150">
        <v>68.900000000000006</v>
      </c>
      <c r="T39" s="150">
        <v>61.9</v>
      </c>
      <c r="U39" s="150">
        <v>65.900000000000006</v>
      </c>
      <c r="V39" s="150">
        <v>60.3</v>
      </c>
      <c r="W39" s="150">
        <v>64.099999999999994</v>
      </c>
      <c r="X39" s="150">
        <v>55.2</v>
      </c>
      <c r="Y39" s="150">
        <v>60.1</v>
      </c>
      <c r="Z39" s="150">
        <v>62.1</v>
      </c>
      <c r="AA39" s="150">
        <v>62.7</v>
      </c>
      <c r="AB39" s="150">
        <v>56.7</v>
      </c>
      <c r="AC39" s="150">
        <v>76</v>
      </c>
      <c r="AD39" s="150">
        <v>57</v>
      </c>
      <c r="AE39" s="150">
        <v>65.900000000000006</v>
      </c>
      <c r="AF39" s="150">
        <v>62.8</v>
      </c>
      <c r="AG39" s="150">
        <v>58</v>
      </c>
      <c r="AH39" s="150">
        <v>68.400000000000006</v>
      </c>
      <c r="AI39" s="150">
        <v>72.900000000000006</v>
      </c>
      <c r="AJ39" s="150">
        <v>67.5</v>
      </c>
    </row>
    <row r="40" spans="1:36" s="149" customFormat="1" x14ac:dyDescent="0.25">
      <c r="A40" s="149" t="s">
        <v>204</v>
      </c>
      <c r="B40" s="149" t="s">
        <v>208</v>
      </c>
      <c r="C40" s="149" t="s">
        <v>214</v>
      </c>
      <c r="D40" s="149">
        <v>-976.7</v>
      </c>
      <c r="E40" s="149">
        <v>-989</v>
      </c>
      <c r="F40" s="149">
        <v>-1007.4</v>
      </c>
      <c r="G40" s="149">
        <v>-991.3</v>
      </c>
      <c r="H40" s="149">
        <v>-1005.2</v>
      </c>
      <c r="I40" s="149">
        <v>-980.2</v>
      </c>
      <c r="J40" s="149">
        <v>-1011.2</v>
      </c>
      <c r="K40" s="149">
        <v>-985.2</v>
      </c>
      <c r="L40" s="149">
        <v>-996.3</v>
      </c>
      <c r="M40" s="149">
        <v>-968.5</v>
      </c>
      <c r="N40" s="149">
        <v>-983.7</v>
      </c>
      <c r="O40" s="149">
        <v>-979.8</v>
      </c>
      <c r="P40" s="149">
        <v>-924.8</v>
      </c>
      <c r="Q40" s="149">
        <v>-957.9</v>
      </c>
      <c r="R40" s="149">
        <v>-860.2</v>
      </c>
      <c r="S40" s="149">
        <v>-907.6</v>
      </c>
      <c r="T40" s="149">
        <v>-951.9</v>
      </c>
      <c r="U40" s="149">
        <v>-900.3</v>
      </c>
      <c r="V40" s="149">
        <v>-912.8</v>
      </c>
      <c r="W40" s="149">
        <v>-850.9</v>
      </c>
      <c r="X40" s="149">
        <v>-886.3</v>
      </c>
      <c r="Y40" s="149">
        <v>-941.7</v>
      </c>
      <c r="Z40" s="149">
        <v>-929.2</v>
      </c>
      <c r="AA40" s="149">
        <v>-886.6</v>
      </c>
      <c r="AB40" s="149">
        <v>-923.7</v>
      </c>
      <c r="AC40" s="149">
        <v>-820.2</v>
      </c>
      <c r="AD40" s="149">
        <v>-916.8</v>
      </c>
      <c r="AE40" s="149">
        <v>-926</v>
      </c>
      <c r="AF40" s="149">
        <v>-915.5</v>
      </c>
      <c r="AG40" s="149">
        <v>-863.6</v>
      </c>
      <c r="AH40" s="149">
        <v>-904.4</v>
      </c>
      <c r="AI40" s="149">
        <v>-910.5</v>
      </c>
      <c r="AJ40" s="149">
        <v>-854.3</v>
      </c>
    </row>
    <row r="41" spans="1:36" s="149" customFormat="1" x14ac:dyDescent="0.25">
      <c r="A41" s="149" t="s">
        <v>204</v>
      </c>
      <c r="B41" s="149" t="s">
        <v>209</v>
      </c>
      <c r="C41" s="149" t="s">
        <v>73</v>
      </c>
      <c r="D41" s="149">
        <v>-976.7</v>
      </c>
      <c r="E41" s="149">
        <v>-989</v>
      </c>
      <c r="F41" s="149">
        <v>-1007.4</v>
      </c>
      <c r="G41" s="149">
        <v>-991.3</v>
      </c>
      <c r="H41" s="149">
        <v>-1005.2</v>
      </c>
      <c r="I41" s="149">
        <v>-980.2</v>
      </c>
      <c r="J41" s="149">
        <v>-1011.2</v>
      </c>
      <c r="K41" s="149">
        <v>-985.2</v>
      </c>
      <c r="L41" s="149">
        <v>-996.3</v>
      </c>
      <c r="M41" s="149">
        <v>-968.5</v>
      </c>
      <c r="N41" s="149">
        <v>-983.7</v>
      </c>
      <c r="O41" s="149">
        <v>-979.8</v>
      </c>
      <c r="P41" s="149">
        <v>-924.8</v>
      </c>
      <c r="Q41" s="149">
        <v>-957.9</v>
      </c>
      <c r="R41" s="149">
        <v>-860.2</v>
      </c>
      <c r="S41" s="149">
        <v>-907.6</v>
      </c>
      <c r="T41" s="149">
        <v>-951.9</v>
      </c>
      <c r="U41" s="149">
        <v>-900.3</v>
      </c>
      <c r="V41" s="149">
        <v>-912.8</v>
      </c>
      <c r="W41" s="149">
        <v>-850.9</v>
      </c>
      <c r="X41" s="149">
        <v>-886.3</v>
      </c>
      <c r="Y41" s="149">
        <v>-941.7</v>
      </c>
      <c r="Z41" s="149">
        <v>-929.2</v>
      </c>
      <c r="AA41" s="149">
        <v>-886.6</v>
      </c>
      <c r="AB41" s="149">
        <v>-923.7</v>
      </c>
      <c r="AC41" s="149">
        <v>-820.2</v>
      </c>
      <c r="AD41" s="149">
        <v>-916.8</v>
      </c>
      <c r="AE41" s="149">
        <v>-926</v>
      </c>
      <c r="AF41" s="149">
        <v>-915.5</v>
      </c>
      <c r="AG41" s="149">
        <v>-863.6</v>
      </c>
      <c r="AH41" s="149">
        <v>-904.4</v>
      </c>
      <c r="AI41" s="149">
        <v>-910.5</v>
      </c>
      <c r="AJ41" s="149">
        <v>-854.3</v>
      </c>
    </row>
    <row r="42" spans="1:36" s="149" customFormat="1" x14ac:dyDescent="0.25">
      <c r="A42" s="149" t="s">
        <v>204</v>
      </c>
      <c r="B42" s="149" t="s">
        <v>210</v>
      </c>
      <c r="C42" s="149" t="s">
        <v>73</v>
      </c>
      <c r="D42" s="149">
        <v>-976.7</v>
      </c>
      <c r="E42" s="149">
        <v>-989</v>
      </c>
      <c r="F42" s="149">
        <v>-1007.4</v>
      </c>
      <c r="G42" s="149">
        <v>-991.3</v>
      </c>
      <c r="H42" s="149">
        <v>-1005.2</v>
      </c>
      <c r="I42" s="149">
        <v>-980.2</v>
      </c>
      <c r="J42" s="149">
        <v>-1011.2</v>
      </c>
      <c r="K42" s="149">
        <v>-985.2</v>
      </c>
      <c r="L42" s="149">
        <v>-996.3</v>
      </c>
      <c r="M42" s="149">
        <v>-968.5</v>
      </c>
      <c r="N42" s="149">
        <v>-983.7</v>
      </c>
      <c r="O42" s="149">
        <v>-979.8</v>
      </c>
      <c r="P42" s="149">
        <v>-924.8</v>
      </c>
      <c r="Q42" s="149">
        <v>-957.9</v>
      </c>
      <c r="R42" s="149">
        <v>-860.2</v>
      </c>
      <c r="S42" s="149">
        <v>-907.6</v>
      </c>
      <c r="T42" s="149">
        <v>-951.9</v>
      </c>
      <c r="U42" s="149">
        <v>-900.3</v>
      </c>
      <c r="V42" s="149">
        <v>-912.8</v>
      </c>
      <c r="W42" s="149">
        <v>-850.9</v>
      </c>
      <c r="X42" s="149">
        <v>-886.3</v>
      </c>
      <c r="Y42" s="149">
        <v>-941.7</v>
      </c>
      <c r="Z42" s="149">
        <v>-929.2</v>
      </c>
      <c r="AA42" s="149">
        <v>-886.6</v>
      </c>
      <c r="AB42" s="149">
        <v>-923.7</v>
      </c>
      <c r="AC42" s="149">
        <v>-820.2</v>
      </c>
      <c r="AD42" s="149">
        <v>-916.8</v>
      </c>
      <c r="AE42" s="149">
        <v>-926</v>
      </c>
      <c r="AF42" s="149">
        <v>-915.5</v>
      </c>
      <c r="AG42" s="149">
        <v>-863.6</v>
      </c>
      <c r="AH42" s="149">
        <v>-904.4</v>
      </c>
      <c r="AI42" s="149">
        <v>-910.5</v>
      </c>
      <c r="AJ42" s="149">
        <v>-854.3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243A4-E0E4-4372-8D43-04A454DDA853}">
  <dimension ref="B1:I24"/>
  <sheetViews>
    <sheetView tabSelected="1" topLeftCell="B2" workbookViewId="0">
      <selection activeCell="B24" sqref="B24"/>
    </sheetView>
  </sheetViews>
  <sheetFormatPr defaultRowHeight="15" x14ac:dyDescent="0.25"/>
  <cols>
    <col min="2" max="2" width="43" bestFit="1" customWidth="1"/>
    <col min="3" max="3" width="8.5703125" bestFit="1" customWidth="1"/>
    <col min="4" max="5" width="10.5703125" bestFit="1" customWidth="1"/>
    <col min="6" max="7" width="11.5703125" bestFit="1" customWidth="1"/>
  </cols>
  <sheetData>
    <row r="1" spans="2:9" ht="15.75" thickBot="1" x14ac:dyDescent="0.3"/>
    <row r="2" spans="2:9" ht="150.75" thickBot="1" x14ac:dyDescent="0.3">
      <c r="B2" s="118" t="s">
        <v>161</v>
      </c>
      <c r="C2" s="119" t="s">
        <v>162</v>
      </c>
      <c r="D2" s="179" t="s">
        <v>163</v>
      </c>
      <c r="E2" s="179"/>
      <c r="F2" s="179"/>
      <c r="G2" s="180"/>
    </row>
    <row r="3" spans="2:9" ht="15.75" thickBot="1" x14ac:dyDescent="0.3">
      <c r="B3" s="120" t="s">
        <v>164</v>
      </c>
      <c r="C3" s="121">
        <v>2022</v>
      </c>
      <c r="D3" s="90">
        <v>2025</v>
      </c>
      <c r="E3" s="90">
        <v>2030</v>
      </c>
      <c r="F3" s="90">
        <v>2035</v>
      </c>
      <c r="G3" s="91">
        <v>2040</v>
      </c>
    </row>
    <row r="4" spans="2:9" x14ac:dyDescent="0.25">
      <c r="B4" s="122" t="s">
        <v>165</v>
      </c>
      <c r="C4" s="123">
        <v>3429</v>
      </c>
      <c r="D4" t="s">
        <v>263</v>
      </c>
      <c r="E4" t="s">
        <v>266</v>
      </c>
      <c r="F4" t="s">
        <v>268</v>
      </c>
      <c r="G4" s="84" t="s">
        <v>270</v>
      </c>
    </row>
    <row r="5" spans="2:9" x14ac:dyDescent="0.25">
      <c r="B5" s="122" t="s">
        <v>166</v>
      </c>
      <c r="C5" s="123">
        <v>1771</v>
      </c>
      <c r="D5" t="s">
        <v>264</v>
      </c>
      <c r="E5" t="s">
        <v>267</v>
      </c>
      <c r="F5" t="s">
        <v>269</v>
      </c>
      <c r="G5" s="84" t="s">
        <v>271</v>
      </c>
    </row>
    <row r="6" spans="2:9" x14ac:dyDescent="0.25">
      <c r="B6" s="122" t="s">
        <v>167</v>
      </c>
      <c r="C6" s="123">
        <v>383</v>
      </c>
      <c r="D6">
        <v>321</v>
      </c>
      <c r="E6">
        <v>289</v>
      </c>
      <c r="F6">
        <v>279</v>
      </c>
      <c r="G6" s="84">
        <v>282</v>
      </c>
    </row>
    <row r="7" spans="2:9" x14ac:dyDescent="0.25">
      <c r="B7" s="122" t="s">
        <v>168</v>
      </c>
      <c r="C7" s="123">
        <v>593</v>
      </c>
      <c r="D7">
        <v>579</v>
      </c>
      <c r="E7">
        <v>593</v>
      </c>
      <c r="F7">
        <v>593</v>
      </c>
      <c r="G7" s="84">
        <v>593</v>
      </c>
    </row>
    <row r="8" spans="2:9" x14ac:dyDescent="0.25">
      <c r="B8" s="122" t="s">
        <v>169</v>
      </c>
      <c r="C8" s="123">
        <v>-854</v>
      </c>
      <c r="D8" t="s">
        <v>265</v>
      </c>
      <c r="E8" t="s">
        <v>284</v>
      </c>
      <c r="F8" t="s">
        <v>285</v>
      </c>
      <c r="G8" s="84" t="s">
        <v>286</v>
      </c>
      <c r="I8" s="144"/>
    </row>
    <row r="9" spans="2:9" x14ac:dyDescent="0.25">
      <c r="B9" s="122" t="s">
        <v>170</v>
      </c>
      <c r="C9" s="123">
        <v>167</v>
      </c>
      <c r="D9">
        <v>164</v>
      </c>
      <c r="E9">
        <v>161</v>
      </c>
      <c r="F9">
        <v>158</v>
      </c>
      <c r="G9" s="84">
        <v>154</v>
      </c>
      <c r="I9" s="144"/>
    </row>
    <row r="10" spans="2:9" ht="15.75" thickBot="1" x14ac:dyDescent="0.3">
      <c r="B10" s="122" t="s">
        <v>171</v>
      </c>
      <c r="C10" s="123"/>
      <c r="G10" s="84"/>
      <c r="I10" s="144"/>
    </row>
    <row r="11" spans="2:9" x14ac:dyDescent="0.25">
      <c r="B11" s="124" t="s">
        <v>172</v>
      </c>
      <c r="C11" s="125"/>
      <c r="D11" s="62"/>
      <c r="E11" s="62"/>
      <c r="F11" s="62"/>
      <c r="G11" s="126"/>
      <c r="I11" s="144"/>
    </row>
    <row r="12" spans="2:9" x14ac:dyDescent="0.25">
      <c r="B12" s="122" t="s">
        <v>173</v>
      </c>
      <c r="C12">
        <f>C13+'Table 6-2 WITH PROJ'!AJ2</f>
        <v>4131.2</v>
      </c>
      <c r="D12" t="s">
        <v>272</v>
      </c>
      <c r="E12" t="s">
        <v>273</v>
      </c>
      <c r="F12" t="s">
        <v>274</v>
      </c>
      <c r="G12" s="84" t="s">
        <v>275</v>
      </c>
      <c r="I12" s="144"/>
    </row>
    <row r="13" spans="2:9" x14ac:dyDescent="0.25">
      <c r="B13" s="122" t="s">
        <v>174</v>
      </c>
      <c r="C13" s="123">
        <v>5053</v>
      </c>
      <c r="D13" t="s">
        <v>272</v>
      </c>
      <c r="E13" t="s">
        <v>273</v>
      </c>
      <c r="F13" t="s">
        <v>274</v>
      </c>
      <c r="G13" s="84" t="s">
        <v>275</v>
      </c>
      <c r="I13" s="144"/>
    </row>
    <row r="14" spans="2:9" x14ac:dyDescent="0.25">
      <c r="B14" s="122" t="s">
        <v>175</v>
      </c>
      <c r="C14" s="178">
        <f>C15+'Table 6-2 WITH PROJ'!AJ19</f>
        <v>760.4</v>
      </c>
      <c r="D14" s="29">
        <f>D15+'LULUCF TABLE FOR PIPELINE'!G2</f>
        <v>688.49952986991889</v>
      </c>
      <c r="E14" s="29">
        <f>E15+'LULUCF TABLE FOR PIPELINE'!H2</f>
        <v>646.49861775347517</v>
      </c>
      <c r="F14" s="29">
        <f>F15+'LULUCF TABLE FOR PIPELINE'!I2</f>
        <v>626.49779886296164</v>
      </c>
      <c r="G14" s="29">
        <f>G15+'LULUCF TABLE FOR PIPELINE'!J2</f>
        <v>616.49690202504519</v>
      </c>
      <c r="I14" s="144"/>
    </row>
    <row r="15" spans="2:9" x14ac:dyDescent="0.25">
      <c r="B15" s="122" t="s">
        <v>176</v>
      </c>
      <c r="C15" s="123">
        <v>702</v>
      </c>
      <c r="D15">
        <v>639</v>
      </c>
      <c r="E15">
        <v>597</v>
      </c>
      <c r="F15">
        <v>577</v>
      </c>
      <c r="G15" s="84">
        <v>567</v>
      </c>
      <c r="I15" s="144"/>
    </row>
    <row r="16" spans="2:9" x14ac:dyDescent="0.25">
      <c r="B16" s="122" t="s">
        <v>177</v>
      </c>
      <c r="C16" s="178">
        <f>C17+'Table 6-2 WITH PROJ'!AJ28</f>
        <v>399.1</v>
      </c>
      <c r="D16" s="29">
        <f>D17+'LULUCF TABLE FOR PIPELINE'!G3</f>
        <v>392.66902168450804</v>
      </c>
      <c r="E16" s="29">
        <f>E17+'LULUCF TABLE FOR PIPELINE'!H3</f>
        <v>383.78611664345476</v>
      </c>
      <c r="F16" s="29">
        <f>F17+'LULUCF TABLE FOR PIPELINE'!I3</f>
        <v>380.90616907024491</v>
      </c>
      <c r="G16" s="29">
        <f>G17+'LULUCF TABLE FOR PIPELINE'!J3</f>
        <v>379.02914435212097</v>
      </c>
      <c r="I16" s="144"/>
    </row>
    <row r="17" spans="2:9" x14ac:dyDescent="0.25">
      <c r="B17" s="122" t="s">
        <v>178</v>
      </c>
      <c r="C17" s="123">
        <v>390</v>
      </c>
      <c r="D17">
        <v>390</v>
      </c>
      <c r="E17">
        <v>381</v>
      </c>
      <c r="F17">
        <v>378</v>
      </c>
      <c r="G17" s="84">
        <v>376</v>
      </c>
      <c r="I17" s="144"/>
    </row>
    <row r="18" spans="2:9" x14ac:dyDescent="0.25">
      <c r="B18" s="122" t="s">
        <v>179</v>
      </c>
      <c r="C18" s="123">
        <v>183</v>
      </c>
      <c r="D18">
        <v>123</v>
      </c>
      <c r="E18">
        <v>82</v>
      </c>
      <c r="F18">
        <v>64</v>
      </c>
      <c r="G18" s="84">
        <v>49</v>
      </c>
      <c r="I18" s="144"/>
    </row>
    <row r="19" spans="2:9" x14ac:dyDescent="0.25">
      <c r="B19" s="122" t="s">
        <v>180</v>
      </c>
      <c r="C19" s="123">
        <v>7</v>
      </c>
      <c r="D19">
        <v>8</v>
      </c>
      <c r="E19">
        <v>11</v>
      </c>
      <c r="F19">
        <v>14</v>
      </c>
      <c r="G19" s="84">
        <v>17</v>
      </c>
      <c r="I19" s="144"/>
    </row>
    <row r="20" spans="2:9" x14ac:dyDescent="0.25">
      <c r="B20" s="122" t="s">
        <v>181</v>
      </c>
      <c r="C20" s="123">
        <v>8</v>
      </c>
      <c r="D20">
        <v>9</v>
      </c>
      <c r="E20">
        <v>11</v>
      </c>
      <c r="F20">
        <v>13</v>
      </c>
      <c r="G20" s="84">
        <v>16</v>
      </c>
      <c r="I20" s="144"/>
    </row>
    <row r="21" spans="2:9" x14ac:dyDescent="0.25">
      <c r="B21" s="122" t="s">
        <v>182</v>
      </c>
      <c r="C21" s="123">
        <v>1</v>
      </c>
      <c r="D21">
        <v>2</v>
      </c>
      <c r="E21">
        <v>3</v>
      </c>
      <c r="F21">
        <v>4</v>
      </c>
      <c r="G21" s="84">
        <v>5</v>
      </c>
      <c r="I21" s="144"/>
    </row>
    <row r="22" spans="2:9" ht="15.75" thickBot="1" x14ac:dyDescent="0.3">
      <c r="B22" s="127" t="s">
        <v>171</v>
      </c>
      <c r="C22" s="121"/>
      <c r="D22" s="90"/>
      <c r="E22" s="90"/>
      <c r="F22" s="90"/>
      <c r="G22" s="91"/>
    </row>
    <row r="23" spans="2:9" x14ac:dyDescent="0.25">
      <c r="B23" s="128" t="s">
        <v>183</v>
      </c>
      <c r="C23" s="123">
        <v>5489</v>
      </c>
      <c r="D23" t="s">
        <v>276</v>
      </c>
      <c r="E23" t="s">
        <v>278</v>
      </c>
      <c r="F23" t="s">
        <v>280</v>
      </c>
      <c r="G23" s="84" t="s">
        <v>282</v>
      </c>
    </row>
    <row r="24" spans="2:9" ht="15.75" thickBot="1" x14ac:dyDescent="0.3">
      <c r="B24" s="120" t="s">
        <v>184</v>
      </c>
      <c r="C24" s="121">
        <v>6343</v>
      </c>
      <c r="D24" s="90" t="s">
        <v>277</v>
      </c>
      <c r="E24" s="90" t="s">
        <v>279</v>
      </c>
      <c r="F24" s="90" t="s">
        <v>281</v>
      </c>
      <c r="G24" s="91" t="s">
        <v>283</v>
      </c>
    </row>
  </sheetData>
  <mergeCells count="1">
    <mergeCell ref="D2:G2"/>
  </mergeCells>
  <phoneticPr fontId="2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43"/>
  <sheetViews>
    <sheetView workbookViewId="0">
      <pane xSplit="1" topLeftCell="AC1" activePane="topRight" state="frozen"/>
      <selection pane="topRight" activeCell="AK38" sqref="AK38"/>
    </sheetView>
  </sheetViews>
  <sheetFormatPr defaultRowHeight="15" x14ac:dyDescent="0.25"/>
  <cols>
    <col min="1" max="1" width="70.28515625" customWidth="1"/>
  </cols>
  <sheetData>
    <row r="1" spans="1:35" x14ac:dyDescent="0.25">
      <c r="A1" s="145" t="s">
        <v>0</v>
      </c>
    </row>
    <row r="2" spans="1:35" x14ac:dyDescent="0.25">
      <c r="A2" t="s">
        <v>1</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v>2010</v>
      </c>
      <c r="W2">
        <v>2011</v>
      </c>
      <c r="X2">
        <v>2012</v>
      </c>
      <c r="Y2">
        <v>2013</v>
      </c>
      <c r="Z2">
        <v>2014</v>
      </c>
      <c r="AA2">
        <v>2015</v>
      </c>
      <c r="AB2">
        <v>2016</v>
      </c>
      <c r="AC2">
        <v>2017</v>
      </c>
      <c r="AD2">
        <v>2018</v>
      </c>
      <c r="AE2">
        <v>2019</v>
      </c>
      <c r="AF2">
        <v>2020</v>
      </c>
      <c r="AG2">
        <v>2021</v>
      </c>
      <c r="AH2">
        <v>2022</v>
      </c>
    </row>
    <row r="3" spans="1:35" x14ac:dyDescent="0.25">
      <c r="A3" t="s">
        <v>2</v>
      </c>
      <c r="B3" s="1">
        <v>-1034.7</v>
      </c>
      <c r="C3">
        <v>-1045.5999999999999</v>
      </c>
      <c r="D3">
        <v>-1061.0999999999999</v>
      </c>
      <c r="E3">
        <v>-1045.7</v>
      </c>
      <c r="F3">
        <v>-1062.7</v>
      </c>
      <c r="G3">
        <v>-1033.8</v>
      </c>
      <c r="H3">
        <v>-1067.8</v>
      </c>
      <c r="I3">
        <v>-1038.3</v>
      </c>
      <c r="J3">
        <v>-1050.5</v>
      </c>
      <c r="K3">
        <v>-1026.3</v>
      </c>
      <c r="L3">
        <v>-1046.8</v>
      </c>
      <c r="M3">
        <v>-1036.0999999999999</v>
      </c>
      <c r="N3">
        <v>-991.8</v>
      </c>
      <c r="O3">
        <v>-1019.8</v>
      </c>
      <c r="P3">
        <v>-936.9</v>
      </c>
      <c r="Q3">
        <v>-976.6</v>
      </c>
      <c r="R3">
        <v>-1013.9</v>
      </c>
      <c r="S3">
        <v>-966.3</v>
      </c>
      <c r="T3">
        <v>-973.1</v>
      </c>
      <c r="U3">
        <v>-915</v>
      </c>
      <c r="V3">
        <v>-941.6</v>
      </c>
      <c r="W3">
        <v>-1001.9</v>
      </c>
      <c r="X3">
        <v>-991.3</v>
      </c>
      <c r="Y3">
        <v>-949.4</v>
      </c>
      <c r="Z3">
        <v>-980.4</v>
      </c>
      <c r="AA3">
        <v>-896.2</v>
      </c>
      <c r="AB3">
        <v>-973.8</v>
      </c>
      <c r="AC3">
        <v>-991.9</v>
      </c>
      <c r="AD3">
        <v>-978.3</v>
      </c>
      <c r="AE3">
        <v>-921.6</v>
      </c>
      <c r="AF3">
        <v>-972.8</v>
      </c>
      <c r="AG3">
        <v>-983.4</v>
      </c>
      <c r="AH3">
        <v>-921.8</v>
      </c>
    </row>
    <row r="4" spans="1:35" x14ac:dyDescent="0.25">
      <c r="A4" t="s">
        <v>3</v>
      </c>
      <c r="B4">
        <v>-974.8</v>
      </c>
      <c r="C4">
        <v>-976.3</v>
      </c>
      <c r="D4">
        <v>-979.2</v>
      </c>
      <c r="E4">
        <v>-974.8</v>
      </c>
      <c r="F4">
        <v>-968</v>
      </c>
      <c r="G4">
        <v>-958.7</v>
      </c>
      <c r="H4">
        <v>-959.7</v>
      </c>
      <c r="I4">
        <v>-956.7</v>
      </c>
      <c r="J4">
        <v>-952.7</v>
      </c>
      <c r="K4">
        <v>-939.5</v>
      </c>
      <c r="L4">
        <v>-918.6</v>
      </c>
      <c r="M4">
        <v>-925.5</v>
      </c>
      <c r="N4">
        <v>-883.2</v>
      </c>
      <c r="O4">
        <v>-917.4</v>
      </c>
      <c r="P4">
        <v>-829.8</v>
      </c>
      <c r="Q4">
        <v>-876</v>
      </c>
      <c r="R4">
        <v>-905.6</v>
      </c>
      <c r="S4">
        <v>-876.2</v>
      </c>
      <c r="T4">
        <v>-855.7</v>
      </c>
      <c r="U4">
        <v>-819.1</v>
      </c>
      <c r="V4">
        <v>-855.7</v>
      </c>
      <c r="W4">
        <v>-867.9</v>
      </c>
      <c r="X4">
        <v>-866.8</v>
      </c>
      <c r="Y4">
        <v>-851.5</v>
      </c>
      <c r="Z4">
        <v>-879.4</v>
      </c>
      <c r="AA4">
        <v>-786.9</v>
      </c>
      <c r="AB4">
        <v>-886.1</v>
      </c>
      <c r="AC4">
        <v>-887.9</v>
      </c>
      <c r="AD4">
        <v>-873.5</v>
      </c>
      <c r="AE4">
        <v>-813.2</v>
      </c>
      <c r="AF4">
        <v>-862</v>
      </c>
      <c r="AG4">
        <v>-844.2</v>
      </c>
      <c r="AH4">
        <v>-787</v>
      </c>
      <c r="AI4">
        <f>AH4+AH5</f>
        <v>-887.3</v>
      </c>
    </row>
    <row r="5" spans="1:35" x14ac:dyDescent="0.25">
      <c r="A5" t="s">
        <v>4</v>
      </c>
      <c r="B5">
        <v>-100.2</v>
      </c>
      <c r="C5">
        <v>-100.1</v>
      </c>
      <c r="D5">
        <v>-100</v>
      </c>
      <c r="E5">
        <v>-100</v>
      </c>
      <c r="F5">
        <v>-100</v>
      </c>
      <c r="G5">
        <v>-100.1</v>
      </c>
      <c r="H5">
        <v>-100.1</v>
      </c>
      <c r="I5">
        <v>-100</v>
      </c>
      <c r="J5">
        <v>-100.1</v>
      </c>
      <c r="K5">
        <v>-100.1</v>
      </c>
      <c r="L5">
        <v>-100.1</v>
      </c>
      <c r="M5">
        <v>-100.1</v>
      </c>
      <c r="N5">
        <v>-100.1</v>
      </c>
      <c r="O5">
        <v>-100.1</v>
      </c>
      <c r="P5">
        <v>-100.1</v>
      </c>
      <c r="Q5">
        <v>-100.2</v>
      </c>
      <c r="R5">
        <v>-100.2</v>
      </c>
      <c r="S5">
        <v>-100.2</v>
      </c>
      <c r="T5">
        <v>-100.2</v>
      </c>
      <c r="U5">
        <v>-100.2</v>
      </c>
      <c r="V5">
        <v>-100.2</v>
      </c>
      <c r="W5">
        <v>-100.2</v>
      </c>
      <c r="X5">
        <v>-100.2</v>
      </c>
      <c r="Y5">
        <v>-100.3</v>
      </c>
      <c r="Z5">
        <v>-100.3</v>
      </c>
      <c r="AA5">
        <v>-100.3</v>
      </c>
      <c r="AB5">
        <v>-100.4</v>
      </c>
      <c r="AC5">
        <v>-100.4</v>
      </c>
      <c r="AD5">
        <v>-100.4</v>
      </c>
      <c r="AE5">
        <v>-100.3</v>
      </c>
      <c r="AF5">
        <v>-100.3</v>
      </c>
      <c r="AG5">
        <v>-100.3</v>
      </c>
      <c r="AH5">
        <v>-100.3</v>
      </c>
      <c r="AI5">
        <f>AF4+AF5</f>
        <v>-962.3</v>
      </c>
    </row>
    <row r="6" spans="1:35" x14ac:dyDescent="0.25">
      <c r="A6" t="s">
        <v>5</v>
      </c>
      <c r="B6">
        <v>-5</v>
      </c>
      <c r="C6">
        <v>-18.600000000000001</v>
      </c>
      <c r="D6">
        <v>-26.7</v>
      </c>
      <c r="E6">
        <v>-13.6</v>
      </c>
      <c r="F6">
        <v>-21.5</v>
      </c>
      <c r="G6">
        <v>-18.2</v>
      </c>
      <c r="H6">
        <v>-38.200000000000003</v>
      </c>
      <c r="I6">
        <v>-35</v>
      </c>
      <c r="J6">
        <v>-30.4</v>
      </c>
      <c r="K6">
        <v>-32.200000000000003</v>
      </c>
      <c r="L6">
        <v>-38</v>
      </c>
      <c r="M6">
        <v>-35.799999999999997</v>
      </c>
      <c r="N6">
        <v>-38.1</v>
      </c>
      <c r="O6">
        <v>-29</v>
      </c>
      <c r="P6">
        <v>-33.700000000000003</v>
      </c>
      <c r="Q6">
        <v>-31.6</v>
      </c>
      <c r="R6">
        <v>-28.3</v>
      </c>
      <c r="S6">
        <v>-27</v>
      </c>
      <c r="T6">
        <v>-33.799999999999997</v>
      </c>
      <c r="U6">
        <v>-15.6</v>
      </c>
      <c r="V6">
        <v>-19.899999999999999</v>
      </c>
      <c r="W6">
        <v>-38.5</v>
      </c>
      <c r="X6">
        <v>-27.1</v>
      </c>
      <c r="Y6">
        <v>-16</v>
      </c>
      <c r="Z6">
        <v>-22.4</v>
      </c>
      <c r="AA6">
        <v>-24</v>
      </c>
      <c r="AB6">
        <v>-22.5</v>
      </c>
      <c r="AC6">
        <v>-18.8</v>
      </c>
      <c r="AD6">
        <v>-17.8</v>
      </c>
      <c r="AE6">
        <v>-19.399999999999999</v>
      </c>
      <c r="AF6">
        <v>-8.8000000000000007</v>
      </c>
      <c r="AG6">
        <v>-32</v>
      </c>
      <c r="AH6">
        <v>-31.7</v>
      </c>
    </row>
    <row r="7" spans="1:35" x14ac:dyDescent="0.25">
      <c r="A7" t="s">
        <v>6</v>
      </c>
      <c r="B7">
        <v>45.4</v>
      </c>
      <c r="C7">
        <v>46.6</v>
      </c>
      <c r="D7">
        <v>43.2</v>
      </c>
      <c r="E7">
        <v>40.700000000000003</v>
      </c>
      <c r="F7">
        <v>40.700000000000003</v>
      </c>
      <c r="G7">
        <v>42.7</v>
      </c>
      <c r="H7">
        <v>40.4</v>
      </c>
      <c r="I7">
        <v>40.700000000000003</v>
      </c>
      <c r="J7">
        <v>38.5</v>
      </c>
      <c r="K7">
        <v>40.9</v>
      </c>
      <c r="L7">
        <v>37.4</v>
      </c>
      <c r="M7">
        <v>36</v>
      </c>
      <c r="N7">
        <v>35.700000000000003</v>
      </c>
      <c r="O7">
        <v>35.799999999999997</v>
      </c>
      <c r="P7">
        <v>34.6</v>
      </c>
      <c r="Q7">
        <v>34.5</v>
      </c>
      <c r="R7">
        <v>32.4</v>
      </c>
      <c r="S7">
        <v>33.6</v>
      </c>
      <c r="T7">
        <v>30.3</v>
      </c>
      <c r="U7">
        <v>30.9</v>
      </c>
      <c r="V7">
        <v>32.299999999999997</v>
      </c>
      <c r="W7">
        <v>29.6</v>
      </c>
      <c r="X7">
        <v>32</v>
      </c>
      <c r="Y7">
        <v>33.5</v>
      </c>
      <c r="Z7">
        <v>32</v>
      </c>
      <c r="AA7">
        <v>33.299999999999997</v>
      </c>
      <c r="AB7">
        <v>34.1</v>
      </c>
      <c r="AC7">
        <v>33.200000000000003</v>
      </c>
      <c r="AD7">
        <v>31.9</v>
      </c>
      <c r="AE7">
        <v>31.4</v>
      </c>
      <c r="AF7">
        <v>29.3</v>
      </c>
      <c r="AG7">
        <v>34.9</v>
      </c>
      <c r="AH7">
        <v>35.1</v>
      </c>
    </row>
    <row r="8" spans="1:35" x14ac:dyDescent="0.25">
      <c r="A8" t="s">
        <v>7</v>
      </c>
      <c r="B8">
        <v>24.4</v>
      </c>
      <c r="C8">
        <v>27.1</v>
      </c>
      <c r="D8">
        <v>23.5</v>
      </c>
      <c r="E8">
        <v>23.4</v>
      </c>
      <c r="F8">
        <v>7</v>
      </c>
      <c r="G8">
        <v>19.100000000000001</v>
      </c>
      <c r="H8">
        <v>9.5</v>
      </c>
      <c r="I8">
        <v>31.3</v>
      </c>
      <c r="J8">
        <v>16.7</v>
      </c>
      <c r="K8">
        <v>27.7</v>
      </c>
      <c r="L8">
        <v>-1.6</v>
      </c>
      <c r="M8">
        <v>15.4</v>
      </c>
      <c r="N8">
        <v>18.8</v>
      </c>
      <c r="O8">
        <v>16.2</v>
      </c>
      <c r="P8">
        <v>19.2</v>
      </c>
      <c r="Q8">
        <v>24.1</v>
      </c>
      <c r="R8">
        <v>8.5</v>
      </c>
      <c r="S8">
        <v>23.7</v>
      </c>
      <c r="T8">
        <v>10.3</v>
      </c>
      <c r="U8">
        <v>13.3</v>
      </c>
      <c r="V8">
        <v>27.4</v>
      </c>
      <c r="W8">
        <v>12.1</v>
      </c>
      <c r="X8">
        <v>10.3</v>
      </c>
      <c r="Y8">
        <v>25.4</v>
      </c>
      <c r="Z8">
        <v>29.7</v>
      </c>
      <c r="AA8">
        <v>24.8</v>
      </c>
      <c r="AB8">
        <v>42.5</v>
      </c>
      <c r="AC8">
        <v>28.8</v>
      </c>
      <c r="AD8">
        <v>28.6</v>
      </c>
      <c r="AE8">
        <v>28.5</v>
      </c>
      <c r="AF8">
        <v>16.100000000000001</v>
      </c>
      <c r="AG8">
        <v>10.6</v>
      </c>
      <c r="AH8">
        <v>13.4</v>
      </c>
    </row>
    <row r="9" spans="1:35" x14ac:dyDescent="0.25">
      <c r="A9" t="s">
        <v>8</v>
      </c>
      <c r="B9">
        <v>35.299999999999997</v>
      </c>
      <c r="C9">
        <v>34.799999999999997</v>
      </c>
      <c r="D9">
        <v>34.299999999999997</v>
      </c>
      <c r="E9">
        <v>32.5</v>
      </c>
      <c r="F9">
        <v>30.1</v>
      </c>
      <c r="G9">
        <v>30.3</v>
      </c>
      <c r="H9">
        <v>28.7</v>
      </c>
      <c r="I9">
        <v>28.3</v>
      </c>
      <c r="J9">
        <v>24.6</v>
      </c>
      <c r="K9">
        <v>25.3</v>
      </c>
      <c r="L9">
        <v>22.1</v>
      </c>
      <c r="M9">
        <v>21.7</v>
      </c>
      <c r="N9">
        <v>21.3</v>
      </c>
      <c r="O9">
        <v>21.5</v>
      </c>
      <c r="P9">
        <v>21</v>
      </c>
      <c r="Q9">
        <v>21.8</v>
      </c>
      <c r="R9">
        <v>20.5</v>
      </c>
      <c r="S9">
        <v>21.6</v>
      </c>
      <c r="T9">
        <v>21.4</v>
      </c>
      <c r="U9">
        <v>23.1</v>
      </c>
      <c r="V9">
        <v>22.7</v>
      </c>
      <c r="W9">
        <v>22.8</v>
      </c>
      <c r="X9">
        <v>20.9</v>
      </c>
      <c r="Y9">
        <v>22.1</v>
      </c>
      <c r="Z9">
        <v>24</v>
      </c>
      <c r="AA9">
        <v>21.2</v>
      </c>
      <c r="AB9">
        <v>23.7</v>
      </c>
      <c r="AC9">
        <v>23.8</v>
      </c>
      <c r="AD9">
        <v>25.2</v>
      </c>
      <c r="AE9">
        <v>25.4</v>
      </c>
      <c r="AF9">
        <v>28.7</v>
      </c>
      <c r="AG9">
        <v>24.5</v>
      </c>
      <c r="AH9">
        <v>25.6</v>
      </c>
    </row>
    <row r="10" spans="1:35" x14ac:dyDescent="0.25">
      <c r="A10" t="s">
        <v>9</v>
      </c>
      <c r="B10">
        <v>-9.8000000000000007</v>
      </c>
      <c r="C10">
        <v>-9.9</v>
      </c>
      <c r="D10">
        <v>-9.9</v>
      </c>
      <c r="E10">
        <v>-9.8000000000000007</v>
      </c>
      <c r="F10">
        <v>-9.9</v>
      </c>
      <c r="G10">
        <v>-9.8000000000000007</v>
      </c>
      <c r="H10">
        <v>-9.9</v>
      </c>
      <c r="I10">
        <v>-9.8000000000000007</v>
      </c>
      <c r="J10">
        <v>-9.6999999999999993</v>
      </c>
      <c r="K10">
        <v>-9.6</v>
      </c>
      <c r="L10">
        <v>-9.6</v>
      </c>
      <c r="M10">
        <v>-8.9</v>
      </c>
      <c r="N10">
        <v>-9</v>
      </c>
      <c r="O10">
        <v>-9.1</v>
      </c>
      <c r="P10">
        <v>-8.9</v>
      </c>
      <c r="Q10">
        <v>-9</v>
      </c>
      <c r="R10">
        <v>-0.3</v>
      </c>
      <c r="S10">
        <v>0.1</v>
      </c>
      <c r="T10">
        <v>0.1</v>
      </c>
      <c r="U10">
        <v>0.2</v>
      </c>
      <c r="V10">
        <v>0.2</v>
      </c>
      <c r="W10">
        <v>-9.9</v>
      </c>
      <c r="X10">
        <v>-10.3</v>
      </c>
      <c r="Y10">
        <v>-10.3</v>
      </c>
      <c r="Z10">
        <v>-10.3</v>
      </c>
      <c r="AA10">
        <v>-10.4</v>
      </c>
      <c r="AB10">
        <v>-10.4</v>
      </c>
      <c r="AC10">
        <v>-10.3</v>
      </c>
      <c r="AD10">
        <v>-10.5</v>
      </c>
      <c r="AE10">
        <v>-10.5</v>
      </c>
      <c r="AF10">
        <v>-10.5</v>
      </c>
      <c r="AG10">
        <v>-10.6</v>
      </c>
      <c r="AH10">
        <v>-10.6</v>
      </c>
    </row>
    <row r="11" spans="1:35" x14ac:dyDescent="0.25">
      <c r="A11" t="s">
        <v>10</v>
      </c>
      <c r="B11">
        <v>4.0999999999999996</v>
      </c>
      <c r="C11">
        <v>3.9</v>
      </c>
      <c r="D11">
        <v>3.7</v>
      </c>
      <c r="E11">
        <v>3.3</v>
      </c>
      <c r="F11">
        <v>3</v>
      </c>
      <c r="G11">
        <v>2.8</v>
      </c>
      <c r="H11">
        <v>2.7</v>
      </c>
      <c r="I11">
        <v>2.5</v>
      </c>
      <c r="J11">
        <v>2.2000000000000002</v>
      </c>
      <c r="K11">
        <v>1.8</v>
      </c>
      <c r="L11">
        <v>1.6</v>
      </c>
      <c r="M11">
        <v>1.3</v>
      </c>
      <c r="N11">
        <v>1.2</v>
      </c>
      <c r="O11">
        <v>1.1000000000000001</v>
      </c>
      <c r="P11">
        <v>1.1000000000000001</v>
      </c>
      <c r="Q11">
        <v>1.1000000000000001</v>
      </c>
      <c r="R11">
        <v>1</v>
      </c>
      <c r="S11">
        <v>1</v>
      </c>
      <c r="T11">
        <v>0.7</v>
      </c>
      <c r="U11">
        <v>0.7</v>
      </c>
      <c r="V11">
        <v>0.7</v>
      </c>
      <c r="W11">
        <v>0.1</v>
      </c>
      <c r="X11">
        <v>0.1</v>
      </c>
      <c r="Y11">
        <v>0.1</v>
      </c>
      <c r="Z11">
        <v>0.1</v>
      </c>
      <c r="AA11">
        <v>0.3</v>
      </c>
      <c r="AB11">
        <v>0.3</v>
      </c>
      <c r="AC11">
        <v>0.3</v>
      </c>
      <c r="AD11">
        <v>0.3</v>
      </c>
      <c r="AE11">
        <v>0.3</v>
      </c>
      <c r="AF11">
        <v>0.3</v>
      </c>
      <c r="AG11">
        <v>0.3</v>
      </c>
      <c r="AH11">
        <v>0.3</v>
      </c>
    </row>
    <row r="12" spans="1:35" x14ac:dyDescent="0.25">
      <c r="A12" t="s">
        <v>11</v>
      </c>
      <c r="B12">
        <v>-111.2</v>
      </c>
      <c r="C12">
        <v>-111.8</v>
      </c>
      <c r="D12">
        <v>-109.9</v>
      </c>
      <c r="E12">
        <v>-109</v>
      </c>
      <c r="F12">
        <v>-107.3</v>
      </c>
      <c r="G12">
        <v>-106.8</v>
      </c>
      <c r="H12">
        <v>-107.9</v>
      </c>
      <c r="I12">
        <v>-108.2</v>
      </c>
      <c r="J12">
        <v>-109.9</v>
      </c>
      <c r="K12">
        <v>-112.5</v>
      </c>
      <c r="L12">
        <v>-113.8</v>
      </c>
      <c r="M12">
        <v>-115.3</v>
      </c>
      <c r="N12">
        <v>-114.4</v>
      </c>
      <c r="O12">
        <v>-115.5</v>
      </c>
      <c r="P12">
        <v>-117</v>
      </c>
      <c r="Q12">
        <v>-118.3</v>
      </c>
      <c r="R12">
        <v>-119</v>
      </c>
      <c r="S12">
        <v>-120.2</v>
      </c>
      <c r="T12">
        <v>-123.4</v>
      </c>
      <c r="U12">
        <v>-125.2</v>
      </c>
      <c r="V12">
        <v>-125.7</v>
      </c>
      <c r="W12">
        <v>-126.3</v>
      </c>
      <c r="X12">
        <v>-126.2</v>
      </c>
      <c r="Y12">
        <v>-127.6</v>
      </c>
      <c r="Z12">
        <v>-128.6</v>
      </c>
      <c r="AA12">
        <v>-128.30000000000001</v>
      </c>
      <c r="AB12">
        <v>-127.9</v>
      </c>
      <c r="AC12">
        <v>-133.1</v>
      </c>
      <c r="AD12">
        <v>-133.5</v>
      </c>
      <c r="AE12">
        <v>-134</v>
      </c>
      <c r="AF12">
        <v>-134.30000000000001</v>
      </c>
      <c r="AG12">
        <v>-134.80000000000001</v>
      </c>
      <c r="AH12">
        <v>-134.80000000000001</v>
      </c>
    </row>
    <row r="13" spans="1:35" ht="13.9" customHeight="1" x14ac:dyDescent="0.25">
      <c r="A13" t="s">
        <v>12</v>
      </c>
      <c r="B13">
        <v>57.2</v>
      </c>
      <c r="C13">
        <v>58.6</v>
      </c>
      <c r="D13">
        <v>59.9</v>
      </c>
      <c r="E13">
        <v>61.6</v>
      </c>
      <c r="F13">
        <v>63.2</v>
      </c>
      <c r="G13">
        <v>64.900000000000006</v>
      </c>
      <c r="H13">
        <v>66.7</v>
      </c>
      <c r="I13">
        <v>68.599999999999994</v>
      </c>
      <c r="J13">
        <v>70.3</v>
      </c>
      <c r="K13">
        <v>71.900000000000006</v>
      </c>
      <c r="L13">
        <v>73.7</v>
      </c>
      <c r="M13">
        <v>75.099999999999994</v>
      </c>
      <c r="N13">
        <v>76.099999999999994</v>
      </c>
      <c r="O13">
        <v>76.599999999999994</v>
      </c>
      <c r="P13">
        <v>76.900000000000006</v>
      </c>
      <c r="Q13">
        <v>77.099999999999994</v>
      </c>
      <c r="R13">
        <v>77.099999999999994</v>
      </c>
      <c r="S13">
        <v>77.3</v>
      </c>
      <c r="T13">
        <v>77.2</v>
      </c>
      <c r="U13">
        <v>77</v>
      </c>
      <c r="V13">
        <v>76.7</v>
      </c>
      <c r="W13">
        <v>76.3</v>
      </c>
      <c r="X13">
        <v>75.900000000000006</v>
      </c>
      <c r="Y13">
        <v>75.3</v>
      </c>
      <c r="Z13">
        <v>74.8</v>
      </c>
      <c r="AA13">
        <v>74</v>
      </c>
      <c r="AB13">
        <v>73</v>
      </c>
      <c r="AC13">
        <v>72.599999999999994</v>
      </c>
      <c r="AD13">
        <v>71.400000000000006</v>
      </c>
      <c r="AE13">
        <v>70.2</v>
      </c>
      <c r="AF13">
        <v>68.8</v>
      </c>
      <c r="AG13">
        <v>68.2</v>
      </c>
      <c r="AH13">
        <v>68.2</v>
      </c>
    </row>
    <row r="14" spans="1:35" x14ac:dyDescent="0.25">
      <c r="A14" t="s">
        <v>13</v>
      </c>
      <c r="B14">
        <v>53.1</v>
      </c>
      <c r="C14">
        <v>52.2</v>
      </c>
      <c r="D14">
        <v>50.5</v>
      </c>
      <c r="E14">
        <v>50.7</v>
      </c>
      <c r="F14">
        <v>52.6</v>
      </c>
      <c r="G14">
        <v>50.1</v>
      </c>
      <c r="H14">
        <v>51.9</v>
      </c>
      <c r="I14">
        <v>49.7</v>
      </c>
      <c r="J14">
        <v>50.5</v>
      </c>
      <c r="K14">
        <v>52.5</v>
      </c>
      <c r="L14">
        <v>55.7</v>
      </c>
      <c r="M14">
        <v>51.5</v>
      </c>
      <c r="N14">
        <v>58.1</v>
      </c>
      <c r="O14">
        <v>55.1</v>
      </c>
      <c r="P14">
        <v>63.1</v>
      </c>
      <c r="Q14">
        <v>58.6</v>
      </c>
      <c r="R14">
        <v>54.5</v>
      </c>
      <c r="S14">
        <v>57</v>
      </c>
      <c r="T14">
        <v>53.5</v>
      </c>
      <c r="U14">
        <v>55.7</v>
      </c>
      <c r="V14">
        <v>50.8</v>
      </c>
      <c r="W14">
        <v>53.6</v>
      </c>
      <c r="X14">
        <v>55.2</v>
      </c>
      <c r="Y14">
        <v>55.6</v>
      </c>
      <c r="Z14">
        <v>51.7</v>
      </c>
      <c r="AA14">
        <v>63.7</v>
      </c>
      <c r="AB14">
        <v>51.9</v>
      </c>
      <c r="AC14">
        <v>57.6</v>
      </c>
      <c r="AD14">
        <v>55.6</v>
      </c>
      <c r="AE14">
        <v>52.5</v>
      </c>
      <c r="AF14">
        <v>59.3</v>
      </c>
      <c r="AG14">
        <v>62.2</v>
      </c>
      <c r="AH14">
        <v>58.4</v>
      </c>
    </row>
    <row r="15" spans="1:35" x14ac:dyDescent="0.25">
      <c r="A15" t="s">
        <v>25</v>
      </c>
      <c r="B15">
        <v>3.4</v>
      </c>
      <c r="C15">
        <v>2.5</v>
      </c>
      <c r="D15">
        <v>0.8</v>
      </c>
      <c r="E15">
        <v>1.1000000000000001</v>
      </c>
      <c r="F15">
        <v>2.9</v>
      </c>
      <c r="G15">
        <v>0.6</v>
      </c>
      <c r="H15">
        <v>2</v>
      </c>
      <c r="I15">
        <v>0.3</v>
      </c>
      <c r="J15">
        <v>1.1000000000000001</v>
      </c>
      <c r="K15">
        <v>2.9</v>
      </c>
      <c r="L15">
        <v>6.1</v>
      </c>
      <c r="M15">
        <v>2.2000000000000002</v>
      </c>
      <c r="N15">
        <v>8.8000000000000007</v>
      </c>
      <c r="O15">
        <v>5.9</v>
      </c>
      <c r="P15">
        <v>14.1</v>
      </c>
      <c r="Q15">
        <v>9.1999999999999993</v>
      </c>
      <c r="R15">
        <v>4.8</v>
      </c>
      <c r="S15">
        <v>7.5</v>
      </c>
      <c r="T15">
        <v>4.3</v>
      </c>
      <c r="U15">
        <v>6.4</v>
      </c>
      <c r="V15">
        <v>1.8</v>
      </c>
      <c r="W15">
        <v>3.8</v>
      </c>
      <c r="X15">
        <v>5.6</v>
      </c>
      <c r="Y15">
        <v>6.5</v>
      </c>
      <c r="Z15">
        <v>2.4</v>
      </c>
      <c r="AA15">
        <v>14.3</v>
      </c>
      <c r="AB15">
        <v>2.4</v>
      </c>
      <c r="AC15">
        <v>7.9</v>
      </c>
      <c r="AD15">
        <v>6</v>
      </c>
      <c r="AE15">
        <v>3.4</v>
      </c>
      <c r="AF15">
        <v>9.8000000000000007</v>
      </c>
      <c r="AG15">
        <v>12.7</v>
      </c>
      <c r="AH15">
        <v>9.1</v>
      </c>
    </row>
    <row r="16" spans="1:35" x14ac:dyDescent="0.25">
      <c r="A16" t="s">
        <v>26</v>
      </c>
      <c r="B16" t="s">
        <v>27</v>
      </c>
      <c r="C16" t="s">
        <v>27</v>
      </c>
      <c r="D16" t="s">
        <v>27</v>
      </c>
      <c r="E16" t="s">
        <v>27</v>
      </c>
      <c r="F16" t="s">
        <v>27</v>
      </c>
      <c r="G16" t="s">
        <v>27</v>
      </c>
      <c r="H16" t="s">
        <v>27</v>
      </c>
      <c r="I16" t="s">
        <v>27</v>
      </c>
      <c r="J16" t="s">
        <v>27</v>
      </c>
      <c r="K16" t="s">
        <v>27</v>
      </c>
      <c r="L16" t="s">
        <v>27</v>
      </c>
      <c r="M16" t="s">
        <v>27</v>
      </c>
      <c r="N16" t="s">
        <v>27</v>
      </c>
      <c r="O16" t="s">
        <v>27</v>
      </c>
      <c r="P16" t="s">
        <v>27</v>
      </c>
      <c r="Q16" t="s">
        <v>27</v>
      </c>
      <c r="R16" t="s">
        <v>27</v>
      </c>
      <c r="S16" t="s">
        <v>27</v>
      </c>
      <c r="T16" t="s">
        <v>27</v>
      </c>
      <c r="U16" t="s">
        <v>27</v>
      </c>
      <c r="V16" t="s">
        <v>27</v>
      </c>
      <c r="W16" t="s">
        <v>27</v>
      </c>
      <c r="X16" t="s">
        <v>27</v>
      </c>
      <c r="Y16" t="s">
        <v>27</v>
      </c>
      <c r="Z16" t="s">
        <v>27</v>
      </c>
      <c r="AA16" t="s">
        <v>27</v>
      </c>
      <c r="AB16" t="s">
        <v>27</v>
      </c>
      <c r="AC16" t="s">
        <v>27</v>
      </c>
      <c r="AD16" t="s">
        <v>27</v>
      </c>
      <c r="AE16" t="s">
        <v>27</v>
      </c>
      <c r="AF16" t="s">
        <v>27</v>
      </c>
      <c r="AG16" t="s">
        <v>27</v>
      </c>
      <c r="AH16" t="s">
        <v>27</v>
      </c>
    </row>
    <row r="17" spans="1:34" x14ac:dyDescent="0.25">
      <c r="A17" t="s">
        <v>28</v>
      </c>
      <c r="B17">
        <v>0.1</v>
      </c>
      <c r="C17">
        <v>0.1</v>
      </c>
      <c r="D17">
        <v>0.2</v>
      </c>
      <c r="E17">
        <v>0.1</v>
      </c>
      <c r="F17">
        <v>0.3</v>
      </c>
      <c r="G17">
        <v>0.2</v>
      </c>
      <c r="H17">
        <v>0.5</v>
      </c>
      <c r="I17">
        <v>0.1</v>
      </c>
      <c r="J17">
        <v>0.2</v>
      </c>
      <c r="K17">
        <v>0.5</v>
      </c>
      <c r="L17">
        <v>0.5</v>
      </c>
      <c r="M17">
        <v>0.2</v>
      </c>
      <c r="N17">
        <v>0.2</v>
      </c>
      <c r="O17">
        <v>0.2</v>
      </c>
      <c r="P17">
        <v>0.1</v>
      </c>
      <c r="Q17">
        <v>0.4</v>
      </c>
      <c r="R17">
        <v>0.8</v>
      </c>
      <c r="S17">
        <v>0.6</v>
      </c>
      <c r="T17">
        <v>0.4</v>
      </c>
      <c r="U17">
        <v>0.4</v>
      </c>
      <c r="V17">
        <v>0.2</v>
      </c>
      <c r="W17">
        <v>0.9</v>
      </c>
      <c r="X17">
        <v>0.7</v>
      </c>
      <c r="Y17">
        <v>0.2</v>
      </c>
      <c r="Z17">
        <v>0.4</v>
      </c>
      <c r="AA17">
        <v>0.4</v>
      </c>
      <c r="AB17">
        <v>0.5</v>
      </c>
      <c r="AC17">
        <v>0.8</v>
      </c>
      <c r="AD17">
        <v>0.6</v>
      </c>
      <c r="AE17">
        <v>0.2</v>
      </c>
      <c r="AF17">
        <v>0.6</v>
      </c>
      <c r="AG17">
        <v>0.5</v>
      </c>
      <c r="AH17">
        <v>0.3</v>
      </c>
    </row>
    <row r="18" spans="1:34" x14ac:dyDescent="0.25">
      <c r="A18" t="s">
        <v>14</v>
      </c>
      <c r="B18">
        <v>42.3</v>
      </c>
      <c r="C18">
        <v>42.4</v>
      </c>
      <c r="D18">
        <v>42.5</v>
      </c>
      <c r="E18">
        <v>42.7</v>
      </c>
      <c r="F18">
        <v>42.8</v>
      </c>
      <c r="G18">
        <v>42.9</v>
      </c>
      <c r="H18">
        <v>43</v>
      </c>
      <c r="I18">
        <v>43.1</v>
      </c>
      <c r="J18">
        <v>43.3</v>
      </c>
      <c r="K18">
        <v>43.5</v>
      </c>
      <c r="L18">
        <v>43.6</v>
      </c>
      <c r="M18">
        <v>43.8</v>
      </c>
      <c r="N18">
        <v>43.9</v>
      </c>
      <c r="O18">
        <v>43.9</v>
      </c>
      <c r="P18">
        <v>43.9</v>
      </c>
      <c r="Q18">
        <v>44</v>
      </c>
      <c r="R18">
        <v>44</v>
      </c>
      <c r="S18">
        <v>44</v>
      </c>
      <c r="T18">
        <v>44.1</v>
      </c>
      <c r="U18">
        <v>44.1</v>
      </c>
      <c r="V18">
        <v>44.1</v>
      </c>
      <c r="W18">
        <v>44.2</v>
      </c>
      <c r="X18">
        <v>44.2</v>
      </c>
      <c r="Y18">
        <v>44.2</v>
      </c>
      <c r="Z18">
        <v>44.2</v>
      </c>
      <c r="AA18">
        <v>44.2</v>
      </c>
      <c r="AB18">
        <v>44.2</v>
      </c>
      <c r="AC18">
        <v>44.2</v>
      </c>
      <c r="AD18">
        <v>44.2</v>
      </c>
      <c r="AE18">
        <v>44.2</v>
      </c>
      <c r="AF18">
        <v>44.2</v>
      </c>
      <c r="AG18">
        <v>44.2</v>
      </c>
      <c r="AH18">
        <v>44.2</v>
      </c>
    </row>
    <row r="19" spans="1:34" x14ac:dyDescent="0.25">
      <c r="A19" t="s">
        <v>15</v>
      </c>
      <c r="B19">
        <v>4.2</v>
      </c>
      <c r="C19">
        <v>4.2</v>
      </c>
      <c r="D19">
        <v>4.2</v>
      </c>
      <c r="E19">
        <v>4.2</v>
      </c>
      <c r="F19">
        <v>4.2</v>
      </c>
      <c r="G19">
        <v>4.2</v>
      </c>
      <c r="H19">
        <v>4.2</v>
      </c>
      <c r="I19">
        <v>4.2</v>
      </c>
      <c r="J19">
        <v>4.2</v>
      </c>
      <c r="K19">
        <v>4.3</v>
      </c>
      <c r="L19">
        <v>4.3</v>
      </c>
      <c r="M19">
        <v>4.3</v>
      </c>
      <c r="N19">
        <v>4.3</v>
      </c>
      <c r="O19">
        <v>4.2</v>
      </c>
      <c r="P19">
        <v>4.2</v>
      </c>
      <c r="Q19">
        <v>4.2</v>
      </c>
      <c r="R19">
        <v>4.2</v>
      </c>
      <c r="S19">
        <v>4.2</v>
      </c>
      <c r="T19">
        <v>4.2</v>
      </c>
      <c r="U19">
        <v>4.2</v>
      </c>
      <c r="V19">
        <v>4.2</v>
      </c>
      <c r="W19">
        <v>4.2</v>
      </c>
      <c r="X19">
        <v>4.2</v>
      </c>
      <c r="Y19">
        <v>4.2</v>
      </c>
      <c r="Z19">
        <v>4.3</v>
      </c>
      <c r="AA19">
        <v>4.3</v>
      </c>
      <c r="AB19">
        <v>4.3</v>
      </c>
      <c r="AC19">
        <v>4.3</v>
      </c>
      <c r="AD19">
        <v>4.3</v>
      </c>
      <c r="AE19">
        <v>4.3</v>
      </c>
      <c r="AF19">
        <v>4.3</v>
      </c>
      <c r="AG19">
        <v>4.3</v>
      </c>
      <c r="AH19">
        <v>4.3</v>
      </c>
    </row>
    <row r="20" spans="1:34" x14ac:dyDescent="0.25">
      <c r="A20" t="s">
        <v>16</v>
      </c>
      <c r="B20" t="s">
        <v>27</v>
      </c>
      <c r="C20" t="s">
        <v>27</v>
      </c>
      <c r="D20" t="s">
        <v>27</v>
      </c>
      <c r="E20" t="s">
        <v>27</v>
      </c>
      <c r="F20" t="s">
        <v>27</v>
      </c>
      <c r="G20" t="s">
        <v>27</v>
      </c>
      <c r="H20" t="s">
        <v>27</v>
      </c>
      <c r="I20" t="s">
        <v>27</v>
      </c>
      <c r="J20" t="s">
        <v>27</v>
      </c>
      <c r="K20" t="s">
        <v>27</v>
      </c>
      <c r="L20" t="s">
        <v>27</v>
      </c>
      <c r="M20" t="s">
        <v>27</v>
      </c>
      <c r="N20" t="s">
        <v>27</v>
      </c>
      <c r="O20" t="s">
        <v>27</v>
      </c>
      <c r="P20" t="s">
        <v>27</v>
      </c>
      <c r="Q20" t="s">
        <v>27</v>
      </c>
      <c r="R20" t="s">
        <v>27</v>
      </c>
      <c r="S20" t="s">
        <v>27</v>
      </c>
      <c r="T20" t="s">
        <v>27</v>
      </c>
      <c r="U20" t="s">
        <v>27</v>
      </c>
      <c r="V20" t="s">
        <v>27</v>
      </c>
      <c r="W20" t="s">
        <v>27</v>
      </c>
      <c r="X20" t="s">
        <v>27</v>
      </c>
      <c r="Y20" t="s">
        <v>27</v>
      </c>
      <c r="Z20" t="s">
        <v>27</v>
      </c>
      <c r="AA20" t="s">
        <v>27</v>
      </c>
      <c r="AB20" t="s">
        <v>27</v>
      </c>
      <c r="AC20" t="s">
        <v>27</v>
      </c>
      <c r="AD20" t="s">
        <v>27</v>
      </c>
      <c r="AE20" t="s">
        <v>27</v>
      </c>
      <c r="AF20" t="s">
        <v>27</v>
      </c>
      <c r="AG20" t="s">
        <v>27</v>
      </c>
      <c r="AH20" t="s">
        <v>27</v>
      </c>
    </row>
    <row r="21" spans="1:34" x14ac:dyDescent="0.25">
      <c r="A21" t="s">
        <v>17</v>
      </c>
      <c r="B21">
        <v>2.9</v>
      </c>
      <c r="C21">
        <v>2.7</v>
      </c>
      <c r="D21">
        <v>2.5</v>
      </c>
      <c r="E21">
        <v>2.2999999999999998</v>
      </c>
      <c r="F21">
        <v>2.1</v>
      </c>
      <c r="G21">
        <v>1.9</v>
      </c>
      <c r="H21">
        <v>1.8</v>
      </c>
      <c r="I21">
        <v>1.6</v>
      </c>
      <c r="J21">
        <v>1.4</v>
      </c>
      <c r="K21">
        <v>1</v>
      </c>
      <c r="L21">
        <v>0.9</v>
      </c>
      <c r="M21">
        <v>0.7</v>
      </c>
      <c r="N21">
        <v>0.5</v>
      </c>
      <c r="O21">
        <v>0.5</v>
      </c>
      <c r="P21">
        <v>0.4</v>
      </c>
      <c r="Q21">
        <v>0.4</v>
      </c>
      <c r="R21">
        <v>0.4</v>
      </c>
      <c r="S21">
        <v>0.4</v>
      </c>
      <c r="T21">
        <v>0.2</v>
      </c>
      <c r="U21">
        <v>0.2</v>
      </c>
      <c r="V21">
        <v>0.2</v>
      </c>
      <c r="W21">
        <v>0.2</v>
      </c>
      <c r="X21">
        <v>0.2</v>
      </c>
      <c r="Y21">
        <v>0.1</v>
      </c>
      <c r="Z21">
        <v>0.1</v>
      </c>
      <c r="AA21">
        <v>0.3</v>
      </c>
      <c r="AB21">
        <v>0.3</v>
      </c>
      <c r="AC21">
        <v>0.2</v>
      </c>
      <c r="AD21">
        <v>0.2</v>
      </c>
      <c r="AE21">
        <v>0.2</v>
      </c>
      <c r="AF21">
        <v>0.2</v>
      </c>
      <c r="AG21">
        <v>0.2</v>
      </c>
      <c r="AH21">
        <v>0.2</v>
      </c>
    </row>
    <row r="22" spans="1:34" x14ac:dyDescent="0.25">
      <c r="A22" t="s">
        <v>18</v>
      </c>
      <c r="B22">
        <v>0.3</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0.2</v>
      </c>
      <c r="AA22">
        <v>0.2</v>
      </c>
      <c r="AB22">
        <v>0.2</v>
      </c>
      <c r="AC22">
        <v>0.2</v>
      </c>
      <c r="AD22">
        <v>0.2</v>
      </c>
      <c r="AE22">
        <v>0.2</v>
      </c>
      <c r="AF22">
        <v>0.2</v>
      </c>
      <c r="AG22">
        <v>0.2</v>
      </c>
      <c r="AH22">
        <v>0.2</v>
      </c>
    </row>
    <row r="23" spans="1:34" x14ac:dyDescent="0.25">
      <c r="A23" t="s">
        <v>19</v>
      </c>
      <c r="B23">
        <v>4.8</v>
      </c>
      <c r="C23">
        <v>4.4000000000000004</v>
      </c>
      <c r="D23">
        <v>3.3</v>
      </c>
      <c r="E23">
        <v>3.7</v>
      </c>
      <c r="F23">
        <v>4.8</v>
      </c>
      <c r="G23">
        <v>3.4</v>
      </c>
      <c r="H23">
        <v>4.8</v>
      </c>
      <c r="I23">
        <v>3.4</v>
      </c>
      <c r="J23">
        <v>3.6</v>
      </c>
      <c r="K23">
        <v>5.3</v>
      </c>
      <c r="L23">
        <v>7.3</v>
      </c>
      <c r="M23">
        <v>4.9000000000000004</v>
      </c>
      <c r="N23">
        <v>8.9</v>
      </c>
      <c r="O23">
        <v>6.8</v>
      </c>
      <c r="P23">
        <v>13.6</v>
      </c>
      <c r="Q23">
        <v>10.4</v>
      </c>
      <c r="R23">
        <v>7.4</v>
      </c>
      <c r="S23">
        <v>8.9</v>
      </c>
      <c r="T23">
        <v>6.7</v>
      </c>
      <c r="U23">
        <v>8.4</v>
      </c>
      <c r="V23">
        <v>4.4000000000000004</v>
      </c>
      <c r="W23">
        <v>6.5</v>
      </c>
      <c r="X23">
        <v>6.9</v>
      </c>
      <c r="Y23">
        <v>7.2</v>
      </c>
      <c r="Z23">
        <v>5</v>
      </c>
      <c r="AA23">
        <v>12.3</v>
      </c>
      <c r="AB23">
        <v>5</v>
      </c>
      <c r="AC23">
        <v>8.1999999999999993</v>
      </c>
      <c r="AD23">
        <v>7.2</v>
      </c>
      <c r="AE23">
        <v>5.5</v>
      </c>
      <c r="AF23">
        <v>9.1</v>
      </c>
      <c r="AG23">
        <v>10.8</v>
      </c>
      <c r="AH23">
        <v>9.1</v>
      </c>
    </row>
    <row r="24" spans="1:34" x14ac:dyDescent="0.25">
      <c r="A24" t="s">
        <v>25</v>
      </c>
      <c r="B24">
        <v>2.4</v>
      </c>
      <c r="C24">
        <v>2</v>
      </c>
      <c r="D24">
        <v>0.5</v>
      </c>
      <c r="E24">
        <v>0.7</v>
      </c>
      <c r="F24">
        <v>1.8</v>
      </c>
      <c r="G24">
        <v>0.4</v>
      </c>
      <c r="H24">
        <v>1.3</v>
      </c>
      <c r="I24">
        <v>0.2</v>
      </c>
      <c r="J24">
        <v>0.7</v>
      </c>
      <c r="K24">
        <v>2</v>
      </c>
      <c r="L24">
        <v>3.6</v>
      </c>
      <c r="M24">
        <v>1.4</v>
      </c>
      <c r="N24">
        <v>5.6</v>
      </c>
      <c r="O24">
        <v>3.5</v>
      </c>
      <c r="P24">
        <v>9.6999999999999993</v>
      </c>
      <c r="Q24">
        <v>6.3</v>
      </c>
      <c r="R24">
        <v>3</v>
      </c>
      <c r="S24">
        <v>4.5999999999999996</v>
      </c>
      <c r="T24">
        <v>2.6</v>
      </c>
      <c r="U24">
        <v>4.4000000000000004</v>
      </c>
      <c r="V24">
        <v>1.3</v>
      </c>
      <c r="W24">
        <v>2.7</v>
      </c>
      <c r="X24">
        <v>3.4</v>
      </c>
      <c r="Y24">
        <v>4.0999999999999996</v>
      </c>
      <c r="Z24">
        <v>1.6</v>
      </c>
      <c r="AA24">
        <v>9.1</v>
      </c>
      <c r="AB24">
        <v>1.6</v>
      </c>
      <c r="AC24">
        <v>4.5999999999999996</v>
      </c>
      <c r="AD24">
        <v>3.7</v>
      </c>
      <c r="AE24">
        <v>2.2999999999999998</v>
      </c>
      <c r="AF24">
        <v>5.5</v>
      </c>
      <c r="AG24">
        <v>7.2</v>
      </c>
      <c r="AH24">
        <v>5.7</v>
      </c>
    </row>
    <row r="25" spans="1:34" x14ac:dyDescent="0.25">
      <c r="A25" t="s">
        <v>29</v>
      </c>
      <c r="B25">
        <v>0.1</v>
      </c>
      <c r="C25">
        <v>0.1</v>
      </c>
      <c r="D25">
        <v>0.1</v>
      </c>
      <c r="E25">
        <v>0.1</v>
      </c>
      <c r="F25">
        <v>0.2</v>
      </c>
      <c r="G25">
        <v>0.2</v>
      </c>
      <c r="H25">
        <v>0.3</v>
      </c>
      <c r="I25">
        <v>0.4</v>
      </c>
      <c r="J25">
        <v>0.4</v>
      </c>
      <c r="K25">
        <v>0.5</v>
      </c>
      <c r="L25">
        <v>0.5</v>
      </c>
      <c r="M25">
        <v>0.5</v>
      </c>
      <c r="N25">
        <v>0.5</v>
      </c>
      <c r="O25">
        <v>0.5</v>
      </c>
      <c r="P25">
        <v>0.4</v>
      </c>
      <c r="Q25">
        <v>0.4</v>
      </c>
      <c r="R25">
        <v>0.4</v>
      </c>
      <c r="S25">
        <v>0.4</v>
      </c>
      <c r="T25">
        <v>0.4</v>
      </c>
      <c r="U25">
        <v>0.4</v>
      </c>
      <c r="V25">
        <v>0.4</v>
      </c>
      <c r="W25">
        <v>0.4</v>
      </c>
      <c r="X25">
        <v>0.4</v>
      </c>
      <c r="Y25">
        <v>0.4</v>
      </c>
      <c r="Z25">
        <v>0.4</v>
      </c>
      <c r="AA25">
        <v>0.4</v>
      </c>
      <c r="AB25">
        <v>0.4</v>
      </c>
      <c r="AC25">
        <v>0.4</v>
      </c>
      <c r="AD25">
        <v>0.4</v>
      </c>
      <c r="AE25">
        <v>0.4</v>
      </c>
      <c r="AF25">
        <v>0.4</v>
      </c>
      <c r="AG25">
        <v>0.4</v>
      </c>
      <c r="AH25">
        <v>0.4</v>
      </c>
    </row>
    <row r="26" spans="1:34" x14ac:dyDescent="0.25">
      <c r="A26" t="s">
        <v>26</v>
      </c>
      <c r="B26">
        <v>0.1</v>
      </c>
      <c r="C26">
        <v>0.1</v>
      </c>
      <c r="D26">
        <v>0.1</v>
      </c>
      <c r="E26">
        <v>0.1</v>
      </c>
      <c r="F26">
        <v>0.1</v>
      </c>
      <c r="G26">
        <v>0.1</v>
      </c>
      <c r="H26">
        <v>0.1</v>
      </c>
      <c r="I26">
        <v>0.1</v>
      </c>
      <c r="J26">
        <v>0.1</v>
      </c>
      <c r="K26">
        <v>0.1</v>
      </c>
      <c r="L26">
        <v>0.1</v>
      </c>
      <c r="M26">
        <v>0.1</v>
      </c>
      <c r="N26">
        <v>0.1</v>
      </c>
      <c r="O26">
        <v>0.1</v>
      </c>
      <c r="P26">
        <v>0.1</v>
      </c>
      <c r="Q26">
        <v>0.1</v>
      </c>
      <c r="R26">
        <v>0.1</v>
      </c>
      <c r="S26">
        <v>0.1</v>
      </c>
      <c r="T26">
        <v>0.1</v>
      </c>
      <c r="U26">
        <v>0.1</v>
      </c>
      <c r="V26">
        <v>0.1</v>
      </c>
      <c r="W26">
        <v>0.1</v>
      </c>
      <c r="X26">
        <v>0.1</v>
      </c>
      <c r="Y26">
        <v>0.1</v>
      </c>
      <c r="Z26">
        <v>0.1</v>
      </c>
      <c r="AA26">
        <v>0.1</v>
      </c>
      <c r="AB26">
        <v>0.1</v>
      </c>
      <c r="AC26">
        <v>0.1</v>
      </c>
      <c r="AD26">
        <v>0.1</v>
      </c>
      <c r="AE26">
        <v>0.1</v>
      </c>
      <c r="AF26">
        <v>0.1</v>
      </c>
      <c r="AG26">
        <v>0.1</v>
      </c>
      <c r="AH26">
        <v>0.1</v>
      </c>
    </row>
    <row r="27" spans="1:34" x14ac:dyDescent="0.25">
      <c r="A27" t="s">
        <v>28</v>
      </c>
      <c r="B27">
        <v>0.1</v>
      </c>
      <c r="C27">
        <v>0.1</v>
      </c>
      <c r="D27">
        <v>0.1</v>
      </c>
      <c r="E27">
        <v>0.1</v>
      </c>
      <c r="F27">
        <v>0.3</v>
      </c>
      <c r="G27">
        <v>0.1</v>
      </c>
      <c r="H27">
        <v>0.4</v>
      </c>
      <c r="I27">
        <v>0.1</v>
      </c>
      <c r="J27">
        <v>0.2</v>
      </c>
      <c r="K27">
        <v>0.4</v>
      </c>
      <c r="L27">
        <v>0.4</v>
      </c>
      <c r="M27">
        <v>0.2</v>
      </c>
      <c r="N27">
        <v>0.2</v>
      </c>
      <c r="O27">
        <v>0.2</v>
      </c>
      <c r="P27">
        <v>0.1</v>
      </c>
      <c r="Q27">
        <v>0.4</v>
      </c>
      <c r="R27">
        <v>0.7</v>
      </c>
      <c r="S27">
        <v>0.5</v>
      </c>
      <c r="T27">
        <v>0.3</v>
      </c>
      <c r="U27">
        <v>0.4</v>
      </c>
      <c r="V27">
        <v>0.2</v>
      </c>
      <c r="W27">
        <v>0.8</v>
      </c>
      <c r="X27">
        <v>0.6</v>
      </c>
      <c r="Y27">
        <v>0.2</v>
      </c>
      <c r="Z27">
        <v>0.4</v>
      </c>
      <c r="AA27">
        <v>0.4</v>
      </c>
      <c r="AB27">
        <v>0.5</v>
      </c>
      <c r="AC27">
        <v>0.7</v>
      </c>
      <c r="AD27">
        <v>0.5</v>
      </c>
      <c r="AE27">
        <v>0.1</v>
      </c>
      <c r="AF27">
        <v>0.5</v>
      </c>
      <c r="AG27">
        <v>0.4</v>
      </c>
      <c r="AH27">
        <v>0.3</v>
      </c>
    </row>
    <row r="28" spans="1:34" x14ac:dyDescent="0.25">
      <c r="A28" t="s">
        <v>15</v>
      </c>
      <c r="B28">
        <v>0.1</v>
      </c>
      <c r="C28">
        <v>0.1</v>
      </c>
      <c r="D28">
        <v>0.1</v>
      </c>
      <c r="E28">
        <v>0.1</v>
      </c>
      <c r="F28">
        <v>0.1</v>
      </c>
      <c r="G28">
        <v>0.1</v>
      </c>
      <c r="H28">
        <v>0.1</v>
      </c>
      <c r="I28">
        <v>0.2</v>
      </c>
      <c r="J28">
        <v>0.2</v>
      </c>
      <c r="K28">
        <v>0.2</v>
      </c>
      <c r="L28">
        <v>0.2</v>
      </c>
      <c r="M28">
        <v>0.2</v>
      </c>
      <c r="N28">
        <v>0.2</v>
      </c>
      <c r="O28">
        <v>0.2</v>
      </c>
      <c r="P28">
        <v>0.2</v>
      </c>
      <c r="Q28">
        <v>0.2</v>
      </c>
      <c r="R28">
        <v>0.2</v>
      </c>
      <c r="S28">
        <v>0.2</v>
      </c>
      <c r="T28">
        <v>0.2</v>
      </c>
      <c r="U28">
        <v>0.1</v>
      </c>
      <c r="V28">
        <v>0.2</v>
      </c>
      <c r="W28">
        <v>0.1</v>
      </c>
      <c r="X28">
        <v>0.1</v>
      </c>
      <c r="Y28">
        <v>0.1</v>
      </c>
      <c r="Z28">
        <v>0.1</v>
      </c>
      <c r="AA28">
        <v>0.1</v>
      </c>
      <c r="AB28">
        <v>0.1</v>
      </c>
      <c r="AC28">
        <v>0.1</v>
      </c>
      <c r="AD28">
        <v>0.1</v>
      </c>
      <c r="AE28">
        <v>0.1</v>
      </c>
      <c r="AF28">
        <v>0.1</v>
      </c>
      <c r="AG28">
        <v>0.1</v>
      </c>
      <c r="AH28">
        <v>0.1</v>
      </c>
    </row>
    <row r="29" spans="1:34" x14ac:dyDescent="0.25">
      <c r="A29" t="s">
        <v>16</v>
      </c>
      <c r="B29" t="s">
        <v>27</v>
      </c>
      <c r="C29" t="s">
        <v>27</v>
      </c>
      <c r="D29" t="s">
        <v>27</v>
      </c>
      <c r="E29" t="s">
        <v>27</v>
      </c>
      <c r="F29" t="s">
        <v>27</v>
      </c>
      <c r="G29" t="s">
        <v>27</v>
      </c>
      <c r="H29" t="s">
        <v>27</v>
      </c>
      <c r="I29" t="s">
        <v>27</v>
      </c>
      <c r="J29" t="s">
        <v>27</v>
      </c>
      <c r="K29" t="s">
        <v>27</v>
      </c>
      <c r="L29" t="s">
        <v>27</v>
      </c>
      <c r="M29" t="s">
        <v>27</v>
      </c>
      <c r="N29" t="s">
        <v>27</v>
      </c>
      <c r="O29" t="s">
        <v>27</v>
      </c>
      <c r="P29" t="s">
        <v>27</v>
      </c>
      <c r="Q29" t="s">
        <v>27</v>
      </c>
      <c r="R29" t="s">
        <v>27</v>
      </c>
      <c r="S29" t="s">
        <v>27</v>
      </c>
      <c r="T29" t="s">
        <v>27</v>
      </c>
      <c r="U29" t="s">
        <v>27</v>
      </c>
      <c r="V29" t="s">
        <v>27</v>
      </c>
      <c r="W29" t="s">
        <v>27</v>
      </c>
      <c r="X29" t="s">
        <v>27</v>
      </c>
      <c r="Y29" t="s">
        <v>27</v>
      </c>
      <c r="Z29" t="s">
        <v>27</v>
      </c>
      <c r="AA29" t="s">
        <v>27</v>
      </c>
      <c r="AB29" t="s">
        <v>27</v>
      </c>
      <c r="AC29" t="s">
        <v>27</v>
      </c>
      <c r="AD29" t="s">
        <v>27</v>
      </c>
      <c r="AE29" t="s">
        <v>27</v>
      </c>
      <c r="AF29" t="s">
        <v>27</v>
      </c>
      <c r="AG29" t="s">
        <v>27</v>
      </c>
      <c r="AH29" t="s">
        <v>27</v>
      </c>
    </row>
    <row r="30" spans="1:34" x14ac:dyDescent="0.25">
      <c r="A30" t="s">
        <v>30</v>
      </c>
      <c r="B30">
        <v>2.1</v>
      </c>
      <c r="C30">
        <v>2.1</v>
      </c>
      <c r="D30">
        <v>2.2999999999999998</v>
      </c>
      <c r="E30">
        <v>2.5</v>
      </c>
      <c r="F30">
        <v>2.5</v>
      </c>
      <c r="G30">
        <v>2.5</v>
      </c>
      <c r="H30">
        <v>2.6</v>
      </c>
      <c r="I30">
        <v>2.5</v>
      </c>
      <c r="J30">
        <v>2.1</v>
      </c>
      <c r="K30">
        <v>2.2000000000000002</v>
      </c>
      <c r="L30">
        <v>2.6</v>
      </c>
      <c r="M30">
        <v>2.6</v>
      </c>
      <c r="N30">
        <v>2.2999999999999998</v>
      </c>
      <c r="O30">
        <v>2.4</v>
      </c>
      <c r="P30">
        <v>3.1</v>
      </c>
      <c r="Q30">
        <v>3.1</v>
      </c>
      <c r="R30">
        <v>3.2</v>
      </c>
      <c r="S30">
        <v>3.2</v>
      </c>
      <c r="T30">
        <v>3.2</v>
      </c>
      <c r="U30">
        <v>3</v>
      </c>
      <c r="V30">
        <v>2.2999999999999998</v>
      </c>
      <c r="W30">
        <v>2.5</v>
      </c>
      <c r="X30">
        <v>2.2999999999999998</v>
      </c>
      <c r="Y30">
        <v>2.4</v>
      </c>
      <c r="Z30">
        <v>2.4</v>
      </c>
      <c r="AA30">
        <v>2.2999999999999998</v>
      </c>
      <c r="AB30">
        <v>2.2999999999999998</v>
      </c>
      <c r="AC30">
        <v>2.4</v>
      </c>
      <c r="AD30">
        <v>2.4</v>
      </c>
      <c r="AE30">
        <v>2.5</v>
      </c>
      <c r="AF30">
        <v>2.5</v>
      </c>
      <c r="AG30">
        <v>2.5</v>
      </c>
      <c r="AH30">
        <v>2.5</v>
      </c>
    </row>
    <row r="31" spans="1:34" x14ac:dyDescent="0.25">
      <c r="A31" t="s">
        <v>20</v>
      </c>
      <c r="B31" s="1">
        <v>-1034.7</v>
      </c>
      <c r="C31">
        <v>-1045.5999999999999</v>
      </c>
      <c r="D31">
        <v>-1061.0999999999999</v>
      </c>
      <c r="E31">
        <v>-1045.7</v>
      </c>
      <c r="F31">
        <v>-1062.7</v>
      </c>
      <c r="G31">
        <v>-1033.8</v>
      </c>
      <c r="H31">
        <v>-1067.8</v>
      </c>
      <c r="I31">
        <v>-1038.3</v>
      </c>
      <c r="J31">
        <v>-1050.5</v>
      </c>
      <c r="K31">
        <v>-1026.3</v>
      </c>
      <c r="L31">
        <v>-1046.8</v>
      </c>
      <c r="M31">
        <v>-1036.0999999999999</v>
      </c>
      <c r="N31">
        <v>-991.8</v>
      </c>
      <c r="O31">
        <v>-1019.8</v>
      </c>
      <c r="P31">
        <v>-936.9</v>
      </c>
      <c r="Q31">
        <v>-976.6</v>
      </c>
      <c r="R31">
        <v>-1013.9</v>
      </c>
      <c r="S31">
        <v>-966.3</v>
      </c>
      <c r="T31">
        <v>-973.1</v>
      </c>
      <c r="U31">
        <v>-915</v>
      </c>
      <c r="V31">
        <v>-941.6</v>
      </c>
      <c r="W31">
        <v>-1001.9</v>
      </c>
      <c r="X31">
        <v>-991.3</v>
      </c>
      <c r="Y31">
        <v>-949.4</v>
      </c>
      <c r="Z31">
        <v>-980.4</v>
      </c>
      <c r="AA31">
        <v>-896.2</v>
      </c>
      <c r="AB31">
        <v>-973.8</v>
      </c>
      <c r="AC31">
        <v>-991.9</v>
      </c>
      <c r="AD31">
        <v>-978.3</v>
      </c>
      <c r="AE31">
        <v>-921.6</v>
      </c>
      <c r="AF31">
        <v>-972.8</v>
      </c>
      <c r="AG31">
        <v>-983.4</v>
      </c>
      <c r="AH31">
        <v>-921.8</v>
      </c>
    </row>
    <row r="32" spans="1:34" x14ac:dyDescent="0.25">
      <c r="A32" t="s">
        <v>21</v>
      </c>
      <c r="B32">
        <v>57.9</v>
      </c>
      <c r="C32">
        <v>56.6</v>
      </c>
      <c r="D32">
        <v>53.7</v>
      </c>
      <c r="E32">
        <v>54.4</v>
      </c>
      <c r="F32">
        <v>57.4</v>
      </c>
      <c r="G32">
        <v>53.5</v>
      </c>
      <c r="H32">
        <v>56.6</v>
      </c>
      <c r="I32">
        <v>53.1</v>
      </c>
      <c r="J32">
        <v>54.1</v>
      </c>
      <c r="K32">
        <v>57.9</v>
      </c>
      <c r="L32">
        <v>63.1</v>
      </c>
      <c r="M32">
        <v>56.4</v>
      </c>
      <c r="N32">
        <v>66.900000000000006</v>
      </c>
      <c r="O32">
        <v>61.9</v>
      </c>
      <c r="P32">
        <v>76.7</v>
      </c>
      <c r="Q32">
        <v>68.900000000000006</v>
      </c>
      <c r="R32">
        <v>61.9</v>
      </c>
      <c r="S32">
        <v>65.900000000000006</v>
      </c>
      <c r="T32">
        <v>60.3</v>
      </c>
      <c r="U32">
        <v>64.099999999999994</v>
      </c>
      <c r="V32">
        <v>55.2</v>
      </c>
      <c r="W32">
        <v>60.1</v>
      </c>
      <c r="X32">
        <v>62.1</v>
      </c>
      <c r="Y32">
        <v>62.7</v>
      </c>
      <c r="Z32">
        <v>56.7</v>
      </c>
      <c r="AA32">
        <v>76</v>
      </c>
      <c r="AB32">
        <v>57</v>
      </c>
      <c r="AC32">
        <v>65.900000000000006</v>
      </c>
      <c r="AD32">
        <v>62.8</v>
      </c>
      <c r="AE32">
        <v>58</v>
      </c>
      <c r="AF32">
        <v>68.400000000000006</v>
      </c>
      <c r="AG32">
        <v>72.900000000000006</v>
      </c>
      <c r="AH32">
        <v>67.5</v>
      </c>
    </row>
    <row r="33" spans="1:34" x14ac:dyDescent="0.25">
      <c r="A33" t="s">
        <v>22</v>
      </c>
      <c r="B33">
        <v>-976.7</v>
      </c>
      <c r="C33">
        <v>-989</v>
      </c>
      <c r="D33">
        <v>-1007.4</v>
      </c>
      <c r="E33">
        <v>-991.3</v>
      </c>
      <c r="F33">
        <v>-1005.2</v>
      </c>
      <c r="G33">
        <v>-980.2</v>
      </c>
      <c r="H33">
        <v>-1011.2</v>
      </c>
      <c r="I33">
        <v>-985.2</v>
      </c>
      <c r="J33">
        <v>-996.3</v>
      </c>
      <c r="K33">
        <v>-968.5</v>
      </c>
      <c r="L33">
        <v>-983.7</v>
      </c>
      <c r="M33">
        <v>-979.8</v>
      </c>
      <c r="N33">
        <v>-924.8</v>
      </c>
      <c r="O33">
        <v>-957.9</v>
      </c>
      <c r="P33">
        <v>-860.2</v>
      </c>
      <c r="Q33">
        <v>-907.6</v>
      </c>
      <c r="R33">
        <v>-951.9</v>
      </c>
      <c r="S33">
        <v>-900.3</v>
      </c>
      <c r="T33">
        <v>-912.8</v>
      </c>
      <c r="U33">
        <v>-850.9</v>
      </c>
      <c r="V33">
        <v>-886.3</v>
      </c>
      <c r="W33">
        <v>-941.7</v>
      </c>
      <c r="X33">
        <v>-929.2</v>
      </c>
      <c r="Y33">
        <v>-886.6</v>
      </c>
      <c r="Z33">
        <v>-923.7</v>
      </c>
      <c r="AA33">
        <v>-820.2</v>
      </c>
      <c r="AB33">
        <v>-916.8</v>
      </c>
      <c r="AC33">
        <v>-926</v>
      </c>
      <c r="AD33">
        <v>-915.5</v>
      </c>
      <c r="AE33">
        <v>-863.6</v>
      </c>
      <c r="AF33">
        <v>-904.4</v>
      </c>
      <c r="AG33">
        <v>-910.5</v>
      </c>
      <c r="AH33">
        <v>-854.3</v>
      </c>
    </row>
    <row r="34" spans="1:34" x14ac:dyDescent="0.25">
      <c r="A34" t="s">
        <v>23</v>
      </c>
    </row>
    <row r="35" spans="1:34" x14ac:dyDescent="0.25">
      <c r="A35" t="s">
        <v>31</v>
      </c>
    </row>
    <row r="36" spans="1:34" x14ac:dyDescent="0.25">
      <c r="A36" t="s">
        <v>32</v>
      </c>
    </row>
    <row r="37" spans="1:34" x14ac:dyDescent="0.25">
      <c r="A37" t="s">
        <v>33</v>
      </c>
    </row>
    <row r="38" spans="1:34" x14ac:dyDescent="0.25">
      <c r="A38" t="s">
        <v>34</v>
      </c>
    </row>
    <row r="39" spans="1:34" x14ac:dyDescent="0.25">
      <c r="A39" t="s">
        <v>35</v>
      </c>
    </row>
    <row r="40" spans="1:34" x14ac:dyDescent="0.25">
      <c r="A40" t="s">
        <v>36</v>
      </c>
    </row>
    <row r="41" spans="1:34" x14ac:dyDescent="0.25">
      <c r="A41" t="s">
        <v>37</v>
      </c>
    </row>
    <row r="42" spans="1:34" x14ac:dyDescent="0.25">
      <c r="A42" t="s">
        <v>38</v>
      </c>
    </row>
    <row r="43" spans="1:34" x14ac:dyDescent="0.25">
      <c r="A43" t="s">
        <v>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45350-4B84-4659-9121-790F9EDB6131}">
  <dimension ref="A1:AH16"/>
  <sheetViews>
    <sheetView workbookViewId="0">
      <selection activeCell="A8" sqref="A8:XFD8"/>
    </sheetView>
  </sheetViews>
  <sheetFormatPr defaultColWidth="20.5703125" defaultRowHeight="15" x14ac:dyDescent="0.25"/>
  <cols>
    <col min="2" max="34" width="6.42578125" bestFit="1" customWidth="1"/>
  </cols>
  <sheetData>
    <row r="1" spans="1:34" x14ac:dyDescent="0.25">
      <c r="A1" t="s">
        <v>39</v>
      </c>
    </row>
    <row r="2" spans="1:34" x14ac:dyDescent="0.25">
      <c r="A2" t="s">
        <v>40</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v>2010</v>
      </c>
      <c r="W2">
        <v>2011</v>
      </c>
      <c r="X2">
        <v>2012</v>
      </c>
      <c r="Y2">
        <v>2013</v>
      </c>
      <c r="Z2">
        <v>2014</v>
      </c>
      <c r="AA2">
        <v>2015</v>
      </c>
      <c r="AB2">
        <v>2016</v>
      </c>
      <c r="AC2">
        <v>2017</v>
      </c>
      <c r="AD2">
        <v>2018</v>
      </c>
      <c r="AE2">
        <v>2019</v>
      </c>
      <c r="AF2">
        <v>2020</v>
      </c>
      <c r="AG2">
        <v>2021</v>
      </c>
      <c r="AH2">
        <v>2022</v>
      </c>
    </row>
    <row r="3" spans="1:34" x14ac:dyDescent="0.25">
      <c r="A3" t="s">
        <v>41</v>
      </c>
      <c r="B3">
        <v>-851</v>
      </c>
      <c r="C3">
        <v>-852.5</v>
      </c>
      <c r="D3">
        <v>-858.5</v>
      </c>
      <c r="E3">
        <v>-852.3</v>
      </c>
      <c r="F3">
        <v>-849.6</v>
      </c>
      <c r="G3">
        <v>-846.4</v>
      </c>
      <c r="H3">
        <v>-842.3</v>
      </c>
      <c r="I3">
        <v>-842.5</v>
      </c>
      <c r="J3">
        <v>-833.6</v>
      </c>
      <c r="K3">
        <v>-826.6</v>
      </c>
      <c r="L3">
        <v>-825.2</v>
      </c>
      <c r="M3">
        <v>-827.3</v>
      </c>
      <c r="N3">
        <v>-789.4</v>
      </c>
      <c r="O3">
        <v>-813.3</v>
      </c>
      <c r="P3">
        <v>-724.5</v>
      </c>
      <c r="Q3">
        <v>-770</v>
      </c>
      <c r="R3">
        <v>-805.3</v>
      </c>
      <c r="S3">
        <v>-800</v>
      </c>
      <c r="T3">
        <v>-801.3</v>
      </c>
      <c r="U3">
        <v>-758.3</v>
      </c>
      <c r="V3">
        <v>-786.6</v>
      </c>
      <c r="W3">
        <v>-796.9</v>
      </c>
      <c r="X3">
        <v>-790.3</v>
      </c>
      <c r="Y3">
        <v>-768.9</v>
      </c>
      <c r="Z3">
        <v>-793.4</v>
      </c>
      <c r="AA3">
        <v>-695.4</v>
      </c>
      <c r="AB3">
        <v>-790.6</v>
      </c>
      <c r="AC3">
        <v>-787.9</v>
      </c>
      <c r="AD3">
        <v>-779.6</v>
      </c>
      <c r="AE3">
        <v>-726.2</v>
      </c>
      <c r="AF3">
        <v>-765.2</v>
      </c>
      <c r="AG3">
        <v>-749.5</v>
      </c>
      <c r="AH3">
        <v>-694.3</v>
      </c>
    </row>
    <row r="4" spans="1:34" x14ac:dyDescent="0.25">
      <c r="A4" t="s">
        <v>42</v>
      </c>
      <c r="B4">
        <v>-600.9</v>
      </c>
      <c r="C4">
        <v>-599.29999999999995</v>
      </c>
      <c r="D4">
        <v>-598.29999999999995</v>
      </c>
      <c r="E4">
        <v>-594.6</v>
      </c>
      <c r="F4">
        <v>-592.5</v>
      </c>
      <c r="G4">
        <v>-589.70000000000005</v>
      </c>
      <c r="H4">
        <v>-586.9</v>
      </c>
      <c r="I4">
        <v>-585.70000000000005</v>
      </c>
      <c r="J4">
        <v>-582.20000000000005</v>
      </c>
      <c r="K4">
        <v>-578.70000000000005</v>
      </c>
      <c r="L4">
        <v>-576.6</v>
      </c>
      <c r="M4">
        <v>-574.6</v>
      </c>
      <c r="N4">
        <v>-565.6</v>
      </c>
      <c r="O4">
        <v>-565.6</v>
      </c>
      <c r="P4">
        <v>-546.1</v>
      </c>
      <c r="Q4">
        <v>-550.79999999999995</v>
      </c>
      <c r="R4">
        <v>-555.6</v>
      </c>
      <c r="S4">
        <v>-551.6</v>
      </c>
      <c r="T4">
        <v>-550.1</v>
      </c>
      <c r="U4">
        <v>-543.20000000000005</v>
      </c>
      <c r="V4">
        <v>-545.79999999999995</v>
      </c>
      <c r="W4">
        <v>-546.9</v>
      </c>
      <c r="X4">
        <v>-544.70000000000005</v>
      </c>
      <c r="Y4">
        <v>-539.70000000000005</v>
      </c>
      <c r="Z4">
        <v>-544.6</v>
      </c>
      <c r="AA4">
        <v>-522.79999999999995</v>
      </c>
      <c r="AB4">
        <v>-543.4</v>
      </c>
      <c r="AC4">
        <v>-541</v>
      </c>
      <c r="AD4">
        <v>-536.70000000000005</v>
      </c>
      <c r="AE4">
        <v>-516.29999999999995</v>
      </c>
      <c r="AF4">
        <v>-522.79999999999995</v>
      </c>
      <c r="AG4">
        <v>-513</v>
      </c>
      <c r="AH4">
        <v>-491.7</v>
      </c>
    </row>
    <row r="5" spans="1:34" x14ac:dyDescent="0.25">
      <c r="A5" t="s">
        <v>43</v>
      </c>
      <c r="B5">
        <v>-116.8</v>
      </c>
      <c r="C5">
        <v>-116</v>
      </c>
      <c r="D5">
        <v>-116</v>
      </c>
      <c r="E5">
        <v>-115.3</v>
      </c>
      <c r="F5">
        <v>-114.5</v>
      </c>
      <c r="G5">
        <v>-114.3</v>
      </c>
      <c r="H5">
        <v>-113.5</v>
      </c>
      <c r="I5">
        <v>-113.5</v>
      </c>
      <c r="J5">
        <v>-113</v>
      </c>
      <c r="K5">
        <v>-111.9</v>
      </c>
      <c r="L5">
        <v>-112</v>
      </c>
      <c r="M5">
        <v>-111.1</v>
      </c>
      <c r="N5">
        <v>-110.2</v>
      </c>
      <c r="O5">
        <v>-109.6</v>
      </c>
      <c r="P5">
        <v>-107</v>
      </c>
      <c r="Q5">
        <v>-107.5</v>
      </c>
      <c r="R5">
        <v>-107.7</v>
      </c>
      <c r="S5">
        <v>-107.4</v>
      </c>
      <c r="T5">
        <v>-106.7</v>
      </c>
      <c r="U5">
        <v>-106.2</v>
      </c>
      <c r="V5">
        <v>-106.2</v>
      </c>
      <c r="W5">
        <v>-106.8</v>
      </c>
      <c r="X5">
        <v>-106.6</v>
      </c>
      <c r="Y5">
        <v>-105.5</v>
      </c>
      <c r="Z5">
        <v>-106.7</v>
      </c>
      <c r="AA5">
        <v>-103.1</v>
      </c>
      <c r="AB5">
        <v>-106.6</v>
      </c>
      <c r="AC5">
        <v>-105.8</v>
      </c>
      <c r="AD5">
        <v>-105.4</v>
      </c>
      <c r="AE5">
        <v>-102.3</v>
      </c>
      <c r="AF5">
        <v>-102.2</v>
      </c>
      <c r="AG5">
        <v>-100.9</v>
      </c>
      <c r="AH5">
        <v>-96.9</v>
      </c>
    </row>
    <row r="6" spans="1:34" x14ac:dyDescent="0.25">
      <c r="A6" t="s">
        <v>44</v>
      </c>
      <c r="B6">
        <v>-132</v>
      </c>
      <c r="C6">
        <v>-133</v>
      </c>
      <c r="D6">
        <v>-133.5</v>
      </c>
      <c r="E6">
        <v>-133.5</v>
      </c>
      <c r="F6">
        <v>-133.6</v>
      </c>
      <c r="G6">
        <v>-133.80000000000001</v>
      </c>
      <c r="H6">
        <v>-134.19999999999999</v>
      </c>
      <c r="I6">
        <v>-134.19999999999999</v>
      </c>
      <c r="J6">
        <v>-133.1</v>
      </c>
      <c r="K6">
        <v>-133.69999999999999</v>
      </c>
      <c r="L6">
        <v>-134</v>
      </c>
      <c r="M6">
        <v>-134.80000000000001</v>
      </c>
      <c r="N6">
        <v>-132.19999999999999</v>
      </c>
      <c r="O6">
        <v>-134.4</v>
      </c>
      <c r="P6">
        <v>-124.8</v>
      </c>
      <c r="Q6">
        <v>-131.19999999999999</v>
      </c>
      <c r="R6">
        <v>-135.6</v>
      </c>
      <c r="S6">
        <v>-135.1</v>
      </c>
      <c r="T6">
        <v>-135.9</v>
      </c>
      <c r="U6">
        <v>-132.1</v>
      </c>
      <c r="V6">
        <v>-135</v>
      </c>
      <c r="W6">
        <v>-136.80000000000001</v>
      </c>
      <c r="X6">
        <v>-136.69999999999999</v>
      </c>
      <c r="Y6">
        <v>-134.9</v>
      </c>
      <c r="Z6">
        <v>-138.1</v>
      </c>
      <c r="AA6">
        <v>-129.5</v>
      </c>
      <c r="AB6">
        <v>-138.6</v>
      </c>
      <c r="AC6">
        <v>-138.5</v>
      </c>
      <c r="AD6">
        <v>-138</v>
      </c>
      <c r="AE6">
        <v>-133.4</v>
      </c>
      <c r="AF6">
        <v>-136.19999999999999</v>
      </c>
      <c r="AG6">
        <v>-135.30000000000001</v>
      </c>
      <c r="AH6">
        <v>-131.4</v>
      </c>
    </row>
    <row r="7" spans="1:34" x14ac:dyDescent="0.25">
      <c r="A7" t="s">
        <v>45</v>
      </c>
      <c r="B7">
        <v>-2.4</v>
      </c>
      <c r="C7">
        <v>-5.0999999999999996</v>
      </c>
      <c r="D7">
        <v>-11.6</v>
      </c>
      <c r="E7">
        <v>-10.199999999999999</v>
      </c>
      <c r="F7">
        <v>-9.9</v>
      </c>
      <c r="G7">
        <v>-9.5</v>
      </c>
      <c r="H7">
        <v>-8.6999999999999993</v>
      </c>
      <c r="I7">
        <v>-10.4</v>
      </c>
      <c r="J7">
        <v>-6.2</v>
      </c>
      <c r="K7">
        <v>-3.1</v>
      </c>
      <c r="L7">
        <v>-3.7</v>
      </c>
      <c r="M7">
        <v>-7.5</v>
      </c>
      <c r="N7">
        <v>17.899999999999999</v>
      </c>
      <c r="O7">
        <v>-4.8</v>
      </c>
      <c r="P7">
        <v>54.4</v>
      </c>
      <c r="Q7">
        <v>20.5</v>
      </c>
      <c r="R7">
        <v>-5.7</v>
      </c>
      <c r="S7">
        <v>-4.9000000000000004</v>
      </c>
      <c r="T7">
        <v>-7.3</v>
      </c>
      <c r="U7">
        <v>23</v>
      </c>
      <c r="V7">
        <v>0.7</v>
      </c>
      <c r="W7">
        <v>-6</v>
      </c>
      <c r="X7">
        <v>-2.2999999999999998</v>
      </c>
      <c r="Y7">
        <v>11.7</v>
      </c>
      <c r="Z7">
        <v>-6</v>
      </c>
      <c r="AA7">
        <v>57.8</v>
      </c>
      <c r="AB7">
        <v>-3.7</v>
      </c>
      <c r="AC7">
        <v>-4.4000000000000004</v>
      </c>
      <c r="AD7">
        <v>-1.5</v>
      </c>
      <c r="AE7">
        <v>26.5</v>
      </c>
      <c r="AF7">
        <v>-3.4</v>
      </c>
      <c r="AG7">
        <v>-0.1</v>
      </c>
      <c r="AH7">
        <v>26.4</v>
      </c>
    </row>
    <row r="8" spans="1:34" x14ac:dyDescent="0.25">
      <c r="A8" t="s">
        <v>46</v>
      </c>
      <c r="B8">
        <v>2</v>
      </c>
      <c r="C8">
        <v>1.6</v>
      </c>
      <c r="D8">
        <v>1.6</v>
      </c>
      <c r="E8">
        <v>2</v>
      </c>
      <c r="F8">
        <v>1.6</v>
      </c>
      <c r="G8">
        <v>1.6</v>
      </c>
      <c r="H8">
        <v>1.6</v>
      </c>
      <c r="I8">
        <v>1.9</v>
      </c>
      <c r="J8">
        <v>1.5</v>
      </c>
      <c r="K8">
        <v>1.4</v>
      </c>
      <c r="L8">
        <v>1.7</v>
      </c>
      <c r="M8">
        <v>1.2</v>
      </c>
      <c r="N8">
        <v>1.1000000000000001</v>
      </c>
      <c r="O8">
        <v>1.4</v>
      </c>
      <c r="P8">
        <v>-0.6</v>
      </c>
      <c r="Q8">
        <v>-0.8</v>
      </c>
      <c r="R8">
        <v>-0.5</v>
      </c>
      <c r="S8">
        <v>-1</v>
      </c>
      <c r="T8">
        <v>-1.2</v>
      </c>
      <c r="U8">
        <v>0.3</v>
      </c>
      <c r="V8">
        <v>-0.3</v>
      </c>
      <c r="W8">
        <v>-0.5</v>
      </c>
      <c r="X8">
        <v>-0.2</v>
      </c>
      <c r="Y8">
        <v>-0.8</v>
      </c>
      <c r="Z8">
        <v>1.6</v>
      </c>
      <c r="AA8">
        <v>1.7</v>
      </c>
      <c r="AB8">
        <v>1.2</v>
      </c>
      <c r="AC8">
        <v>1</v>
      </c>
      <c r="AD8">
        <v>1.3</v>
      </c>
      <c r="AE8">
        <v>-1.3</v>
      </c>
      <c r="AF8">
        <v>-1.3</v>
      </c>
      <c r="AG8">
        <v>-0.9</v>
      </c>
      <c r="AH8">
        <v>-1.2</v>
      </c>
    </row>
    <row r="9" spans="1:34" x14ac:dyDescent="0.25">
      <c r="A9" t="s">
        <v>47</v>
      </c>
      <c r="B9">
        <v>-1.6</v>
      </c>
      <c r="C9">
        <v>-1.5</v>
      </c>
      <c r="D9">
        <v>-1.5</v>
      </c>
      <c r="E9">
        <v>-1.5</v>
      </c>
      <c r="F9">
        <v>-1.5</v>
      </c>
      <c r="G9">
        <v>-1.4</v>
      </c>
      <c r="H9">
        <v>-1.4</v>
      </c>
      <c r="I9">
        <v>-1.4</v>
      </c>
      <c r="J9">
        <v>-1.4</v>
      </c>
      <c r="K9">
        <v>-1.3</v>
      </c>
      <c r="L9">
        <v>-1.3</v>
      </c>
      <c r="M9">
        <v>-1.2</v>
      </c>
      <c r="N9">
        <v>-1.2</v>
      </c>
      <c r="O9">
        <v>-1.1000000000000001</v>
      </c>
      <c r="P9">
        <v>-1.1000000000000001</v>
      </c>
      <c r="Q9">
        <v>-1</v>
      </c>
      <c r="R9">
        <v>-0.9</v>
      </c>
      <c r="S9">
        <v>-0.9</v>
      </c>
      <c r="T9">
        <v>-0.8</v>
      </c>
      <c r="U9">
        <v>-0.8</v>
      </c>
      <c r="V9">
        <v>-0.7</v>
      </c>
      <c r="W9">
        <v>-0.6</v>
      </c>
      <c r="X9">
        <v>-0.5</v>
      </c>
      <c r="Y9">
        <v>-0.4</v>
      </c>
      <c r="Z9">
        <v>-0.4</v>
      </c>
      <c r="AA9">
        <v>-0.3</v>
      </c>
      <c r="AB9">
        <v>-0.2</v>
      </c>
      <c r="AC9">
        <v>-0.1</v>
      </c>
      <c r="AD9">
        <v>-0.1</v>
      </c>
      <c r="AE9">
        <v>-0.1</v>
      </c>
      <c r="AF9">
        <v>-0.1</v>
      </c>
      <c r="AG9">
        <v>-0.1</v>
      </c>
      <c r="AH9">
        <v>-0.1</v>
      </c>
    </row>
    <row r="10" spans="1:34" x14ac:dyDescent="0.25">
      <c r="A10" t="s">
        <v>48</v>
      </c>
      <c r="B10">
        <v>0.8</v>
      </c>
      <c r="C10">
        <v>0.8</v>
      </c>
      <c r="D10">
        <v>0.8</v>
      </c>
      <c r="E10">
        <v>0.8</v>
      </c>
      <c r="F10">
        <v>0.8</v>
      </c>
      <c r="G10">
        <v>0.8</v>
      </c>
      <c r="H10">
        <v>0.8</v>
      </c>
      <c r="I10">
        <v>0.8</v>
      </c>
      <c r="J10">
        <v>0.8</v>
      </c>
      <c r="K10">
        <v>0.8</v>
      </c>
      <c r="L10">
        <v>0.8</v>
      </c>
      <c r="M10">
        <v>0.8</v>
      </c>
      <c r="N10">
        <v>0.8</v>
      </c>
      <c r="O10">
        <v>0.8</v>
      </c>
      <c r="P10">
        <v>0.8</v>
      </c>
      <c r="Q10">
        <v>0.8</v>
      </c>
      <c r="R10">
        <v>0.8</v>
      </c>
      <c r="S10">
        <v>0.8</v>
      </c>
      <c r="T10">
        <v>0.8</v>
      </c>
      <c r="U10">
        <v>0.8</v>
      </c>
      <c r="V10">
        <v>0.8</v>
      </c>
      <c r="W10">
        <v>0.8</v>
      </c>
      <c r="X10">
        <v>0.8</v>
      </c>
      <c r="Y10">
        <v>0.8</v>
      </c>
      <c r="Z10">
        <v>0.8</v>
      </c>
      <c r="AA10">
        <v>0.8</v>
      </c>
      <c r="AB10">
        <v>0.8</v>
      </c>
      <c r="AC10">
        <v>0.8</v>
      </c>
      <c r="AD10">
        <v>0.8</v>
      </c>
      <c r="AE10">
        <v>0.8</v>
      </c>
      <c r="AF10">
        <v>0.8</v>
      </c>
      <c r="AG10">
        <v>0.8</v>
      </c>
      <c r="AH10">
        <v>0.8</v>
      </c>
    </row>
    <row r="11" spans="1:34" x14ac:dyDescent="0.25">
      <c r="A11" t="s">
        <v>49</v>
      </c>
      <c r="B11">
        <v>-123.8</v>
      </c>
      <c r="C11">
        <v>-123.8</v>
      </c>
      <c r="D11">
        <v>-120.7</v>
      </c>
      <c r="E11">
        <v>-122.5</v>
      </c>
      <c r="F11">
        <v>-118.4</v>
      </c>
      <c r="G11">
        <v>-112.2</v>
      </c>
      <c r="H11">
        <v>-117.3</v>
      </c>
      <c r="I11">
        <v>-114.2</v>
      </c>
      <c r="J11">
        <v>-119</v>
      </c>
      <c r="K11">
        <v>-112.9</v>
      </c>
      <c r="L11">
        <v>-93.4</v>
      </c>
      <c r="M11">
        <v>-98.2</v>
      </c>
      <c r="N11">
        <v>-93.7</v>
      </c>
      <c r="O11">
        <v>-104.1</v>
      </c>
      <c r="P11">
        <v>-105.4</v>
      </c>
      <c r="Q11">
        <v>-106</v>
      </c>
      <c r="R11">
        <v>-100.3</v>
      </c>
      <c r="S11">
        <v>-76.099999999999994</v>
      </c>
      <c r="T11">
        <v>-54.4</v>
      </c>
      <c r="U11">
        <v>-60.9</v>
      </c>
      <c r="V11">
        <v>-69.099999999999994</v>
      </c>
      <c r="W11">
        <v>-71</v>
      </c>
      <c r="X11">
        <v>-76.400000000000006</v>
      </c>
      <c r="Y11">
        <v>-82.7</v>
      </c>
      <c r="Z11">
        <v>-85.9</v>
      </c>
      <c r="AA11">
        <v>-91.4</v>
      </c>
      <c r="AB11">
        <v>-95.5</v>
      </c>
      <c r="AC11">
        <v>-100</v>
      </c>
      <c r="AD11">
        <v>-93.9</v>
      </c>
      <c r="AE11">
        <v>-86.9</v>
      </c>
      <c r="AF11">
        <v>-96.8</v>
      </c>
      <c r="AG11">
        <v>-94.7</v>
      </c>
      <c r="AH11">
        <v>-92.8</v>
      </c>
    </row>
    <row r="12" spans="1:34" x14ac:dyDescent="0.25">
      <c r="A12" t="s">
        <v>50</v>
      </c>
      <c r="B12">
        <v>-54.8</v>
      </c>
      <c r="C12">
        <v>-59.9</v>
      </c>
      <c r="D12">
        <v>-54.9</v>
      </c>
      <c r="E12">
        <v>-58.4</v>
      </c>
      <c r="F12">
        <v>-55.2</v>
      </c>
      <c r="G12">
        <v>-51.7</v>
      </c>
      <c r="H12">
        <v>-54</v>
      </c>
      <c r="I12">
        <v>-49.1</v>
      </c>
      <c r="J12">
        <v>-51.7</v>
      </c>
      <c r="K12">
        <v>-47</v>
      </c>
      <c r="L12">
        <v>-31.9</v>
      </c>
      <c r="M12">
        <v>-35.1</v>
      </c>
      <c r="N12">
        <v>-34.5</v>
      </c>
      <c r="O12">
        <v>-44.4</v>
      </c>
      <c r="P12">
        <v>-45.4</v>
      </c>
      <c r="Q12">
        <v>-42.6</v>
      </c>
      <c r="R12">
        <v>-36.6</v>
      </c>
      <c r="S12">
        <v>-13.5</v>
      </c>
      <c r="T12">
        <v>6.6</v>
      </c>
      <c r="U12">
        <v>0</v>
      </c>
      <c r="V12">
        <v>-7.4</v>
      </c>
      <c r="W12">
        <v>-8.6999999999999993</v>
      </c>
      <c r="X12">
        <v>-13.6</v>
      </c>
      <c r="Y12">
        <v>-19.3</v>
      </c>
      <c r="Z12">
        <v>-22.2</v>
      </c>
      <c r="AA12">
        <v>-27.1</v>
      </c>
      <c r="AB12">
        <v>-30.7</v>
      </c>
      <c r="AC12">
        <v>-34.6</v>
      </c>
      <c r="AD12">
        <v>-28.8</v>
      </c>
      <c r="AE12">
        <v>-22.6</v>
      </c>
      <c r="AF12">
        <v>-32.299999999999997</v>
      </c>
      <c r="AG12">
        <v>-30.4</v>
      </c>
      <c r="AH12">
        <v>-28.8</v>
      </c>
    </row>
    <row r="13" spans="1:34" x14ac:dyDescent="0.25">
      <c r="A13" t="s">
        <v>51</v>
      </c>
      <c r="B13">
        <v>-69</v>
      </c>
      <c r="C13">
        <v>-63.9</v>
      </c>
      <c r="D13">
        <v>-65.8</v>
      </c>
      <c r="E13">
        <v>-64.099999999999994</v>
      </c>
      <c r="F13">
        <v>-63.2</v>
      </c>
      <c r="G13">
        <v>-60.5</v>
      </c>
      <c r="H13">
        <v>-63.3</v>
      </c>
      <c r="I13">
        <v>-65</v>
      </c>
      <c r="J13">
        <v>-67.3</v>
      </c>
      <c r="K13">
        <v>-65.900000000000006</v>
      </c>
      <c r="L13">
        <v>-61.5</v>
      </c>
      <c r="M13">
        <v>-63.1</v>
      </c>
      <c r="N13">
        <v>-59.3</v>
      </c>
      <c r="O13">
        <v>-59.6</v>
      </c>
      <c r="P13">
        <v>-60</v>
      </c>
      <c r="Q13">
        <v>-63.4</v>
      </c>
      <c r="R13">
        <v>-63.7</v>
      </c>
      <c r="S13">
        <v>-62.6</v>
      </c>
      <c r="T13">
        <v>-61.1</v>
      </c>
      <c r="U13">
        <v>-60.8</v>
      </c>
      <c r="V13">
        <v>-61.7</v>
      </c>
      <c r="W13">
        <v>-62.3</v>
      </c>
      <c r="X13">
        <v>-62.8</v>
      </c>
      <c r="Y13">
        <v>-63.3</v>
      </c>
      <c r="Z13">
        <v>-63.7</v>
      </c>
      <c r="AA13">
        <v>-64.3</v>
      </c>
      <c r="AB13">
        <v>-64.8</v>
      </c>
      <c r="AC13">
        <v>-65.400000000000006</v>
      </c>
      <c r="AD13">
        <v>-65.099999999999994</v>
      </c>
      <c r="AE13">
        <v>-64.3</v>
      </c>
      <c r="AF13">
        <v>-64.5</v>
      </c>
      <c r="AG13">
        <v>-64.3</v>
      </c>
      <c r="AH13">
        <v>-63.9</v>
      </c>
    </row>
    <row r="14" spans="1:34" x14ac:dyDescent="0.25">
      <c r="A14" t="s">
        <v>52</v>
      </c>
      <c r="B14">
        <v>-974.8</v>
      </c>
      <c r="C14">
        <v>-976.3</v>
      </c>
      <c r="D14">
        <v>-979.2</v>
      </c>
      <c r="E14">
        <v>-974.8</v>
      </c>
      <c r="F14">
        <v>-968</v>
      </c>
      <c r="G14">
        <v>-958.7</v>
      </c>
      <c r="H14">
        <v>-959.7</v>
      </c>
      <c r="I14">
        <v>-956.7</v>
      </c>
      <c r="J14">
        <v>-952.7</v>
      </c>
      <c r="K14">
        <v>-939.5</v>
      </c>
      <c r="L14">
        <v>-918.6</v>
      </c>
      <c r="M14">
        <v>-925.5</v>
      </c>
      <c r="N14">
        <v>-883.2</v>
      </c>
      <c r="O14">
        <v>-917.4</v>
      </c>
      <c r="P14">
        <v>-829.8</v>
      </c>
      <c r="Q14">
        <v>-876</v>
      </c>
      <c r="R14">
        <v>-905.6</v>
      </c>
      <c r="S14">
        <v>-876.2</v>
      </c>
      <c r="T14">
        <v>-855.7</v>
      </c>
      <c r="U14">
        <v>-819.1</v>
      </c>
      <c r="V14">
        <v>-855.7</v>
      </c>
      <c r="W14">
        <v>-867.9</v>
      </c>
      <c r="X14">
        <v>-866.8</v>
      </c>
      <c r="Y14">
        <v>-851.5</v>
      </c>
      <c r="Z14">
        <v>-879.4</v>
      </c>
      <c r="AA14">
        <v>-786.9</v>
      </c>
      <c r="AB14">
        <v>-886.1</v>
      </c>
      <c r="AC14">
        <v>-887.9</v>
      </c>
      <c r="AD14">
        <v>-873.5</v>
      </c>
      <c r="AE14">
        <v>-813.2</v>
      </c>
      <c r="AF14">
        <v>-862</v>
      </c>
      <c r="AG14">
        <v>-844.2</v>
      </c>
      <c r="AH14">
        <v>-787</v>
      </c>
    </row>
    <row r="15" spans="1:34" x14ac:dyDescent="0.25">
      <c r="A15" t="s">
        <v>53</v>
      </c>
    </row>
    <row r="16" spans="1:34" x14ac:dyDescent="0.25">
      <c r="A16" t="s">
        <v>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4C7FE-EA2D-44EB-8318-CB5F6C5D1CFD}">
  <dimension ref="A1:L13"/>
  <sheetViews>
    <sheetView workbookViewId="0">
      <selection activeCell="C13" sqref="C13:K13"/>
    </sheetView>
  </sheetViews>
  <sheetFormatPr defaultRowHeight="15" x14ac:dyDescent="0.25"/>
  <cols>
    <col min="1" max="1" width="9.140625" bestFit="1" customWidth="1"/>
    <col min="2" max="2" width="28" customWidth="1"/>
    <col min="11" max="11" width="10.28515625" customWidth="1"/>
  </cols>
  <sheetData>
    <row r="1" spans="1:12" x14ac:dyDescent="0.25">
      <c r="A1" s="27">
        <v>45516</v>
      </c>
    </row>
    <row r="2" spans="1:12" x14ac:dyDescent="0.25">
      <c r="B2" s="25" t="s">
        <v>66</v>
      </c>
      <c r="C2" s="26"/>
      <c r="D2" s="26"/>
      <c r="E2" s="26"/>
      <c r="F2" s="26"/>
      <c r="G2" s="26"/>
      <c r="H2" s="26"/>
      <c r="I2" s="26"/>
      <c r="J2" s="26"/>
      <c r="K2" s="24" t="s">
        <v>68</v>
      </c>
      <c r="L2" t="s">
        <v>69</v>
      </c>
    </row>
    <row r="3" spans="1:12" x14ac:dyDescent="0.25">
      <c r="B3" s="23"/>
      <c r="C3" s="2" t="s">
        <v>65</v>
      </c>
      <c r="D3" s="2"/>
      <c r="E3" s="2"/>
      <c r="F3" s="2" t="s">
        <v>61</v>
      </c>
      <c r="G3" s="2"/>
      <c r="H3" s="2"/>
      <c r="I3" s="2"/>
      <c r="J3" s="2"/>
      <c r="K3" s="2"/>
    </row>
    <row r="4" spans="1:12" x14ac:dyDescent="0.25">
      <c r="C4" s="2">
        <v>2005</v>
      </c>
      <c r="D4" s="2">
        <v>2020</v>
      </c>
      <c r="E4" s="2">
        <v>2022</v>
      </c>
      <c r="F4" s="2">
        <v>2025</v>
      </c>
      <c r="G4" s="2">
        <v>2030</v>
      </c>
      <c r="H4" s="2">
        <v>2035</v>
      </c>
      <c r="I4" s="2">
        <v>2040</v>
      </c>
      <c r="J4" s="2">
        <v>2045</v>
      </c>
      <c r="K4" s="2">
        <v>2050</v>
      </c>
    </row>
    <row r="5" spans="1:12" x14ac:dyDescent="0.25">
      <c r="B5" t="s">
        <v>5</v>
      </c>
      <c r="C5">
        <f>'Table 6-2'!Q6</f>
        <v>-31.6</v>
      </c>
      <c r="D5">
        <f>'Table 6-2'!AF6</f>
        <v>-8.8000000000000007</v>
      </c>
      <c r="E5">
        <f>'Table 6-2'!AH6</f>
        <v>-31.7</v>
      </c>
      <c r="F5">
        <v>-31.7</v>
      </c>
      <c r="G5">
        <v>-31.7</v>
      </c>
      <c r="H5">
        <v>-31.7</v>
      </c>
      <c r="I5">
        <v>-31.7</v>
      </c>
      <c r="J5">
        <v>-31.7</v>
      </c>
      <c r="K5">
        <v>-31.7</v>
      </c>
    </row>
    <row r="6" spans="1:12" x14ac:dyDescent="0.25">
      <c r="B6" t="s">
        <v>6</v>
      </c>
      <c r="C6">
        <f>'Table 6-2'!Q7</f>
        <v>34.5</v>
      </c>
      <c r="D6">
        <f>'Table 6-2'!AF7</f>
        <v>29.3</v>
      </c>
      <c r="E6">
        <f>'Table 6-2'!AH7</f>
        <v>35.1</v>
      </c>
      <c r="F6">
        <v>35.1</v>
      </c>
      <c r="G6">
        <v>35.1</v>
      </c>
      <c r="H6">
        <v>35.1</v>
      </c>
      <c r="I6">
        <v>35.1</v>
      </c>
      <c r="J6">
        <v>35.1</v>
      </c>
      <c r="K6">
        <v>35.1</v>
      </c>
    </row>
    <row r="7" spans="1:12" x14ac:dyDescent="0.25">
      <c r="B7" t="s">
        <v>7</v>
      </c>
      <c r="C7">
        <f>'Table 6-2'!Q8</f>
        <v>24.1</v>
      </c>
      <c r="D7">
        <f>'Table 6-2'!AF8</f>
        <v>16.100000000000001</v>
      </c>
      <c r="E7">
        <f>'Table 6-2'!AH8</f>
        <v>13.4</v>
      </c>
      <c r="F7">
        <v>13.4</v>
      </c>
      <c r="G7">
        <v>13.4</v>
      </c>
      <c r="H7">
        <v>13.4</v>
      </c>
      <c r="I7">
        <v>13.4</v>
      </c>
      <c r="J7">
        <v>13.4</v>
      </c>
      <c r="K7">
        <v>13.4</v>
      </c>
    </row>
    <row r="8" spans="1:12" x14ac:dyDescent="0.25">
      <c r="B8" t="s">
        <v>8</v>
      </c>
      <c r="C8">
        <f>'Table 6-2'!Q9</f>
        <v>21.8</v>
      </c>
      <c r="D8">
        <f>'Table 6-2'!AF9</f>
        <v>28.7</v>
      </c>
      <c r="E8">
        <f>'Table 6-2'!AH9</f>
        <v>25.6</v>
      </c>
      <c r="F8">
        <v>25.6</v>
      </c>
      <c r="G8">
        <v>25.6</v>
      </c>
      <c r="H8">
        <v>25.6</v>
      </c>
      <c r="I8">
        <v>25.6</v>
      </c>
      <c r="J8">
        <v>25.6</v>
      </c>
      <c r="K8">
        <v>25.6</v>
      </c>
    </row>
    <row r="9" spans="1:12" x14ac:dyDescent="0.25">
      <c r="B9" t="s">
        <v>9</v>
      </c>
      <c r="C9">
        <f>'Table 6-2'!Q10</f>
        <v>-9</v>
      </c>
      <c r="D9">
        <f>'Table 6-2'!AF10</f>
        <v>-10.5</v>
      </c>
      <c r="E9">
        <f>'Table 6-2'!AH10</f>
        <v>-10.6</v>
      </c>
      <c r="F9">
        <v>-10.6</v>
      </c>
      <c r="G9">
        <v>-10.6</v>
      </c>
      <c r="H9">
        <v>-10.6</v>
      </c>
      <c r="I9">
        <v>-10.6</v>
      </c>
      <c r="J9">
        <v>-10.6</v>
      </c>
      <c r="K9">
        <v>-10.6</v>
      </c>
    </row>
    <row r="10" spans="1:12" x14ac:dyDescent="0.25">
      <c r="B10" t="s">
        <v>10</v>
      </c>
      <c r="C10">
        <f>'Table 6-2'!Q11</f>
        <v>1.1000000000000001</v>
      </c>
      <c r="D10">
        <f>'Table 6-2'!AF11</f>
        <v>0.3</v>
      </c>
      <c r="E10">
        <f>'Table 6-2'!AH11</f>
        <v>0.3</v>
      </c>
      <c r="F10">
        <v>0.3</v>
      </c>
      <c r="G10">
        <v>0.3</v>
      </c>
      <c r="H10">
        <v>0.3</v>
      </c>
      <c r="I10">
        <v>0.3</v>
      </c>
      <c r="J10">
        <v>0.3</v>
      </c>
      <c r="K10">
        <v>0.3</v>
      </c>
    </row>
    <row r="11" spans="1:12" x14ac:dyDescent="0.25">
      <c r="B11" t="s">
        <v>64</v>
      </c>
      <c r="C11">
        <f>'Table 6-2'!Q12</f>
        <v>-118.3</v>
      </c>
      <c r="D11">
        <f>'Table 6-2'!AF12</f>
        <v>-134.30000000000001</v>
      </c>
      <c r="E11">
        <f>'Table 6-2'!AH12</f>
        <v>-134.80000000000001</v>
      </c>
      <c r="F11">
        <v>-134.80000000000001</v>
      </c>
      <c r="G11">
        <v>-134.80000000000001</v>
      </c>
      <c r="H11">
        <v>-134.80000000000001</v>
      </c>
      <c r="I11">
        <v>-134.80000000000001</v>
      </c>
      <c r="J11">
        <v>-134.80000000000001</v>
      </c>
      <c r="K11">
        <v>-134.80000000000001</v>
      </c>
    </row>
    <row r="12" spans="1:12" x14ac:dyDescent="0.25">
      <c r="B12" t="s">
        <v>12</v>
      </c>
      <c r="C12">
        <f>'Table 6-2'!Q13</f>
        <v>77.099999999999994</v>
      </c>
      <c r="D12">
        <f>'Table 6-2'!AF13</f>
        <v>68.8</v>
      </c>
      <c r="E12">
        <f>'Table 6-2'!AH13</f>
        <v>68.2</v>
      </c>
      <c r="F12">
        <v>68.2</v>
      </c>
      <c r="G12">
        <v>68.2</v>
      </c>
      <c r="H12">
        <v>68.2</v>
      </c>
      <c r="I12">
        <v>68.2</v>
      </c>
      <c r="J12">
        <v>68.2</v>
      </c>
      <c r="K12">
        <v>68.2</v>
      </c>
    </row>
    <row r="13" spans="1:12" s="3" customFormat="1" x14ac:dyDescent="0.25">
      <c r="B13" s="33" t="s">
        <v>67</v>
      </c>
      <c r="C13" s="3">
        <f>SUM(C5:C12)</f>
        <v>-0.30000000000001137</v>
      </c>
      <c r="D13" s="3">
        <f t="shared" ref="D13:K13" si="0">SUM(D5:D12)</f>
        <v>-10.40000000000002</v>
      </c>
      <c r="E13" s="3">
        <f t="shared" si="0"/>
        <v>-34.500000000000014</v>
      </c>
      <c r="F13" s="3">
        <f t="shared" si="0"/>
        <v>-34.500000000000014</v>
      </c>
      <c r="G13" s="3">
        <f t="shared" si="0"/>
        <v>-34.500000000000014</v>
      </c>
      <c r="H13" s="3">
        <f t="shared" si="0"/>
        <v>-34.500000000000014</v>
      </c>
      <c r="I13" s="3">
        <f t="shared" si="0"/>
        <v>-34.500000000000014</v>
      </c>
      <c r="J13" s="3">
        <f t="shared" si="0"/>
        <v>-34.500000000000014</v>
      </c>
      <c r="K13" s="3">
        <f t="shared" si="0"/>
        <v>-34.500000000000014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8099C-37B1-432C-B59A-50BD2ABF7993}">
  <dimension ref="A1:BK88"/>
  <sheetViews>
    <sheetView zoomScale="90" zoomScaleNormal="90" workbookViewId="0">
      <pane xSplit="1" topLeftCell="AC1" activePane="topRight" state="frozen"/>
      <selection pane="topRight" activeCell="AI75" sqref="AI75:AQ75"/>
    </sheetView>
  </sheetViews>
  <sheetFormatPr defaultRowHeight="15" x14ac:dyDescent="0.25"/>
  <cols>
    <col min="1" max="1" width="54" customWidth="1"/>
    <col min="2" max="2" width="12.42578125" customWidth="1"/>
  </cols>
  <sheetData>
    <row r="1" spans="1:63" x14ac:dyDescent="0.25">
      <c r="A1" t="s">
        <v>107</v>
      </c>
      <c r="B1" s="27">
        <v>45530</v>
      </c>
    </row>
    <row r="2" spans="1:63" ht="18.75" x14ac:dyDescent="0.3">
      <c r="A2" s="134" t="s">
        <v>78</v>
      </c>
      <c r="AJ2" t="s">
        <v>61</v>
      </c>
    </row>
    <row r="3" spans="1:63" x14ac:dyDescent="0.25">
      <c r="A3" s="135" t="s">
        <v>79</v>
      </c>
      <c r="B3" t="s">
        <v>80</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c r="AI3">
        <v>2022</v>
      </c>
      <c r="AJ3">
        <v>2023</v>
      </c>
      <c r="AK3">
        <v>2024</v>
      </c>
      <c r="AL3">
        <v>2025</v>
      </c>
      <c r="AM3">
        <v>2026</v>
      </c>
      <c r="AN3">
        <v>2027</v>
      </c>
      <c r="AO3">
        <v>2028</v>
      </c>
      <c r="AP3">
        <v>2029</v>
      </c>
      <c r="AQ3">
        <v>2030</v>
      </c>
      <c r="AR3">
        <v>2031</v>
      </c>
      <c r="AS3">
        <v>2032</v>
      </c>
      <c r="AT3">
        <v>2033</v>
      </c>
      <c r="AU3">
        <v>2034</v>
      </c>
      <c r="AV3">
        <v>2035</v>
      </c>
      <c r="AW3">
        <v>2036</v>
      </c>
      <c r="AX3">
        <v>2037</v>
      </c>
      <c r="AY3">
        <v>2038</v>
      </c>
      <c r="AZ3">
        <v>2039</v>
      </c>
      <c r="BA3">
        <v>2040</v>
      </c>
      <c r="BB3">
        <v>2041</v>
      </c>
      <c r="BC3">
        <v>2042</v>
      </c>
      <c r="BD3">
        <v>2043</v>
      </c>
      <c r="BE3">
        <v>2044</v>
      </c>
      <c r="BF3">
        <v>2045</v>
      </c>
      <c r="BG3">
        <v>2046</v>
      </c>
      <c r="BH3">
        <v>2047</v>
      </c>
      <c r="BI3">
        <v>2048</v>
      </c>
      <c r="BJ3">
        <v>2049</v>
      </c>
      <c r="BK3">
        <v>2050</v>
      </c>
    </row>
    <row r="4" spans="1:63" s="2" customFormat="1" x14ac:dyDescent="0.25">
      <c r="A4" s="135" t="s">
        <v>5</v>
      </c>
      <c r="B4" s="2" t="s">
        <v>81</v>
      </c>
      <c r="C4" s="2">
        <v>-5.0000000000000009</v>
      </c>
      <c r="D4" s="2">
        <v>-18.600000000000001</v>
      </c>
      <c r="E4" s="2">
        <v>-26.7</v>
      </c>
      <c r="F4" s="2">
        <v>-13.6</v>
      </c>
      <c r="G4" s="2">
        <v>-21.5</v>
      </c>
      <c r="H4" s="2">
        <v>-18.2</v>
      </c>
      <c r="I4" s="2">
        <v>-38.200000000000003</v>
      </c>
      <c r="J4" s="2">
        <v>-35</v>
      </c>
      <c r="K4" s="2">
        <v>-30.4</v>
      </c>
      <c r="L4" s="2">
        <v>-32.200000000000003</v>
      </c>
      <c r="M4" s="2">
        <v>-38</v>
      </c>
      <c r="N4" s="2">
        <v>-35.799999999999997</v>
      </c>
      <c r="O4" s="2">
        <v>-38.1</v>
      </c>
      <c r="P4" s="2">
        <v>-29</v>
      </c>
      <c r="Q4" s="2">
        <v>-33.700000000000003</v>
      </c>
      <c r="R4" s="2">
        <v>-31.6</v>
      </c>
      <c r="S4" s="2">
        <v>-28.299999999999997</v>
      </c>
      <c r="T4" s="2">
        <v>-27</v>
      </c>
      <c r="U4" s="2">
        <v>-33.799999999999997</v>
      </c>
      <c r="V4" s="2">
        <v>-15.6</v>
      </c>
      <c r="W4" s="2">
        <v>-19.899999999999999</v>
      </c>
      <c r="X4" s="2">
        <v>-38.5</v>
      </c>
      <c r="Y4" s="2">
        <v>-27.1</v>
      </c>
      <c r="Z4" s="2">
        <v>-16</v>
      </c>
      <c r="AA4" s="2">
        <v>-22.4</v>
      </c>
      <c r="AB4" s="2">
        <v>-24</v>
      </c>
      <c r="AC4" s="2">
        <v>-22.5</v>
      </c>
      <c r="AD4" s="2">
        <v>-18.8</v>
      </c>
      <c r="AE4" s="2">
        <v>-17.8</v>
      </c>
      <c r="AF4" s="2">
        <v>-19.399999999999999</v>
      </c>
      <c r="AG4" s="2">
        <v>-8.8000000000000007</v>
      </c>
      <c r="AH4" s="2">
        <v>-32</v>
      </c>
      <c r="AI4" s="2">
        <v>-31.700000000000003</v>
      </c>
      <c r="AJ4" s="2">
        <v>-36.517277439188703</v>
      </c>
      <c r="AK4" s="108">
        <v>-48.033311148217663</v>
      </c>
      <c r="AL4" s="108">
        <v>-64.598787754204238</v>
      </c>
      <c r="AM4" s="108">
        <v>-90.372443512007237</v>
      </c>
      <c r="AN4" s="108">
        <v>-82.218889551900844</v>
      </c>
      <c r="AO4" s="108">
        <v>-70.19081188945222</v>
      </c>
      <c r="AP4" s="2">
        <v>-51.413751807286005</v>
      </c>
      <c r="AQ4" s="2">
        <v>-51.369385361803509</v>
      </c>
      <c r="AR4" s="2">
        <v>-51.324870682205969</v>
      </c>
      <c r="AS4" s="2">
        <v>-51.280356002608443</v>
      </c>
      <c r="AT4" s="2">
        <v>-51.235304441553239</v>
      </c>
      <c r="AU4" s="2">
        <v>-51.190252880498029</v>
      </c>
      <c r="AV4" s="2">
        <v>-51.145092194847159</v>
      </c>
      <c r="AW4" s="2">
        <v>-51.099931509196281</v>
      </c>
      <c r="AX4" s="2">
        <v>-51.05530158226405</v>
      </c>
      <c r="AY4" s="2">
        <v>-51.010671655331805</v>
      </c>
      <c r="AZ4" s="2">
        <v>-50.969120362661684</v>
      </c>
      <c r="BA4" s="2">
        <v>-50.927569069991549</v>
      </c>
      <c r="BB4" s="2">
        <v>-50.884965852790842</v>
      </c>
      <c r="BC4" s="2">
        <v>-50.842362635590121</v>
      </c>
      <c r="BD4" s="2">
        <v>-50.802810687993144</v>
      </c>
      <c r="BE4" s="2">
        <v>-50.763258740396182</v>
      </c>
      <c r="BF4" s="2">
        <v>-50.725714700991759</v>
      </c>
      <c r="BG4" s="2">
        <v>-50.688170661587336</v>
      </c>
      <c r="BH4" s="2">
        <v>-50.649342583523477</v>
      </c>
      <c r="BI4" s="2">
        <v>-50.610514505459633</v>
      </c>
      <c r="BJ4" s="2">
        <v>-50.571832751022917</v>
      </c>
      <c r="BK4" s="2">
        <v>-50.533150996586201</v>
      </c>
    </row>
    <row r="5" spans="1:63" x14ac:dyDescent="0.25">
      <c r="A5" s="80" t="s">
        <v>82</v>
      </c>
      <c r="B5" t="s">
        <v>81</v>
      </c>
      <c r="C5">
        <v>-5.0000000000000009</v>
      </c>
      <c r="D5">
        <v>-18.600000000000001</v>
      </c>
      <c r="E5">
        <v>-26.7</v>
      </c>
      <c r="F5">
        <v>-13.6</v>
      </c>
      <c r="G5">
        <v>-21.5</v>
      </c>
      <c r="H5">
        <v>-18.2</v>
      </c>
      <c r="I5">
        <v>-38.200000000000003</v>
      </c>
      <c r="J5">
        <v>-35</v>
      </c>
      <c r="K5">
        <v>-30.4</v>
      </c>
      <c r="L5">
        <v>-32.200000000000003</v>
      </c>
      <c r="M5">
        <v>-38</v>
      </c>
      <c r="N5">
        <v>-35.799999999999997</v>
      </c>
      <c r="O5">
        <v>-38.1</v>
      </c>
      <c r="P5">
        <v>-29</v>
      </c>
      <c r="Q5">
        <v>-33.700000000000003</v>
      </c>
      <c r="R5">
        <v>-31.6</v>
      </c>
      <c r="S5">
        <v>-28.299999999999997</v>
      </c>
      <c r="T5">
        <v>-27</v>
      </c>
      <c r="U5">
        <v>-33.799999999999997</v>
      </c>
      <c r="V5">
        <v>-15.6</v>
      </c>
      <c r="W5">
        <v>-19.899999999999999</v>
      </c>
      <c r="X5">
        <v>-38.5</v>
      </c>
      <c r="Y5">
        <v>-27.1</v>
      </c>
      <c r="Z5">
        <v>-16</v>
      </c>
      <c r="AA5">
        <v>-22.4</v>
      </c>
      <c r="AB5">
        <v>-24</v>
      </c>
      <c r="AC5">
        <v>-22.5</v>
      </c>
      <c r="AD5">
        <v>-18.8</v>
      </c>
      <c r="AE5">
        <v>-17.8</v>
      </c>
      <c r="AF5">
        <v>-19.399999999999999</v>
      </c>
      <c r="AG5">
        <v>-8.8000000000000007</v>
      </c>
      <c r="AH5">
        <v>-32</v>
      </c>
      <c r="AI5">
        <v>-31.700000000000003</v>
      </c>
      <c r="AJ5">
        <v>-36.517277439188703</v>
      </c>
      <c r="AK5" s="108">
        <v>-48.033311148217663</v>
      </c>
      <c r="AL5" s="108">
        <v>-64.598787754204238</v>
      </c>
      <c r="AM5" s="108">
        <v>-90.372443512007237</v>
      </c>
      <c r="AN5" s="108">
        <v>-82.218889551900844</v>
      </c>
      <c r="AO5" s="108">
        <v>-70.19081188945222</v>
      </c>
      <c r="AP5">
        <v>-51.413751807286005</v>
      </c>
      <c r="AQ5">
        <v>-51.369385361803509</v>
      </c>
      <c r="AR5">
        <v>-51.324870682205969</v>
      </c>
      <c r="AS5">
        <v>-51.280356002608443</v>
      </c>
      <c r="AT5">
        <v>-51.235304441553239</v>
      </c>
      <c r="AU5">
        <v>-51.190252880498029</v>
      </c>
      <c r="AV5">
        <v>-51.145092194847159</v>
      </c>
      <c r="AW5">
        <v>-51.099931509196281</v>
      </c>
      <c r="AX5">
        <v>-51.05530158226405</v>
      </c>
      <c r="AY5">
        <v>-51.010671655331805</v>
      </c>
      <c r="AZ5">
        <v>-50.969120362661684</v>
      </c>
      <c r="BA5">
        <v>-50.927569069991549</v>
      </c>
      <c r="BB5">
        <v>-50.884965852790842</v>
      </c>
      <c r="BC5">
        <v>-50.842362635590121</v>
      </c>
      <c r="BD5">
        <v>-50.802810687993144</v>
      </c>
      <c r="BE5">
        <v>-50.763258740396182</v>
      </c>
      <c r="BF5">
        <v>-50.725714700991759</v>
      </c>
      <c r="BG5">
        <v>-50.688170661587336</v>
      </c>
      <c r="BH5">
        <v>-50.649342583523477</v>
      </c>
      <c r="BI5">
        <v>-50.610514505459633</v>
      </c>
      <c r="BJ5">
        <v>-50.571832751022917</v>
      </c>
      <c r="BK5">
        <v>-50.533150996586201</v>
      </c>
    </row>
    <row r="6" spans="1:63" s="2" customFormat="1" x14ac:dyDescent="0.25">
      <c r="A6" s="135" t="s">
        <v>6</v>
      </c>
      <c r="B6" s="2" t="s">
        <v>83</v>
      </c>
      <c r="C6" s="2">
        <v>45.4</v>
      </c>
      <c r="D6" s="2">
        <v>46.6</v>
      </c>
      <c r="E6" s="2">
        <v>43.2</v>
      </c>
      <c r="F6" s="2">
        <v>40.700000000000003</v>
      </c>
      <c r="G6" s="2">
        <v>40.700000000000003</v>
      </c>
      <c r="H6" s="2">
        <v>42.7</v>
      </c>
      <c r="I6" s="2">
        <v>40.4</v>
      </c>
      <c r="J6" s="2">
        <v>40.700000000000003</v>
      </c>
      <c r="K6" s="2">
        <v>38.5</v>
      </c>
      <c r="L6" s="2">
        <v>40.9</v>
      </c>
      <c r="M6" s="2">
        <v>37.4</v>
      </c>
      <c r="N6" s="2">
        <v>36</v>
      </c>
      <c r="O6" s="2">
        <v>35.700000000000003</v>
      </c>
      <c r="P6" s="2">
        <v>35.799999999999997</v>
      </c>
      <c r="Q6" s="2">
        <v>34.6</v>
      </c>
      <c r="R6" s="2">
        <v>34.5</v>
      </c>
      <c r="S6" s="2">
        <v>32.4</v>
      </c>
      <c r="T6" s="2">
        <v>33.6</v>
      </c>
      <c r="U6" s="2">
        <v>30.3</v>
      </c>
      <c r="V6" s="2">
        <v>30.9</v>
      </c>
      <c r="W6" s="2">
        <v>32.299999999999997</v>
      </c>
      <c r="X6" s="2">
        <v>29.599999999999998</v>
      </c>
      <c r="Y6" s="2">
        <v>31.999999999999996</v>
      </c>
      <c r="Z6" s="2">
        <v>33.5</v>
      </c>
      <c r="AA6" s="2">
        <v>32</v>
      </c>
      <c r="AB6" s="2">
        <v>33.299999999999997</v>
      </c>
      <c r="AC6" s="2">
        <v>34.1</v>
      </c>
      <c r="AD6" s="2">
        <v>33.200000000000003</v>
      </c>
      <c r="AE6" s="2">
        <v>31.9</v>
      </c>
      <c r="AF6" s="2">
        <v>31.400000000000002</v>
      </c>
      <c r="AG6" s="2">
        <v>29.299999999999997</v>
      </c>
      <c r="AH6" s="2">
        <v>34.9</v>
      </c>
      <c r="AI6" s="2">
        <v>35.1</v>
      </c>
      <c r="AJ6" s="2">
        <v>31.789142774507489</v>
      </c>
      <c r="AK6">
        <v>31.750211715121711</v>
      </c>
      <c r="AL6">
        <v>31.7107510794714</v>
      </c>
      <c r="AM6">
        <v>31.671290443821086</v>
      </c>
      <c r="AN6">
        <v>31.631139677113929</v>
      </c>
      <c r="AO6">
        <v>31.590988910406775</v>
      </c>
      <c r="AP6" s="2">
        <v>31.546443216319567</v>
      </c>
      <c r="AQ6" s="2">
        <v>31.501897522232358</v>
      </c>
      <c r="AR6" s="2">
        <v>31.457202995137017</v>
      </c>
      <c r="AS6" s="2">
        <v>31.412508468041679</v>
      </c>
      <c r="AT6" s="2">
        <v>31.367274890388764</v>
      </c>
      <c r="AU6" s="2">
        <v>31.322041312735852</v>
      </c>
      <c r="AV6" s="2">
        <v>31.276698169603829</v>
      </c>
      <c r="AW6" s="2">
        <v>31.23135502647181</v>
      </c>
      <c r="AX6" s="2">
        <v>31.186544786421319</v>
      </c>
      <c r="AY6" s="2">
        <v>31.141734546370824</v>
      </c>
      <c r="AZ6" s="2">
        <v>31.100015378831436</v>
      </c>
      <c r="BA6" s="2">
        <v>31.058296211292049</v>
      </c>
      <c r="BB6" s="2">
        <v>31.015520869253386</v>
      </c>
      <c r="BC6" s="2">
        <v>30.97274552721472</v>
      </c>
      <c r="BD6" s="2">
        <v>30.933033782470527</v>
      </c>
      <c r="BE6" s="2">
        <v>30.893322037726339</v>
      </c>
      <c r="BF6" s="2">
        <v>30.855626313493332</v>
      </c>
      <c r="BG6" s="2">
        <v>30.817930589260317</v>
      </c>
      <c r="BH6" s="2">
        <v>30.778945638615379</v>
      </c>
      <c r="BI6" s="2">
        <v>30.739960687970449</v>
      </c>
      <c r="BJ6" s="2">
        <v>30.70112265212703</v>
      </c>
      <c r="BK6" s="2">
        <v>30.662284616283618</v>
      </c>
    </row>
    <row r="7" spans="1:63" x14ac:dyDescent="0.25">
      <c r="A7" s="80" t="s">
        <v>84</v>
      </c>
      <c r="B7" t="s">
        <v>83</v>
      </c>
      <c r="C7">
        <v>45.4</v>
      </c>
      <c r="D7">
        <v>46.6</v>
      </c>
      <c r="E7">
        <v>43.2</v>
      </c>
      <c r="F7">
        <v>40.700000000000003</v>
      </c>
      <c r="G7">
        <v>40.700000000000003</v>
      </c>
      <c r="H7">
        <v>42.7</v>
      </c>
      <c r="I7">
        <v>40.4</v>
      </c>
      <c r="J7">
        <v>40.700000000000003</v>
      </c>
      <c r="K7">
        <v>38.5</v>
      </c>
      <c r="L7">
        <v>40.9</v>
      </c>
      <c r="M7">
        <v>37.4</v>
      </c>
      <c r="N7">
        <v>36</v>
      </c>
      <c r="O7">
        <v>35.700000000000003</v>
      </c>
      <c r="P7">
        <v>35.799999999999997</v>
      </c>
      <c r="Q7">
        <v>34.6</v>
      </c>
      <c r="R7">
        <v>34.5</v>
      </c>
      <c r="S7">
        <v>32.4</v>
      </c>
      <c r="T7">
        <v>33.6</v>
      </c>
      <c r="U7">
        <v>30.3</v>
      </c>
      <c r="V7">
        <v>30.9</v>
      </c>
      <c r="W7">
        <v>32.299999999999997</v>
      </c>
      <c r="X7">
        <v>29.599999999999998</v>
      </c>
      <c r="Y7">
        <v>31.999999999999996</v>
      </c>
      <c r="Z7">
        <v>33.5</v>
      </c>
      <c r="AA7">
        <v>32</v>
      </c>
      <c r="AB7">
        <v>33.299999999999997</v>
      </c>
      <c r="AC7">
        <v>34.1</v>
      </c>
      <c r="AD7">
        <v>33.200000000000003</v>
      </c>
      <c r="AE7">
        <v>31.9</v>
      </c>
      <c r="AF7">
        <v>31.400000000000002</v>
      </c>
      <c r="AG7">
        <v>29.299999999999997</v>
      </c>
      <c r="AH7">
        <v>34.9</v>
      </c>
      <c r="AI7">
        <v>35.1</v>
      </c>
      <c r="AJ7">
        <v>31.789142774507489</v>
      </c>
      <c r="AK7">
        <v>31.750211715121711</v>
      </c>
      <c r="AL7">
        <v>31.7107510794714</v>
      </c>
      <c r="AM7">
        <v>31.671290443821086</v>
      </c>
      <c r="AN7">
        <v>31.631139677113929</v>
      </c>
      <c r="AO7">
        <v>31.590988910406775</v>
      </c>
      <c r="AP7">
        <v>31.546443216319567</v>
      </c>
      <c r="AQ7">
        <v>31.501897522232358</v>
      </c>
      <c r="AR7">
        <v>31.457202995137017</v>
      </c>
      <c r="AS7">
        <v>31.412508468041679</v>
      </c>
      <c r="AT7">
        <v>31.367274890388764</v>
      </c>
      <c r="AU7">
        <v>31.322041312735852</v>
      </c>
      <c r="AV7">
        <v>31.276698169603829</v>
      </c>
      <c r="AW7">
        <v>31.23135502647181</v>
      </c>
      <c r="AX7">
        <v>31.186544786421319</v>
      </c>
      <c r="AY7">
        <v>31.141734546370824</v>
      </c>
      <c r="AZ7">
        <v>31.100015378831436</v>
      </c>
      <c r="BA7">
        <v>31.058296211292049</v>
      </c>
      <c r="BB7">
        <v>31.015520869253386</v>
      </c>
      <c r="BC7">
        <v>30.97274552721472</v>
      </c>
      <c r="BD7">
        <v>30.933033782470527</v>
      </c>
      <c r="BE7">
        <v>30.893322037726339</v>
      </c>
      <c r="BF7">
        <v>30.855626313493332</v>
      </c>
      <c r="BG7">
        <v>30.817930589260317</v>
      </c>
      <c r="BH7">
        <v>30.778945638615379</v>
      </c>
      <c r="BI7">
        <v>30.739960687970449</v>
      </c>
      <c r="BJ7">
        <v>30.70112265212703</v>
      </c>
      <c r="BK7">
        <v>30.662284616283618</v>
      </c>
    </row>
    <row r="8" spans="1:63" s="2" customFormat="1" x14ac:dyDescent="0.25">
      <c r="A8" s="135" t="s">
        <v>7</v>
      </c>
      <c r="B8" s="2" t="s">
        <v>85</v>
      </c>
      <c r="C8" s="2">
        <v>24.599999999999998</v>
      </c>
      <c r="D8" s="2">
        <v>27.299999999999997</v>
      </c>
      <c r="E8" s="2">
        <v>23.8</v>
      </c>
      <c r="F8" s="2">
        <v>23.7</v>
      </c>
      <c r="G8" s="2">
        <v>7.5</v>
      </c>
      <c r="H8" s="2">
        <v>19.400000000000002</v>
      </c>
      <c r="I8" s="2">
        <v>10.5</v>
      </c>
      <c r="J8" s="2">
        <v>31.5</v>
      </c>
      <c r="K8" s="2">
        <v>17</v>
      </c>
      <c r="L8" s="2">
        <v>28.599999999999998</v>
      </c>
      <c r="M8" s="2">
        <v>-0.7</v>
      </c>
      <c r="N8" s="2">
        <v>15.8</v>
      </c>
      <c r="O8" s="2">
        <v>19.2</v>
      </c>
      <c r="P8" s="2">
        <v>16.599999999999998</v>
      </c>
      <c r="Q8" s="2">
        <v>19.399999999999999</v>
      </c>
      <c r="R8" s="2">
        <v>24.900000000000002</v>
      </c>
      <c r="S8" s="2">
        <v>9.9</v>
      </c>
      <c r="T8" s="2">
        <v>24.8</v>
      </c>
      <c r="U8" s="2">
        <v>11</v>
      </c>
      <c r="V8" s="2">
        <v>14.100000000000001</v>
      </c>
      <c r="W8" s="2">
        <v>27.799999999999994</v>
      </c>
      <c r="X8" s="2">
        <v>13.799999999999999</v>
      </c>
      <c r="Y8" s="2">
        <v>11.600000000000001</v>
      </c>
      <c r="Z8" s="2">
        <v>25.7</v>
      </c>
      <c r="AA8" s="2">
        <v>30.5</v>
      </c>
      <c r="AB8" s="2">
        <v>25.6</v>
      </c>
      <c r="AC8" s="2">
        <v>43.500000000000007</v>
      </c>
      <c r="AD8" s="2">
        <v>30.3</v>
      </c>
      <c r="AE8" s="2">
        <v>29.700000000000003</v>
      </c>
      <c r="AF8" s="2">
        <v>28.8</v>
      </c>
      <c r="AG8" s="2">
        <v>17.200000000000003</v>
      </c>
      <c r="AH8" s="2">
        <v>11.5</v>
      </c>
      <c r="AI8" s="2">
        <v>13.999999999999998</v>
      </c>
      <c r="AJ8" s="2">
        <v>11.447647806723506</v>
      </c>
      <c r="AK8">
        <v>8.7342966874470065</v>
      </c>
      <c r="AL8">
        <v>5.7446972854997487</v>
      </c>
      <c r="AM8" s="108">
        <v>2.9988158667524929</v>
      </c>
      <c r="AN8" s="108">
        <v>2.4949304353493948</v>
      </c>
      <c r="AO8">
        <v>4.6376181714462961</v>
      </c>
      <c r="AP8" s="2">
        <v>5.1582467430135477</v>
      </c>
      <c r="AQ8" s="2">
        <v>5.1544515645807936</v>
      </c>
      <c r="AR8" s="2">
        <v>5.1506207494417477</v>
      </c>
      <c r="AS8" s="2">
        <v>5.1467899343026975</v>
      </c>
      <c r="AT8" s="2">
        <v>5.1430082260651409</v>
      </c>
      <c r="AU8" s="2">
        <v>5.1392265178275887</v>
      </c>
      <c r="AV8" s="2">
        <v>5.1353441192656373</v>
      </c>
      <c r="AW8" s="2">
        <v>5.1314617207036832</v>
      </c>
      <c r="AX8" s="2">
        <v>5.1274705860570959</v>
      </c>
      <c r="AY8" s="2">
        <v>5.1234794514105122</v>
      </c>
      <c r="AZ8" s="2">
        <v>5.118948676312872</v>
      </c>
      <c r="BA8" s="2">
        <v>5.1144179012152353</v>
      </c>
      <c r="BB8" s="2">
        <v>5.1100634086346117</v>
      </c>
      <c r="BC8" s="2">
        <v>5.1057089160539881</v>
      </c>
      <c r="BD8" s="2">
        <v>5.1007551372821132</v>
      </c>
      <c r="BE8" s="2">
        <v>5.0958013585102382</v>
      </c>
      <c r="BF8" s="2">
        <v>5.0905031632027189</v>
      </c>
      <c r="BG8" s="2">
        <v>5.0852049678951943</v>
      </c>
      <c r="BH8" s="2">
        <v>5.0800276215076146</v>
      </c>
      <c r="BI8" s="2">
        <v>5.0748502751200339</v>
      </c>
      <c r="BJ8" s="2">
        <v>5.0695917870863045</v>
      </c>
      <c r="BK8" s="2">
        <v>5.064333299052576</v>
      </c>
    </row>
    <row r="9" spans="1:63" x14ac:dyDescent="0.25">
      <c r="A9" s="80" t="s">
        <v>82</v>
      </c>
      <c r="B9" t="s">
        <v>85</v>
      </c>
      <c r="C9">
        <v>24.4</v>
      </c>
      <c r="D9">
        <v>27.099999999999998</v>
      </c>
      <c r="E9">
        <v>23.5</v>
      </c>
      <c r="F9">
        <v>23.4</v>
      </c>
      <c r="G9">
        <v>7</v>
      </c>
      <c r="H9">
        <v>19.100000000000001</v>
      </c>
      <c r="I9">
        <v>9.5</v>
      </c>
      <c r="J9">
        <v>31.3</v>
      </c>
      <c r="K9">
        <v>16.7</v>
      </c>
      <c r="L9">
        <v>27.7</v>
      </c>
      <c r="M9">
        <v>-1.6</v>
      </c>
      <c r="N9">
        <v>15.4</v>
      </c>
      <c r="O9">
        <v>18.8</v>
      </c>
      <c r="P9">
        <v>16.2</v>
      </c>
      <c r="Q9">
        <v>19.2</v>
      </c>
      <c r="R9">
        <v>24.1</v>
      </c>
      <c r="S9">
        <v>8.5</v>
      </c>
      <c r="T9">
        <v>23.7</v>
      </c>
      <c r="U9">
        <v>10.3</v>
      </c>
      <c r="V9">
        <v>13.3</v>
      </c>
      <c r="W9">
        <v>27.399999999999995</v>
      </c>
      <c r="X9">
        <v>12.1</v>
      </c>
      <c r="Y9">
        <v>10.3</v>
      </c>
      <c r="Z9">
        <v>25.4</v>
      </c>
      <c r="AA9">
        <v>29.7</v>
      </c>
      <c r="AB9">
        <v>24.8</v>
      </c>
      <c r="AC9">
        <v>42.500000000000007</v>
      </c>
      <c r="AD9">
        <v>28.8</v>
      </c>
      <c r="AE9">
        <v>28.6</v>
      </c>
      <c r="AF9">
        <v>28.5</v>
      </c>
      <c r="AG9">
        <v>16.100000000000001</v>
      </c>
      <c r="AH9">
        <v>10.6</v>
      </c>
      <c r="AI9">
        <v>13.399999999999999</v>
      </c>
      <c r="AJ9">
        <v>10.847847710201069</v>
      </c>
      <c r="AK9">
        <v>8.1346964944021352</v>
      </c>
      <c r="AL9">
        <v>5.145294790592617</v>
      </c>
      <c r="AM9">
        <v>2.3996110699831004</v>
      </c>
      <c r="AN9">
        <v>1.8959201972287065</v>
      </c>
      <c r="AO9">
        <v>4.0388024919743124</v>
      </c>
      <c r="AP9">
        <v>4.5595937140458247</v>
      </c>
      <c r="AQ9">
        <v>4.5559611861173313</v>
      </c>
      <c r="AR9">
        <v>4.5522945487699591</v>
      </c>
      <c r="AS9">
        <v>4.5486279114225816</v>
      </c>
      <c r="AT9">
        <v>4.5450082763952064</v>
      </c>
      <c r="AU9">
        <v>4.5413886413678348</v>
      </c>
      <c r="AV9">
        <v>4.5376726313156812</v>
      </c>
      <c r="AW9">
        <v>4.5339566212635258</v>
      </c>
      <c r="AX9">
        <v>4.5301365352446492</v>
      </c>
      <c r="AY9">
        <v>4.5263164492257761</v>
      </c>
      <c r="AZ9">
        <v>4.5219798502037492</v>
      </c>
      <c r="BA9">
        <v>4.5176432511817257</v>
      </c>
      <c r="BB9">
        <v>4.5134753797117</v>
      </c>
      <c r="BC9">
        <v>4.5093075082416743</v>
      </c>
      <c r="BD9">
        <v>4.5045660342743084</v>
      </c>
      <c r="BE9">
        <v>4.4998245603069424</v>
      </c>
      <c r="BF9">
        <v>4.4947534305126027</v>
      </c>
      <c r="BG9">
        <v>4.4896823007182576</v>
      </c>
      <c r="BH9">
        <v>4.4847268406044307</v>
      </c>
      <c r="BI9">
        <v>4.4797713804906039</v>
      </c>
      <c r="BJ9">
        <v>4.4747382562297489</v>
      </c>
      <c r="BK9">
        <v>4.4697051319688939</v>
      </c>
    </row>
    <row r="10" spans="1:63" x14ac:dyDescent="0.25">
      <c r="A10" s="137" t="s">
        <v>86</v>
      </c>
      <c r="B10" t="s">
        <v>85</v>
      </c>
      <c r="C10">
        <v>0.2</v>
      </c>
      <c r="D10">
        <v>0.2</v>
      </c>
      <c r="E10">
        <v>0.3</v>
      </c>
      <c r="F10">
        <v>0.3</v>
      </c>
      <c r="G10">
        <v>0.5</v>
      </c>
      <c r="H10">
        <v>0.3</v>
      </c>
      <c r="I10">
        <v>0.99999999999999989</v>
      </c>
      <c r="J10">
        <v>0.20000000000000004</v>
      </c>
      <c r="K10">
        <v>0.3</v>
      </c>
      <c r="L10">
        <v>0.9</v>
      </c>
      <c r="M10">
        <v>0.90000000000000013</v>
      </c>
      <c r="N10">
        <v>0.4</v>
      </c>
      <c r="O10">
        <v>0.4</v>
      </c>
      <c r="P10">
        <v>0.4</v>
      </c>
      <c r="Q10">
        <v>0.2</v>
      </c>
      <c r="R10">
        <v>0.80000000000000016</v>
      </c>
      <c r="S10">
        <v>1.4</v>
      </c>
      <c r="T10">
        <v>1.1000000000000001</v>
      </c>
      <c r="U10">
        <v>0.7</v>
      </c>
      <c r="V10">
        <v>0.8</v>
      </c>
      <c r="W10">
        <v>0.4</v>
      </c>
      <c r="X10">
        <v>1.7</v>
      </c>
      <c r="Y10">
        <v>1.3</v>
      </c>
      <c r="Z10">
        <v>0.3</v>
      </c>
      <c r="AA10">
        <v>0.8</v>
      </c>
      <c r="AB10">
        <v>0.79999999999999993</v>
      </c>
      <c r="AC10">
        <v>1</v>
      </c>
      <c r="AD10">
        <v>1.5</v>
      </c>
      <c r="AE10">
        <v>1.1000000000000001</v>
      </c>
      <c r="AF10">
        <v>0.3</v>
      </c>
      <c r="AG10">
        <v>1.1000000000000001</v>
      </c>
      <c r="AH10">
        <v>0.9</v>
      </c>
      <c r="AI10">
        <v>0.6</v>
      </c>
      <c r="AJ10">
        <v>0.59980009652243593</v>
      </c>
      <c r="AK10">
        <v>0.59960019304487167</v>
      </c>
      <c r="AL10">
        <v>0.59940249490713204</v>
      </c>
      <c r="AM10">
        <v>0.59920479676939242</v>
      </c>
      <c r="AN10">
        <v>0.59901023812068821</v>
      </c>
      <c r="AO10">
        <v>0.598815679471984</v>
      </c>
      <c r="AP10">
        <v>0.59865302896772332</v>
      </c>
      <c r="AQ10">
        <v>0.59849037846346242</v>
      </c>
      <c r="AR10">
        <v>0.5983262006717891</v>
      </c>
      <c r="AS10">
        <v>0.59816202288011544</v>
      </c>
      <c r="AT10">
        <v>0.59799994966993453</v>
      </c>
      <c r="AU10">
        <v>0.59783787645975361</v>
      </c>
      <c r="AV10">
        <v>0.59767148794995573</v>
      </c>
      <c r="AW10">
        <v>0.59750509944015773</v>
      </c>
      <c r="AX10">
        <v>0.59733405081244684</v>
      </c>
      <c r="AY10">
        <v>0.59716300218473617</v>
      </c>
      <c r="AZ10">
        <v>0.59696882610912294</v>
      </c>
      <c r="BA10">
        <v>0.59677465003350993</v>
      </c>
      <c r="BB10">
        <v>0.59658802892291185</v>
      </c>
      <c r="BC10">
        <v>0.59640140781231366</v>
      </c>
      <c r="BD10">
        <v>0.5961891030078047</v>
      </c>
      <c r="BE10">
        <v>0.59597679820329574</v>
      </c>
      <c r="BF10">
        <v>0.59574973269011644</v>
      </c>
      <c r="BG10">
        <v>0.5955226671769368</v>
      </c>
      <c r="BH10">
        <v>0.59530078090318339</v>
      </c>
      <c r="BI10">
        <v>0.59507889462942987</v>
      </c>
      <c r="BJ10">
        <v>0.59485353085655579</v>
      </c>
      <c r="BK10">
        <v>0.59462816708368171</v>
      </c>
    </row>
    <row r="11" spans="1:63" s="2" customFormat="1" x14ac:dyDescent="0.25">
      <c r="A11" s="135" t="s">
        <v>8</v>
      </c>
      <c r="B11" s="2" t="s">
        <v>87</v>
      </c>
      <c r="C11" s="2">
        <v>35.299999999999997</v>
      </c>
      <c r="D11" s="2">
        <v>34.799999999999997</v>
      </c>
      <c r="E11" s="2">
        <v>34.299999999999997</v>
      </c>
      <c r="F11" s="2">
        <v>32.5</v>
      </c>
      <c r="G11" s="2">
        <v>30.100000000000005</v>
      </c>
      <c r="H11" s="2">
        <v>30.3</v>
      </c>
      <c r="I11" s="2">
        <v>28.7</v>
      </c>
      <c r="J11" s="2">
        <v>28.3</v>
      </c>
      <c r="K11" s="2">
        <v>24.6</v>
      </c>
      <c r="L11" s="2">
        <v>25.3</v>
      </c>
      <c r="M11" s="2">
        <v>22.100000000000005</v>
      </c>
      <c r="N11" s="2">
        <v>21.7</v>
      </c>
      <c r="O11" s="2">
        <v>21.3</v>
      </c>
      <c r="P11" s="2">
        <v>21.5</v>
      </c>
      <c r="Q11" s="2">
        <v>21</v>
      </c>
      <c r="R11" s="2">
        <v>21.8</v>
      </c>
      <c r="S11" s="2">
        <v>20.5</v>
      </c>
      <c r="T11" s="2">
        <v>21.6</v>
      </c>
      <c r="U11" s="2">
        <v>21.4</v>
      </c>
      <c r="V11" s="2">
        <v>23.1</v>
      </c>
      <c r="W11" s="2">
        <v>22.7</v>
      </c>
      <c r="X11" s="2">
        <v>22.8</v>
      </c>
      <c r="Y11" s="2">
        <v>20.9</v>
      </c>
      <c r="Z11" s="2">
        <v>22.1</v>
      </c>
      <c r="AA11" s="2">
        <v>24</v>
      </c>
      <c r="AB11" s="2">
        <v>21.2</v>
      </c>
      <c r="AC11" s="2">
        <v>23.7</v>
      </c>
      <c r="AD11" s="2">
        <v>23.8</v>
      </c>
      <c r="AE11" s="2">
        <v>25.2</v>
      </c>
      <c r="AF11" s="2">
        <v>25.4</v>
      </c>
      <c r="AG11" s="2">
        <v>28.7</v>
      </c>
      <c r="AH11" s="2">
        <v>24.5</v>
      </c>
      <c r="AI11" s="2">
        <v>25.6</v>
      </c>
      <c r="AJ11" s="2">
        <v>25.585919283210689</v>
      </c>
      <c r="AK11" s="2">
        <v>25.57183856642137</v>
      </c>
      <c r="AL11" s="2">
        <v>25.557913188427918</v>
      </c>
      <c r="AM11" s="2">
        <v>25.543987810434466</v>
      </c>
      <c r="AN11" s="2">
        <v>25.530283570444762</v>
      </c>
      <c r="AO11" s="2">
        <v>25.516579330455055</v>
      </c>
      <c r="AP11" s="2">
        <v>25.505122622877771</v>
      </c>
      <c r="AQ11" s="2">
        <v>25.493665915300479</v>
      </c>
      <c r="AR11" s="2">
        <v>25.482101629296963</v>
      </c>
      <c r="AS11" s="2">
        <v>25.47053734329344</v>
      </c>
      <c r="AT11" s="2">
        <v>25.459121298912923</v>
      </c>
      <c r="AU11" s="2">
        <v>25.447705254532401</v>
      </c>
      <c r="AV11" s="2">
        <v>25.4359852508986</v>
      </c>
      <c r="AW11" s="2">
        <v>25.424265247264799</v>
      </c>
      <c r="AX11" s="2">
        <v>25.412216996212116</v>
      </c>
      <c r="AY11" s="2">
        <v>25.400168745159437</v>
      </c>
      <c r="AZ11" s="2">
        <v>25.386491452691669</v>
      </c>
      <c r="BA11" s="2">
        <v>25.3728141602239</v>
      </c>
      <c r="BB11" s="2">
        <v>25.359669021193508</v>
      </c>
      <c r="BC11" s="2">
        <v>25.346523882163108</v>
      </c>
      <c r="BD11" s="2">
        <v>25.331569645940071</v>
      </c>
      <c r="BE11" s="2">
        <v>25.316615409717038</v>
      </c>
      <c r="BF11" s="2">
        <v>25.300621464925982</v>
      </c>
      <c r="BG11" s="2">
        <v>25.284627520134922</v>
      </c>
      <c r="BH11" s="2">
        <v>25.268998388424809</v>
      </c>
      <c r="BI11" s="2">
        <v>25.253369256714702</v>
      </c>
      <c r="BJ11" s="2">
        <v>25.237495178389111</v>
      </c>
      <c r="BK11" s="2">
        <v>25.221621100063519</v>
      </c>
    </row>
    <row r="12" spans="1:63" x14ac:dyDescent="0.25">
      <c r="A12" s="80" t="s">
        <v>84</v>
      </c>
      <c r="B12" t="s">
        <v>87</v>
      </c>
      <c r="C12">
        <v>35.299999999999997</v>
      </c>
      <c r="D12">
        <v>34.799999999999997</v>
      </c>
      <c r="E12">
        <v>34.299999999999997</v>
      </c>
      <c r="F12">
        <v>32.5</v>
      </c>
      <c r="G12">
        <v>30.100000000000005</v>
      </c>
      <c r="H12">
        <v>30.3</v>
      </c>
      <c r="I12">
        <v>28.7</v>
      </c>
      <c r="J12">
        <v>28.3</v>
      </c>
      <c r="K12">
        <v>24.6</v>
      </c>
      <c r="L12">
        <v>25.3</v>
      </c>
      <c r="M12">
        <v>22.100000000000005</v>
      </c>
      <c r="N12">
        <v>21.7</v>
      </c>
      <c r="O12">
        <v>21.3</v>
      </c>
      <c r="P12">
        <v>21.5</v>
      </c>
      <c r="Q12">
        <v>21</v>
      </c>
      <c r="R12">
        <v>21.8</v>
      </c>
      <c r="S12">
        <v>20.5</v>
      </c>
      <c r="T12">
        <v>21.6</v>
      </c>
      <c r="U12">
        <v>21.4</v>
      </c>
      <c r="V12">
        <v>23.1</v>
      </c>
      <c r="W12">
        <v>22.7</v>
      </c>
      <c r="X12">
        <v>22.8</v>
      </c>
      <c r="Y12">
        <v>20.9</v>
      </c>
      <c r="Z12">
        <v>22.1</v>
      </c>
      <c r="AA12">
        <v>24</v>
      </c>
      <c r="AB12">
        <v>21.2</v>
      </c>
      <c r="AC12">
        <v>23.7</v>
      </c>
      <c r="AD12">
        <v>23.8</v>
      </c>
      <c r="AE12">
        <v>25.2</v>
      </c>
      <c r="AF12">
        <v>25.4</v>
      </c>
      <c r="AG12">
        <v>28.7</v>
      </c>
      <c r="AH12">
        <v>24.5</v>
      </c>
      <c r="AI12">
        <v>25.6</v>
      </c>
      <c r="AJ12">
        <v>25.585919283210689</v>
      </c>
      <c r="AK12">
        <v>25.57183856642137</v>
      </c>
      <c r="AL12">
        <v>25.557913188427918</v>
      </c>
      <c r="AM12">
        <v>25.543987810434466</v>
      </c>
      <c r="AN12">
        <v>25.530283570444762</v>
      </c>
      <c r="AO12">
        <v>25.516579330455055</v>
      </c>
      <c r="AP12">
        <v>25.505122622877771</v>
      </c>
      <c r="AQ12">
        <v>25.493665915300479</v>
      </c>
      <c r="AR12">
        <v>25.482101629296963</v>
      </c>
      <c r="AS12">
        <v>25.47053734329344</v>
      </c>
      <c r="AT12">
        <v>25.459121298912923</v>
      </c>
      <c r="AU12">
        <v>25.447705254532401</v>
      </c>
      <c r="AV12">
        <v>25.4359852508986</v>
      </c>
      <c r="AW12">
        <v>25.424265247264799</v>
      </c>
      <c r="AX12">
        <v>25.412216996212116</v>
      </c>
      <c r="AY12">
        <v>25.400168745159437</v>
      </c>
      <c r="AZ12">
        <v>25.386491452691669</v>
      </c>
      <c r="BA12">
        <v>25.3728141602239</v>
      </c>
      <c r="BB12">
        <v>25.359669021193508</v>
      </c>
      <c r="BC12">
        <v>25.346523882163108</v>
      </c>
      <c r="BD12">
        <v>25.331569645940071</v>
      </c>
      <c r="BE12">
        <v>25.316615409717038</v>
      </c>
      <c r="BF12">
        <v>25.300621464925982</v>
      </c>
      <c r="BG12">
        <v>25.284627520134922</v>
      </c>
      <c r="BH12">
        <v>25.268998388424809</v>
      </c>
      <c r="BI12">
        <v>25.253369256714702</v>
      </c>
      <c r="BJ12">
        <v>25.237495178389111</v>
      </c>
      <c r="BK12">
        <v>25.221621100063519</v>
      </c>
    </row>
    <row r="13" spans="1:63" x14ac:dyDescent="0.25">
      <c r="A13" s="135" t="s">
        <v>9</v>
      </c>
      <c r="B13" t="s">
        <v>88</v>
      </c>
      <c r="C13">
        <v>36.799999999999997</v>
      </c>
      <c r="D13">
        <v>36.799999999999997</v>
      </c>
      <c r="E13">
        <v>36.9</v>
      </c>
      <c r="F13">
        <v>37.200000000000003</v>
      </c>
      <c r="G13">
        <v>37.299999999999997</v>
      </c>
      <c r="H13">
        <v>37.5</v>
      </c>
      <c r="I13">
        <v>37.4</v>
      </c>
      <c r="J13">
        <v>37.700000000000003</v>
      </c>
      <c r="K13">
        <v>38</v>
      </c>
      <c r="L13">
        <v>38.299999999999997</v>
      </c>
      <c r="M13">
        <v>38.5</v>
      </c>
      <c r="N13">
        <v>39.299999999999997</v>
      </c>
      <c r="O13">
        <v>39.299999999999997</v>
      </c>
      <c r="P13">
        <v>39.299999999999997</v>
      </c>
      <c r="Q13">
        <v>39.4</v>
      </c>
      <c r="R13">
        <v>39.4</v>
      </c>
      <c r="S13">
        <v>48.1</v>
      </c>
      <c r="T13">
        <v>48.5</v>
      </c>
      <c r="U13">
        <v>48.6</v>
      </c>
      <c r="V13">
        <v>48.7</v>
      </c>
      <c r="W13">
        <v>48.7</v>
      </c>
      <c r="X13">
        <v>38.6</v>
      </c>
      <c r="Y13">
        <v>38.200000000000003</v>
      </c>
      <c r="Z13">
        <v>38.200000000000003</v>
      </c>
      <c r="AA13">
        <v>38.200000000000003</v>
      </c>
      <c r="AB13">
        <v>38.200000000000003</v>
      </c>
      <c r="AC13">
        <v>38.200000000000003</v>
      </c>
      <c r="AD13">
        <v>38.299999999999997</v>
      </c>
      <c r="AE13">
        <v>38.200000000000003</v>
      </c>
      <c r="AF13">
        <v>38.1</v>
      </c>
      <c r="AG13">
        <v>38.1</v>
      </c>
      <c r="AH13">
        <v>38.1</v>
      </c>
      <c r="AI13">
        <v>38.1</v>
      </c>
      <c r="AJ13">
        <v>38.1</v>
      </c>
      <c r="AK13">
        <v>38.1</v>
      </c>
      <c r="AL13">
        <v>38.1</v>
      </c>
      <c r="AM13">
        <v>38.1</v>
      </c>
      <c r="AN13">
        <v>38.1</v>
      </c>
      <c r="AO13">
        <v>38.1</v>
      </c>
      <c r="AP13">
        <v>38.1</v>
      </c>
      <c r="AQ13">
        <v>38.1</v>
      </c>
      <c r="AR13">
        <v>38.1</v>
      </c>
      <c r="AS13">
        <v>38.1</v>
      </c>
      <c r="AT13">
        <v>38.1</v>
      </c>
      <c r="AU13">
        <v>38.1</v>
      </c>
      <c r="AV13">
        <v>38.1</v>
      </c>
      <c r="AW13">
        <v>38.1</v>
      </c>
      <c r="AX13">
        <v>38.1</v>
      </c>
      <c r="AY13">
        <v>38.1</v>
      </c>
      <c r="AZ13">
        <v>38.1</v>
      </c>
      <c r="BA13">
        <v>38.1</v>
      </c>
      <c r="BB13">
        <v>38.1</v>
      </c>
      <c r="BC13">
        <v>38.1</v>
      </c>
      <c r="BD13">
        <v>38.1</v>
      </c>
      <c r="BE13">
        <v>38.1</v>
      </c>
      <c r="BF13">
        <v>38.1</v>
      </c>
      <c r="BG13">
        <v>38.1</v>
      </c>
      <c r="BH13">
        <v>38.1</v>
      </c>
      <c r="BI13">
        <v>38.1</v>
      </c>
      <c r="BJ13">
        <v>38.1</v>
      </c>
      <c r="BK13">
        <v>38.1</v>
      </c>
    </row>
    <row r="14" spans="1:63" s="80" customFormat="1" x14ac:dyDescent="0.25">
      <c r="A14" s="80" t="s">
        <v>89</v>
      </c>
      <c r="B14" s="80" t="s">
        <v>88</v>
      </c>
      <c r="C14" s="80">
        <v>1.1000000000000001</v>
      </c>
      <c r="D14" s="80">
        <v>1</v>
      </c>
      <c r="E14" s="80">
        <v>0.9</v>
      </c>
      <c r="F14" s="80">
        <v>1</v>
      </c>
      <c r="G14" s="80">
        <v>0.9</v>
      </c>
      <c r="H14" s="80">
        <v>1.1000000000000001</v>
      </c>
      <c r="I14" s="80">
        <v>0.9</v>
      </c>
      <c r="J14" s="80">
        <v>1.1000000000000001</v>
      </c>
      <c r="K14" s="80">
        <v>1.1000000000000001</v>
      </c>
      <c r="L14" s="80">
        <v>1.2</v>
      </c>
      <c r="M14" s="80">
        <v>1.3</v>
      </c>
      <c r="N14" s="80">
        <v>1.2</v>
      </c>
      <c r="O14" s="80">
        <v>1</v>
      </c>
      <c r="P14" s="80">
        <v>1</v>
      </c>
      <c r="Q14" s="80">
        <v>1.2</v>
      </c>
      <c r="R14" s="80">
        <v>1.1000000000000001</v>
      </c>
      <c r="S14" s="80">
        <v>0.9</v>
      </c>
      <c r="T14" s="80">
        <v>1</v>
      </c>
      <c r="U14" s="80">
        <v>1</v>
      </c>
      <c r="V14" s="80">
        <v>1</v>
      </c>
      <c r="W14" s="80">
        <v>1</v>
      </c>
      <c r="X14" s="80">
        <v>0.9</v>
      </c>
      <c r="Y14" s="80">
        <v>0.8</v>
      </c>
      <c r="Z14" s="80">
        <v>0.8</v>
      </c>
      <c r="AA14" s="80">
        <v>0.8</v>
      </c>
      <c r="AB14" s="80">
        <v>0.8</v>
      </c>
      <c r="AC14" s="80">
        <v>0.7</v>
      </c>
      <c r="AD14" s="80">
        <v>0.8</v>
      </c>
      <c r="AE14" s="80">
        <v>0.7</v>
      </c>
      <c r="AF14" s="80">
        <v>0.6</v>
      </c>
      <c r="AG14" s="80">
        <v>0.6</v>
      </c>
      <c r="AH14" s="80">
        <v>0.5</v>
      </c>
      <c r="AI14" s="80">
        <v>0.6</v>
      </c>
      <c r="AJ14" s="80">
        <v>0.6</v>
      </c>
      <c r="AK14" s="80">
        <v>0.6</v>
      </c>
      <c r="AL14" s="80">
        <v>0.6</v>
      </c>
      <c r="AM14" s="80">
        <v>0.6</v>
      </c>
      <c r="AN14" s="80">
        <v>0.6</v>
      </c>
      <c r="AO14" s="80">
        <v>0.6</v>
      </c>
      <c r="AP14" s="80">
        <v>0.6</v>
      </c>
      <c r="AQ14" s="80">
        <v>0.6</v>
      </c>
      <c r="AR14" s="80">
        <v>0.6</v>
      </c>
      <c r="AS14" s="80">
        <v>0.6</v>
      </c>
      <c r="AT14" s="80">
        <v>0.6</v>
      </c>
      <c r="AU14" s="80">
        <v>0.6</v>
      </c>
      <c r="AV14" s="80">
        <v>0.6</v>
      </c>
      <c r="AW14" s="80">
        <v>0.6</v>
      </c>
      <c r="AX14" s="80">
        <v>0.6</v>
      </c>
      <c r="AY14" s="80">
        <v>0.6</v>
      </c>
      <c r="AZ14" s="80">
        <v>0.6</v>
      </c>
      <c r="BA14" s="80">
        <v>0.6</v>
      </c>
      <c r="BB14" s="80">
        <v>0.6</v>
      </c>
      <c r="BC14" s="80">
        <v>0.6</v>
      </c>
      <c r="BD14" s="80">
        <v>0.6</v>
      </c>
      <c r="BE14" s="80">
        <v>0.6</v>
      </c>
      <c r="BF14" s="80">
        <v>0.6</v>
      </c>
      <c r="BG14" s="80">
        <v>0.6</v>
      </c>
      <c r="BH14" s="80">
        <v>0.6</v>
      </c>
      <c r="BI14" s="80">
        <v>0.6</v>
      </c>
      <c r="BJ14" s="80">
        <v>0.6</v>
      </c>
      <c r="BK14" s="80">
        <v>0.6</v>
      </c>
    </row>
    <row r="15" spans="1:63" x14ac:dyDescent="0.25">
      <c r="A15" s="21" t="s">
        <v>90</v>
      </c>
      <c r="B15" t="s">
        <v>88</v>
      </c>
      <c r="C15">
        <v>2.3985513771526961E-4</v>
      </c>
      <c r="D15">
        <v>2.2126200508353712E-4</v>
      </c>
      <c r="E15">
        <v>2.107547392030875E-4</v>
      </c>
      <c r="F15">
        <v>2.1389492317014654E-4</v>
      </c>
      <c r="G15">
        <v>1.9739575340180988E-4</v>
      </c>
      <c r="H15">
        <v>2.1829653371158449E-4</v>
      </c>
      <c r="I15">
        <v>1.8559486418572417E-4</v>
      </c>
      <c r="J15">
        <v>2.2450969381829661E-4</v>
      </c>
      <c r="K15">
        <v>2.327797026926498E-4</v>
      </c>
      <c r="L15">
        <v>2.4514004281038352E-4</v>
      </c>
      <c r="M15">
        <v>2.6606746882448725E-4</v>
      </c>
      <c r="N15">
        <v>2.4750547815187164E-4</v>
      </c>
      <c r="O15">
        <v>2.1596079939971064E-4</v>
      </c>
      <c r="P15">
        <v>2.1362423066185996E-4</v>
      </c>
      <c r="Q15">
        <v>2.4506792329837554E-4</v>
      </c>
      <c r="R15">
        <v>2.3185931061929556E-4</v>
      </c>
      <c r="S15">
        <v>1.8800993525697036E-4</v>
      </c>
      <c r="T15">
        <v>2.1628202923141724E-4</v>
      </c>
      <c r="U15">
        <v>2.101476212083397E-4</v>
      </c>
      <c r="V15">
        <v>2.170656537076361E-4</v>
      </c>
      <c r="W15">
        <v>2.1350210820273287E-4</v>
      </c>
      <c r="X15">
        <v>1.9412538021333715E-4</v>
      </c>
      <c r="Y15">
        <v>1.7042367668966543E-4</v>
      </c>
      <c r="Z15">
        <v>1.618568818478301E-4</v>
      </c>
      <c r="AA15">
        <v>1.6261999303585558E-4</v>
      </c>
      <c r="AB15">
        <v>1.5844224484032714E-4</v>
      </c>
      <c r="AC15">
        <v>1.5351238109602975E-4</v>
      </c>
      <c r="AD15">
        <v>1.7677791720016573E-4</v>
      </c>
      <c r="AE15">
        <v>1.3654046742676157E-4</v>
      </c>
      <c r="AF15">
        <v>1.3276069968140843E-4</v>
      </c>
      <c r="AG15">
        <v>1.3215653172567185E-4</v>
      </c>
      <c r="AH15">
        <v>1.2204392601138613E-4</v>
      </c>
      <c r="AI15">
        <v>1.2737501172567186E-4</v>
      </c>
      <c r="AJ15">
        <v>1.2737501172567186E-4</v>
      </c>
      <c r="AK15">
        <v>1.2737501172567186E-4</v>
      </c>
      <c r="AL15">
        <v>1.2737501172567186E-4</v>
      </c>
      <c r="AM15">
        <v>1.2737501172567186E-4</v>
      </c>
      <c r="AN15">
        <v>1.2737501172567186E-4</v>
      </c>
      <c r="AO15">
        <v>1.2737501172567186E-4</v>
      </c>
      <c r="AP15">
        <v>1.2737501172567186E-4</v>
      </c>
      <c r="AQ15">
        <v>1.2737501172567186E-4</v>
      </c>
      <c r="AR15">
        <v>1.2737501172567186E-4</v>
      </c>
      <c r="AS15">
        <v>1.2737501172567186E-4</v>
      </c>
      <c r="AT15">
        <v>1.2737501172567186E-4</v>
      </c>
      <c r="AU15">
        <v>1.2737501172567186E-4</v>
      </c>
      <c r="AV15">
        <v>1.2737501172567186E-4</v>
      </c>
      <c r="AW15">
        <v>1.2737501172567186E-4</v>
      </c>
      <c r="AX15">
        <v>1.2737501172567186E-4</v>
      </c>
      <c r="AY15">
        <v>1.2737501172567186E-4</v>
      </c>
      <c r="AZ15">
        <v>1.2737501172567186E-4</v>
      </c>
      <c r="BA15">
        <v>1.2737501172567186E-4</v>
      </c>
      <c r="BB15">
        <v>1.2737501172567186E-4</v>
      </c>
      <c r="BC15">
        <v>1.2737501172567186E-4</v>
      </c>
      <c r="BD15">
        <v>1.2737501172567186E-4</v>
      </c>
      <c r="BE15">
        <v>1.2737501172567186E-4</v>
      </c>
      <c r="BF15">
        <v>1.2737501172567186E-4</v>
      </c>
      <c r="BG15">
        <v>1.2737501172567186E-4</v>
      </c>
      <c r="BH15">
        <v>1.2737501172567186E-4</v>
      </c>
      <c r="BI15">
        <v>1.2737501172567186E-4</v>
      </c>
      <c r="BJ15">
        <v>1.2737501172567186E-4</v>
      </c>
      <c r="BK15">
        <v>1.2737501172567186E-4</v>
      </c>
    </row>
    <row r="16" spans="1:63" s="80" customFormat="1" x14ac:dyDescent="0.25">
      <c r="A16" s="80" t="s">
        <v>91</v>
      </c>
      <c r="B16" s="80" t="s">
        <v>88</v>
      </c>
      <c r="C16" s="80">
        <v>-10.8</v>
      </c>
      <c r="D16" s="80">
        <v>-10.8</v>
      </c>
      <c r="E16" s="80">
        <v>-10.8</v>
      </c>
      <c r="F16" s="80">
        <v>-10.8</v>
      </c>
      <c r="G16" s="80">
        <v>-10.8</v>
      </c>
      <c r="H16" s="80">
        <v>-10.8</v>
      </c>
      <c r="I16" s="80">
        <v>-10.8</v>
      </c>
      <c r="J16" s="80">
        <v>-10.8</v>
      </c>
      <c r="K16" s="80">
        <v>-10.8</v>
      </c>
      <c r="L16" s="80">
        <v>-10.8</v>
      </c>
      <c r="M16" s="80">
        <v>-10.8</v>
      </c>
      <c r="N16" s="80">
        <v>-10.1</v>
      </c>
      <c r="O16" s="80">
        <v>-10.1</v>
      </c>
      <c r="P16" s="80">
        <v>-10.1</v>
      </c>
      <c r="Q16" s="80">
        <v>-10.1</v>
      </c>
      <c r="R16" s="80">
        <v>-10.1</v>
      </c>
      <c r="S16" s="80">
        <v>-1.2</v>
      </c>
      <c r="T16" s="80">
        <v>-0.9</v>
      </c>
      <c r="U16" s="80">
        <v>-0.9</v>
      </c>
      <c r="V16" s="80">
        <v>-0.9</v>
      </c>
      <c r="W16" s="80">
        <v>-0.8</v>
      </c>
      <c r="X16" s="80">
        <v>-10.8</v>
      </c>
      <c r="Y16" s="80">
        <v>-11.1</v>
      </c>
      <c r="Z16" s="80">
        <v>-11.1</v>
      </c>
      <c r="AA16" s="80">
        <v>-11.1</v>
      </c>
      <c r="AB16" s="80">
        <v>-11.1</v>
      </c>
      <c r="AC16" s="80">
        <v>-11.1</v>
      </c>
      <c r="AD16" s="80">
        <v>-11.1</v>
      </c>
      <c r="AE16" s="80">
        <v>-11.1</v>
      </c>
      <c r="AF16" s="80">
        <v>-11.1</v>
      </c>
      <c r="AG16" s="80">
        <v>-11.1</v>
      </c>
      <c r="AH16" s="80">
        <v>-11.1</v>
      </c>
      <c r="AI16" s="80">
        <v>-11.1</v>
      </c>
      <c r="AJ16" s="80">
        <v>-11.1</v>
      </c>
      <c r="AK16" s="80">
        <v>-11.1</v>
      </c>
      <c r="AL16" s="80">
        <v>-11.1</v>
      </c>
      <c r="AM16" s="80">
        <v>-11.1</v>
      </c>
      <c r="AN16" s="80">
        <v>-11.1</v>
      </c>
      <c r="AO16" s="80">
        <v>-11.1</v>
      </c>
      <c r="AP16" s="80">
        <v>-11.1</v>
      </c>
      <c r="AQ16" s="80">
        <v>-11.1</v>
      </c>
      <c r="AR16" s="80">
        <v>-11.1</v>
      </c>
      <c r="AS16" s="80">
        <v>-11.1</v>
      </c>
      <c r="AT16" s="80">
        <v>-11.1</v>
      </c>
      <c r="AU16" s="80">
        <v>-11.1</v>
      </c>
      <c r="AV16" s="80">
        <v>-11.1</v>
      </c>
      <c r="AW16" s="80">
        <v>-11.1</v>
      </c>
      <c r="AX16" s="80">
        <v>-11.1</v>
      </c>
      <c r="AY16" s="80">
        <v>-11.1</v>
      </c>
      <c r="AZ16" s="80">
        <v>-11.1</v>
      </c>
      <c r="BA16" s="80">
        <v>-11.1</v>
      </c>
      <c r="BB16" s="80">
        <v>-11.1</v>
      </c>
      <c r="BC16" s="80">
        <v>-11.1</v>
      </c>
      <c r="BD16" s="80">
        <v>-11.1</v>
      </c>
      <c r="BE16" s="80">
        <v>-11.1</v>
      </c>
      <c r="BF16" s="80">
        <v>-11.1</v>
      </c>
      <c r="BG16" s="80">
        <v>-11.1</v>
      </c>
      <c r="BH16" s="80">
        <v>-11.1</v>
      </c>
      <c r="BI16" s="80">
        <v>-11.1</v>
      </c>
      <c r="BJ16" s="80">
        <v>-11.1</v>
      </c>
      <c r="BK16" s="80">
        <v>-11.1</v>
      </c>
    </row>
    <row r="17" spans="1:63" x14ac:dyDescent="0.25">
      <c r="A17" s="21" t="s">
        <v>92</v>
      </c>
      <c r="B17" t="s">
        <v>88</v>
      </c>
      <c r="C17">
        <v>4.2</v>
      </c>
      <c r="D17">
        <v>4.2</v>
      </c>
      <c r="E17">
        <v>4.2</v>
      </c>
      <c r="F17">
        <v>4.2</v>
      </c>
      <c r="G17">
        <v>4.2</v>
      </c>
      <c r="H17">
        <v>4.2</v>
      </c>
      <c r="I17">
        <v>4.2</v>
      </c>
      <c r="J17">
        <v>4.2</v>
      </c>
      <c r="K17">
        <v>4.2</v>
      </c>
      <c r="L17">
        <v>4.3</v>
      </c>
      <c r="M17">
        <v>4.3</v>
      </c>
      <c r="N17">
        <v>4.3</v>
      </c>
      <c r="O17">
        <v>4.3</v>
      </c>
      <c r="P17">
        <v>4.2</v>
      </c>
      <c r="Q17">
        <v>4.2</v>
      </c>
      <c r="R17">
        <v>4.2</v>
      </c>
      <c r="S17">
        <v>4.2</v>
      </c>
      <c r="T17">
        <v>4.2</v>
      </c>
      <c r="U17">
        <v>4.2</v>
      </c>
      <c r="V17">
        <v>4.2</v>
      </c>
      <c r="W17">
        <v>4.2</v>
      </c>
      <c r="X17">
        <v>4.2</v>
      </c>
      <c r="Y17">
        <v>4.2</v>
      </c>
      <c r="Z17">
        <v>4.2</v>
      </c>
      <c r="AA17">
        <v>4.3</v>
      </c>
      <c r="AB17">
        <v>4.3</v>
      </c>
      <c r="AC17">
        <v>4.3</v>
      </c>
      <c r="AD17">
        <v>4.3</v>
      </c>
      <c r="AE17">
        <v>4.3</v>
      </c>
      <c r="AF17">
        <v>4.3</v>
      </c>
      <c r="AG17">
        <v>4.3</v>
      </c>
      <c r="AH17">
        <v>4.3</v>
      </c>
      <c r="AI17">
        <v>4.3</v>
      </c>
      <c r="AJ17">
        <v>4.3</v>
      </c>
      <c r="AK17">
        <v>4.3</v>
      </c>
      <c r="AL17">
        <v>4.3</v>
      </c>
      <c r="AM17">
        <v>4.3</v>
      </c>
      <c r="AN17">
        <v>4.3</v>
      </c>
      <c r="AO17">
        <v>4.3</v>
      </c>
      <c r="AP17">
        <v>4.3</v>
      </c>
      <c r="AQ17">
        <v>4.3</v>
      </c>
      <c r="AR17">
        <v>4.3</v>
      </c>
      <c r="AS17">
        <v>4.3</v>
      </c>
      <c r="AT17">
        <v>4.3</v>
      </c>
      <c r="AU17">
        <v>4.3</v>
      </c>
      <c r="AV17">
        <v>4.3</v>
      </c>
      <c r="AW17">
        <v>4.3</v>
      </c>
      <c r="AX17">
        <v>4.3</v>
      </c>
      <c r="AY17">
        <v>4.3</v>
      </c>
      <c r="AZ17">
        <v>4.3</v>
      </c>
      <c r="BA17">
        <v>4.3</v>
      </c>
      <c r="BB17">
        <v>4.3</v>
      </c>
      <c r="BC17">
        <v>4.3</v>
      </c>
      <c r="BD17">
        <v>4.3</v>
      </c>
      <c r="BE17">
        <v>4.3</v>
      </c>
      <c r="BF17">
        <v>4.3</v>
      </c>
      <c r="BG17">
        <v>4.3</v>
      </c>
      <c r="BH17">
        <v>4.3</v>
      </c>
      <c r="BI17">
        <v>4.3</v>
      </c>
      <c r="BJ17">
        <v>4.3</v>
      </c>
      <c r="BK17">
        <v>4.3</v>
      </c>
    </row>
    <row r="18" spans="1:63" x14ac:dyDescent="0.25">
      <c r="A18" s="31" t="s">
        <v>93</v>
      </c>
      <c r="B18" t="s">
        <v>88</v>
      </c>
      <c r="C18">
        <v>0.1</v>
      </c>
      <c r="D18">
        <v>0.1</v>
      </c>
      <c r="E18">
        <v>0.1</v>
      </c>
      <c r="F18">
        <v>0.1</v>
      </c>
      <c r="G18">
        <v>0.1</v>
      </c>
      <c r="H18">
        <v>0.1</v>
      </c>
      <c r="I18">
        <v>0.1</v>
      </c>
      <c r="J18">
        <v>0.2</v>
      </c>
      <c r="K18">
        <v>0.2</v>
      </c>
      <c r="L18">
        <v>0.2</v>
      </c>
      <c r="M18">
        <v>0.2</v>
      </c>
      <c r="N18">
        <v>0.2</v>
      </c>
      <c r="O18">
        <v>0.2</v>
      </c>
      <c r="P18">
        <v>0.2</v>
      </c>
      <c r="Q18">
        <v>0.2</v>
      </c>
      <c r="R18">
        <v>0.2</v>
      </c>
      <c r="S18">
        <v>0.2</v>
      </c>
      <c r="T18">
        <v>0.2</v>
      </c>
      <c r="U18">
        <v>0.2</v>
      </c>
      <c r="V18">
        <v>0.1</v>
      </c>
      <c r="W18">
        <v>0.2</v>
      </c>
      <c r="X18">
        <v>0.1</v>
      </c>
      <c r="Y18">
        <v>0.1</v>
      </c>
      <c r="Z18">
        <v>0.1</v>
      </c>
      <c r="AA18">
        <v>0.1</v>
      </c>
      <c r="AB18">
        <v>0.1</v>
      </c>
      <c r="AC18">
        <v>0.1</v>
      </c>
      <c r="AD18">
        <v>0.1</v>
      </c>
      <c r="AE18">
        <v>0.1</v>
      </c>
      <c r="AF18">
        <v>0.1</v>
      </c>
      <c r="AG18">
        <v>0.1</v>
      </c>
      <c r="AH18">
        <v>0.1</v>
      </c>
      <c r="AI18">
        <v>0.1</v>
      </c>
      <c r="AJ18">
        <v>0.1</v>
      </c>
      <c r="AK18">
        <v>0.1</v>
      </c>
      <c r="AL18">
        <v>0.1</v>
      </c>
      <c r="AM18">
        <v>0.1</v>
      </c>
      <c r="AN18">
        <v>0.1</v>
      </c>
      <c r="AO18">
        <v>0.1</v>
      </c>
      <c r="AP18">
        <v>0.1</v>
      </c>
      <c r="AQ18">
        <v>0.1</v>
      </c>
      <c r="AR18">
        <v>0.1</v>
      </c>
      <c r="AS18">
        <v>0.1</v>
      </c>
      <c r="AT18">
        <v>0.1</v>
      </c>
      <c r="AU18">
        <v>0.1</v>
      </c>
      <c r="AV18">
        <v>0.1</v>
      </c>
      <c r="AW18">
        <v>0.1</v>
      </c>
      <c r="AX18">
        <v>0.1</v>
      </c>
      <c r="AY18">
        <v>0.1</v>
      </c>
      <c r="AZ18">
        <v>0.1</v>
      </c>
      <c r="BA18">
        <v>0.1</v>
      </c>
      <c r="BB18">
        <v>0.1</v>
      </c>
      <c r="BC18">
        <v>0.1</v>
      </c>
      <c r="BD18">
        <v>0.1</v>
      </c>
      <c r="BE18">
        <v>0.1</v>
      </c>
      <c r="BF18">
        <v>0.1</v>
      </c>
      <c r="BG18">
        <v>0.1</v>
      </c>
      <c r="BH18">
        <v>0.1</v>
      </c>
      <c r="BI18">
        <v>0.1</v>
      </c>
      <c r="BJ18">
        <v>0.1</v>
      </c>
      <c r="BK18">
        <v>0.1</v>
      </c>
    </row>
    <row r="19" spans="1:63" x14ac:dyDescent="0.25">
      <c r="A19" s="21" t="s">
        <v>94</v>
      </c>
      <c r="B19" t="s">
        <v>88</v>
      </c>
      <c r="C19">
        <v>42.3</v>
      </c>
      <c r="D19">
        <v>42.4</v>
      </c>
      <c r="E19">
        <v>42.5</v>
      </c>
      <c r="F19">
        <v>42.7</v>
      </c>
      <c r="G19">
        <v>42.8</v>
      </c>
      <c r="H19">
        <v>42.9</v>
      </c>
      <c r="I19">
        <v>43</v>
      </c>
      <c r="J19">
        <v>43.1</v>
      </c>
      <c r="K19">
        <v>43.3</v>
      </c>
      <c r="L19">
        <v>43.5</v>
      </c>
      <c r="M19">
        <v>43.6</v>
      </c>
      <c r="N19">
        <v>43.8</v>
      </c>
      <c r="O19">
        <v>43.9</v>
      </c>
      <c r="P19">
        <v>43.9</v>
      </c>
      <c r="Q19">
        <v>43.9</v>
      </c>
      <c r="R19">
        <v>44</v>
      </c>
      <c r="S19">
        <v>44</v>
      </c>
      <c r="T19">
        <v>44</v>
      </c>
      <c r="U19">
        <v>44.1</v>
      </c>
      <c r="V19">
        <v>44.1</v>
      </c>
      <c r="W19">
        <v>44.1</v>
      </c>
      <c r="X19">
        <v>44.2</v>
      </c>
      <c r="Y19">
        <v>44.2</v>
      </c>
      <c r="Z19">
        <v>44.2</v>
      </c>
      <c r="AA19">
        <v>44.2</v>
      </c>
      <c r="AB19">
        <v>44.2</v>
      </c>
      <c r="AC19">
        <v>44.2</v>
      </c>
      <c r="AD19">
        <v>44.2</v>
      </c>
      <c r="AE19">
        <v>44.2</v>
      </c>
      <c r="AF19">
        <v>44.2</v>
      </c>
      <c r="AG19">
        <v>44.2</v>
      </c>
      <c r="AH19">
        <v>44.2</v>
      </c>
      <c r="AI19">
        <v>44.2</v>
      </c>
      <c r="AJ19">
        <v>44.2</v>
      </c>
      <c r="AK19">
        <v>44.2</v>
      </c>
      <c r="AL19">
        <v>44.2</v>
      </c>
      <c r="AM19">
        <v>44.2</v>
      </c>
      <c r="AN19">
        <v>44.2</v>
      </c>
      <c r="AO19">
        <v>44.2</v>
      </c>
      <c r="AP19">
        <v>44.2</v>
      </c>
      <c r="AQ19">
        <v>44.2</v>
      </c>
      <c r="AR19">
        <v>44.2</v>
      </c>
      <c r="AS19">
        <v>44.2</v>
      </c>
      <c r="AT19">
        <v>44.2</v>
      </c>
      <c r="AU19">
        <v>44.2</v>
      </c>
      <c r="AV19">
        <v>44.2</v>
      </c>
      <c r="AW19">
        <v>44.2</v>
      </c>
      <c r="AX19">
        <v>44.2</v>
      </c>
      <c r="AY19">
        <v>44.2</v>
      </c>
      <c r="AZ19">
        <v>44.2</v>
      </c>
      <c r="BA19">
        <v>44.2</v>
      </c>
      <c r="BB19">
        <v>44.2</v>
      </c>
      <c r="BC19">
        <v>44.2</v>
      </c>
      <c r="BD19">
        <v>44.2</v>
      </c>
      <c r="BE19">
        <v>44.2</v>
      </c>
      <c r="BF19">
        <v>44.2</v>
      </c>
      <c r="BG19">
        <v>44.2</v>
      </c>
      <c r="BH19">
        <v>44.2</v>
      </c>
      <c r="BI19">
        <v>44.2</v>
      </c>
      <c r="BJ19">
        <v>44.2</v>
      </c>
      <c r="BK19">
        <v>44.2</v>
      </c>
    </row>
    <row r="20" spans="1:63" x14ac:dyDescent="0.25">
      <c r="A20" s="135" t="s">
        <v>10</v>
      </c>
      <c r="B20" t="s">
        <v>95</v>
      </c>
      <c r="C20">
        <v>7.2</v>
      </c>
      <c r="D20">
        <v>6.8</v>
      </c>
      <c r="E20">
        <v>6.5</v>
      </c>
      <c r="F20">
        <v>5.9</v>
      </c>
      <c r="G20">
        <v>5.4</v>
      </c>
      <c r="H20">
        <v>5</v>
      </c>
      <c r="I20">
        <v>4.7</v>
      </c>
      <c r="J20">
        <v>4.4000000000000004</v>
      </c>
      <c r="K20">
        <v>3.9</v>
      </c>
      <c r="L20">
        <v>3.1</v>
      </c>
      <c r="M20">
        <v>2.9</v>
      </c>
      <c r="N20">
        <v>2.2999999999999998</v>
      </c>
      <c r="O20">
        <v>2</v>
      </c>
      <c r="P20">
        <v>1.9</v>
      </c>
      <c r="Q20">
        <v>1.8</v>
      </c>
      <c r="R20">
        <v>1.8</v>
      </c>
      <c r="S20">
        <v>1.6</v>
      </c>
      <c r="T20">
        <v>1.6</v>
      </c>
      <c r="U20">
        <v>1.2</v>
      </c>
      <c r="V20">
        <v>1.2</v>
      </c>
      <c r="W20">
        <v>1.1000000000000001</v>
      </c>
      <c r="X20">
        <v>0.6</v>
      </c>
      <c r="Y20">
        <v>0.6</v>
      </c>
      <c r="Z20">
        <v>0.5</v>
      </c>
      <c r="AA20">
        <v>0.5</v>
      </c>
      <c r="AB20">
        <v>0.8</v>
      </c>
      <c r="AC20">
        <v>0.8</v>
      </c>
      <c r="AD20">
        <v>0.8</v>
      </c>
      <c r="AE20">
        <v>0.7</v>
      </c>
      <c r="AF20">
        <v>0.7</v>
      </c>
      <c r="AG20">
        <v>0.7</v>
      </c>
      <c r="AH20">
        <v>0.7</v>
      </c>
      <c r="AI20">
        <v>0.7</v>
      </c>
      <c r="AJ20">
        <v>0.7</v>
      </c>
      <c r="AK20">
        <v>0.7</v>
      </c>
      <c r="AL20">
        <v>0.7</v>
      </c>
      <c r="AM20">
        <v>0.7</v>
      </c>
      <c r="AN20">
        <v>0.7</v>
      </c>
      <c r="AO20">
        <v>0.7</v>
      </c>
      <c r="AP20">
        <v>0.7</v>
      </c>
      <c r="AQ20">
        <v>0.7</v>
      </c>
      <c r="AR20">
        <v>0.7</v>
      </c>
      <c r="AS20">
        <v>0.7</v>
      </c>
      <c r="AT20">
        <v>0.7</v>
      </c>
      <c r="AU20">
        <v>0.7</v>
      </c>
      <c r="AV20">
        <v>0.7</v>
      </c>
      <c r="AW20">
        <v>0.7</v>
      </c>
      <c r="AX20">
        <v>0.7</v>
      </c>
      <c r="AY20">
        <v>0.7</v>
      </c>
      <c r="AZ20">
        <v>0.7</v>
      </c>
      <c r="BA20">
        <v>0.7</v>
      </c>
      <c r="BB20">
        <v>0.7</v>
      </c>
      <c r="BC20">
        <v>0.7</v>
      </c>
      <c r="BD20">
        <v>0.7</v>
      </c>
      <c r="BE20">
        <v>0.7</v>
      </c>
      <c r="BF20">
        <v>0.7</v>
      </c>
      <c r="BG20">
        <v>0.7</v>
      </c>
      <c r="BH20">
        <v>0.7</v>
      </c>
      <c r="BI20">
        <v>0.7</v>
      </c>
      <c r="BJ20">
        <v>0.7</v>
      </c>
      <c r="BK20">
        <v>0.7</v>
      </c>
    </row>
    <row r="21" spans="1:63" x14ac:dyDescent="0.25">
      <c r="A21" s="80" t="s">
        <v>96</v>
      </c>
      <c r="B21" t="s">
        <v>95</v>
      </c>
      <c r="C21">
        <v>0.5</v>
      </c>
      <c r="D21">
        <v>0.5</v>
      </c>
      <c r="E21">
        <v>0.5</v>
      </c>
      <c r="F21">
        <v>0.5</v>
      </c>
      <c r="G21">
        <v>0.5</v>
      </c>
      <c r="H21">
        <v>0.5</v>
      </c>
      <c r="I21">
        <v>0.5</v>
      </c>
      <c r="J21">
        <v>0.5</v>
      </c>
      <c r="K21">
        <v>0.5</v>
      </c>
      <c r="L21">
        <v>0.5</v>
      </c>
      <c r="M21">
        <v>0.5</v>
      </c>
      <c r="N21">
        <v>0.5</v>
      </c>
      <c r="O21">
        <v>0.5</v>
      </c>
      <c r="P21">
        <v>0.5</v>
      </c>
      <c r="Q21">
        <v>0.5</v>
      </c>
      <c r="R21">
        <v>0.5</v>
      </c>
      <c r="S21">
        <v>0.5</v>
      </c>
      <c r="T21">
        <v>0.5</v>
      </c>
      <c r="U21">
        <v>0.5</v>
      </c>
      <c r="V21">
        <v>0.5</v>
      </c>
      <c r="W21">
        <v>0.5</v>
      </c>
      <c r="X21" t="s">
        <v>97</v>
      </c>
      <c r="Y21" t="s">
        <v>97</v>
      </c>
      <c r="Z21" t="s">
        <v>97</v>
      </c>
      <c r="AA21" t="s">
        <v>97</v>
      </c>
      <c r="AB21" t="s">
        <v>97</v>
      </c>
      <c r="AC21" t="s">
        <v>97</v>
      </c>
      <c r="AD21" t="s">
        <v>97</v>
      </c>
      <c r="AE21" t="s">
        <v>97</v>
      </c>
      <c r="AF21" t="s">
        <v>97</v>
      </c>
      <c r="AG21" t="s">
        <v>97</v>
      </c>
      <c r="AH21" t="s">
        <v>97</v>
      </c>
      <c r="AI21" t="s">
        <v>97</v>
      </c>
      <c r="AJ21" t="s">
        <v>97</v>
      </c>
      <c r="AK21" t="s">
        <v>97</v>
      </c>
      <c r="AL21" t="s">
        <v>97</v>
      </c>
      <c r="AM21" t="s">
        <v>97</v>
      </c>
      <c r="AN21" t="s">
        <v>97</v>
      </c>
      <c r="AO21" t="s">
        <v>97</v>
      </c>
      <c r="AP21" t="s">
        <v>97</v>
      </c>
      <c r="AQ21" t="s">
        <v>97</v>
      </c>
      <c r="AR21" t="s">
        <v>97</v>
      </c>
      <c r="AS21" t="s">
        <v>97</v>
      </c>
      <c r="AT21" t="s">
        <v>97</v>
      </c>
      <c r="AU21" t="s">
        <v>97</v>
      </c>
      <c r="AV21" t="s">
        <v>97</v>
      </c>
      <c r="AW21" t="s">
        <v>97</v>
      </c>
      <c r="AX21" t="s">
        <v>97</v>
      </c>
      <c r="AY21" t="s">
        <v>97</v>
      </c>
      <c r="AZ21" t="s">
        <v>97</v>
      </c>
      <c r="BA21" t="s">
        <v>97</v>
      </c>
      <c r="BB21" t="s">
        <v>97</v>
      </c>
      <c r="BC21" t="s">
        <v>97</v>
      </c>
      <c r="BD21" t="s">
        <v>97</v>
      </c>
      <c r="BE21" t="s">
        <v>97</v>
      </c>
      <c r="BF21" t="s">
        <v>97</v>
      </c>
      <c r="BG21" t="s">
        <v>97</v>
      </c>
      <c r="BH21" t="s">
        <v>97</v>
      </c>
      <c r="BI21" t="s">
        <v>97</v>
      </c>
      <c r="BJ21" t="s">
        <v>97</v>
      </c>
      <c r="BK21" t="s">
        <v>97</v>
      </c>
    </row>
    <row r="22" spans="1:63" x14ac:dyDescent="0.25">
      <c r="A22" s="136" t="s">
        <v>98</v>
      </c>
      <c r="B22" t="s">
        <v>95</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0.3</v>
      </c>
      <c r="AA22">
        <v>0.2</v>
      </c>
      <c r="AB22">
        <v>0.2</v>
      </c>
      <c r="AC22">
        <v>0.2</v>
      </c>
      <c r="AD22">
        <v>0.2</v>
      </c>
      <c r="AE22">
        <v>0.2</v>
      </c>
      <c r="AF22">
        <v>0.2</v>
      </c>
      <c r="AG22">
        <v>0.2</v>
      </c>
      <c r="AH22">
        <v>0.2</v>
      </c>
      <c r="AI22">
        <v>0.2</v>
      </c>
      <c r="AJ22">
        <v>0.2</v>
      </c>
      <c r="AK22">
        <v>0.2</v>
      </c>
      <c r="AL22">
        <v>0.2</v>
      </c>
      <c r="AM22">
        <v>0.2</v>
      </c>
      <c r="AN22">
        <v>0.2</v>
      </c>
      <c r="AO22">
        <v>0.2</v>
      </c>
      <c r="AP22">
        <v>0.2</v>
      </c>
      <c r="AQ22">
        <v>0.2</v>
      </c>
      <c r="AR22">
        <v>0.2</v>
      </c>
      <c r="AS22">
        <v>0.2</v>
      </c>
      <c r="AT22">
        <v>0.2</v>
      </c>
      <c r="AU22">
        <v>0.2</v>
      </c>
      <c r="AV22">
        <v>0.2</v>
      </c>
      <c r="AW22">
        <v>0.2</v>
      </c>
      <c r="AX22">
        <v>0.2</v>
      </c>
      <c r="AY22">
        <v>0.2</v>
      </c>
      <c r="AZ22">
        <v>0.2</v>
      </c>
      <c r="BA22">
        <v>0.2</v>
      </c>
      <c r="BB22">
        <v>0.2</v>
      </c>
      <c r="BC22">
        <v>0.2</v>
      </c>
      <c r="BD22">
        <v>0.2</v>
      </c>
      <c r="BE22">
        <v>0.2</v>
      </c>
      <c r="BF22">
        <v>0.2</v>
      </c>
      <c r="BG22">
        <v>0.2</v>
      </c>
      <c r="BH22">
        <v>0.2</v>
      </c>
      <c r="BI22">
        <v>0.2</v>
      </c>
      <c r="BJ22">
        <v>0.2</v>
      </c>
      <c r="BK22">
        <v>0.2</v>
      </c>
    </row>
    <row r="23" spans="1:63" x14ac:dyDescent="0.25">
      <c r="A23" s="80" t="s">
        <v>99</v>
      </c>
      <c r="B23" t="s">
        <v>95</v>
      </c>
      <c r="C23">
        <v>3.6</v>
      </c>
      <c r="D23">
        <v>3.4</v>
      </c>
      <c r="E23">
        <v>3.2</v>
      </c>
      <c r="F23">
        <v>2.8</v>
      </c>
      <c r="G23">
        <v>2.6</v>
      </c>
      <c r="H23">
        <v>2.2999999999999998</v>
      </c>
      <c r="I23">
        <v>2.2000000000000002</v>
      </c>
      <c r="J23">
        <v>2</v>
      </c>
      <c r="K23">
        <v>1.8</v>
      </c>
      <c r="L23">
        <v>1.3</v>
      </c>
      <c r="M23">
        <v>1.2</v>
      </c>
      <c r="N23">
        <v>0.8</v>
      </c>
      <c r="O23">
        <v>0.7</v>
      </c>
      <c r="P23">
        <v>0.7</v>
      </c>
      <c r="Q23">
        <v>0.6</v>
      </c>
      <c r="R23">
        <v>0.6</v>
      </c>
      <c r="S23">
        <v>0.5</v>
      </c>
      <c r="T23">
        <v>0.5</v>
      </c>
      <c r="U23">
        <v>0.3</v>
      </c>
      <c r="V23">
        <v>0.2</v>
      </c>
      <c r="W23">
        <v>0.2</v>
      </c>
      <c r="X23">
        <v>0.2</v>
      </c>
      <c r="Y23">
        <v>0.2</v>
      </c>
      <c r="Z23">
        <v>0.2</v>
      </c>
      <c r="AA23">
        <v>0.2</v>
      </c>
      <c r="AB23">
        <v>0.4</v>
      </c>
      <c r="AC23">
        <v>0.3</v>
      </c>
      <c r="AD23">
        <v>0.3</v>
      </c>
      <c r="AE23">
        <v>0.3</v>
      </c>
      <c r="AF23">
        <v>0.3</v>
      </c>
      <c r="AG23">
        <v>0.3</v>
      </c>
      <c r="AH23">
        <v>0.3</v>
      </c>
      <c r="AI23">
        <v>0.3</v>
      </c>
      <c r="AJ23">
        <v>0.3</v>
      </c>
      <c r="AK23">
        <v>0.3</v>
      </c>
      <c r="AL23">
        <v>0.3</v>
      </c>
      <c r="AM23">
        <v>0.3</v>
      </c>
      <c r="AN23">
        <v>0.3</v>
      </c>
      <c r="AO23">
        <v>0.3</v>
      </c>
      <c r="AP23">
        <v>0.3</v>
      </c>
      <c r="AQ23">
        <v>0.3</v>
      </c>
      <c r="AR23">
        <v>0.3</v>
      </c>
      <c r="AS23">
        <v>0.3</v>
      </c>
      <c r="AT23">
        <v>0.3</v>
      </c>
      <c r="AU23">
        <v>0.3</v>
      </c>
      <c r="AV23">
        <v>0.3</v>
      </c>
      <c r="AW23">
        <v>0.3</v>
      </c>
      <c r="AX23">
        <v>0.3</v>
      </c>
      <c r="AY23">
        <v>0.3</v>
      </c>
      <c r="AZ23">
        <v>0.3</v>
      </c>
      <c r="BA23">
        <v>0.3</v>
      </c>
      <c r="BB23">
        <v>0.3</v>
      </c>
      <c r="BC23">
        <v>0.3</v>
      </c>
      <c r="BD23">
        <v>0.3</v>
      </c>
      <c r="BE23">
        <v>0.3</v>
      </c>
      <c r="BF23">
        <v>0.3</v>
      </c>
      <c r="BG23">
        <v>0.3</v>
      </c>
      <c r="BH23">
        <v>0.3</v>
      </c>
      <c r="BI23">
        <v>0.3</v>
      </c>
      <c r="BJ23">
        <v>0.3</v>
      </c>
      <c r="BK23">
        <v>0.3</v>
      </c>
    </row>
    <row r="24" spans="1:63" x14ac:dyDescent="0.25">
      <c r="A24" s="136" t="s">
        <v>100</v>
      </c>
      <c r="B24" t="s">
        <v>95</v>
      </c>
      <c r="C24">
        <v>2.9</v>
      </c>
      <c r="D24">
        <v>2.7</v>
      </c>
      <c r="E24">
        <v>2.5</v>
      </c>
      <c r="F24">
        <v>2.2999999999999998</v>
      </c>
      <c r="G24">
        <v>2.1</v>
      </c>
      <c r="H24">
        <v>1.9</v>
      </c>
      <c r="I24">
        <v>1.8</v>
      </c>
      <c r="J24">
        <v>1.6</v>
      </c>
      <c r="K24">
        <v>1.4</v>
      </c>
      <c r="L24">
        <v>1</v>
      </c>
      <c r="M24">
        <v>0.9</v>
      </c>
      <c r="N24">
        <v>0.7</v>
      </c>
      <c r="O24">
        <v>0.5</v>
      </c>
      <c r="P24">
        <v>0.5</v>
      </c>
      <c r="Q24">
        <v>0.4</v>
      </c>
      <c r="R24">
        <v>0.4</v>
      </c>
      <c r="S24">
        <v>0.4</v>
      </c>
      <c r="T24">
        <v>0.4</v>
      </c>
      <c r="U24">
        <v>0.2</v>
      </c>
      <c r="V24">
        <v>0.2</v>
      </c>
      <c r="W24">
        <v>0.2</v>
      </c>
      <c r="X24">
        <v>0.2</v>
      </c>
      <c r="Y24">
        <v>0.2</v>
      </c>
      <c r="Z24">
        <v>0.1</v>
      </c>
      <c r="AA24">
        <v>0.1</v>
      </c>
      <c r="AB24">
        <v>0.3</v>
      </c>
      <c r="AC24">
        <v>0.3</v>
      </c>
      <c r="AD24">
        <v>0.2</v>
      </c>
      <c r="AE24">
        <v>0.2</v>
      </c>
      <c r="AF24">
        <v>0.2</v>
      </c>
      <c r="AG24">
        <v>0.2</v>
      </c>
      <c r="AH24">
        <v>0.2</v>
      </c>
      <c r="AI24">
        <v>0.2</v>
      </c>
      <c r="AJ24">
        <v>0.2</v>
      </c>
      <c r="AK24">
        <v>0.2</v>
      </c>
      <c r="AL24">
        <v>0.2</v>
      </c>
      <c r="AM24">
        <v>0.2</v>
      </c>
      <c r="AN24">
        <v>0.2</v>
      </c>
      <c r="AO24">
        <v>0.2</v>
      </c>
      <c r="AP24">
        <v>0.2</v>
      </c>
      <c r="AQ24">
        <v>0.2</v>
      </c>
      <c r="AR24">
        <v>0.2</v>
      </c>
      <c r="AS24">
        <v>0.2</v>
      </c>
      <c r="AT24">
        <v>0.2</v>
      </c>
      <c r="AU24">
        <v>0.2</v>
      </c>
      <c r="AV24">
        <v>0.2</v>
      </c>
      <c r="AW24">
        <v>0.2</v>
      </c>
      <c r="AX24">
        <v>0.2</v>
      </c>
      <c r="AY24">
        <v>0.2</v>
      </c>
      <c r="AZ24">
        <v>0.2</v>
      </c>
      <c r="BA24">
        <v>0.2</v>
      </c>
      <c r="BB24">
        <v>0.2</v>
      </c>
      <c r="BC24">
        <v>0.2</v>
      </c>
      <c r="BD24">
        <v>0.2</v>
      </c>
      <c r="BE24">
        <v>0.2</v>
      </c>
      <c r="BF24">
        <v>0.2</v>
      </c>
      <c r="BG24">
        <v>0.2</v>
      </c>
      <c r="BH24">
        <v>0.2</v>
      </c>
      <c r="BI24">
        <v>0.2</v>
      </c>
      <c r="BJ24">
        <v>0.2</v>
      </c>
      <c r="BK24">
        <v>0.2</v>
      </c>
    </row>
    <row r="25" spans="1:63" x14ac:dyDescent="0.25">
      <c r="A25" s="135" t="s">
        <v>11</v>
      </c>
      <c r="B25" t="s">
        <v>101</v>
      </c>
      <c r="C25">
        <v>-109.1</v>
      </c>
      <c r="D25">
        <v>-109.7</v>
      </c>
      <c r="E25">
        <v>-107.5</v>
      </c>
      <c r="F25">
        <v>-106.4</v>
      </c>
      <c r="G25">
        <v>-104.8</v>
      </c>
      <c r="H25">
        <v>-104.3</v>
      </c>
      <c r="I25">
        <v>-105.3</v>
      </c>
      <c r="J25">
        <v>-105.8</v>
      </c>
      <c r="K25">
        <v>-107.80000000000001</v>
      </c>
      <c r="L25">
        <v>-110.30000000000001</v>
      </c>
      <c r="M25">
        <v>-111.10000000000001</v>
      </c>
      <c r="N25">
        <v>-112.8</v>
      </c>
      <c r="O25">
        <v>-112.19999999999999</v>
      </c>
      <c r="P25">
        <v>-113.1</v>
      </c>
      <c r="Q25">
        <v>-114.00000000000001</v>
      </c>
      <c r="R25">
        <v>-115.20000000000002</v>
      </c>
      <c r="S25">
        <v>-115.7</v>
      </c>
      <c r="T25">
        <v>-116.9</v>
      </c>
      <c r="U25">
        <v>-120.19999999999999</v>
      </c>
      <c r="V25">
        <v>-122.3</v>
      </c>
      <c r="W25">
        <v>-123.4</v>
      </c>
      <c r="X25">
        <v>-123.8</v>
      </c>
      <c r="Y25">
        <v>-123.89999999999999</v>
      </c>
      <c r="Z25">
        <v>-125.19999999999999</v>
      </c>
      <c r="AA25">
        <v>-126.19999999999999</v>
      </c>
      <c r="AB25">
        <v>-125.89999999999999</v>
      </c>
      <c r="AC25">
        <v>-125.60000000000001</v>
      </c>
      <c r="AD25">
        <v>-130.69999999999999</v>
      </c>
      <c r="AE25">
        <v>-131</v>
      </c>
      <c r="AF25">
        <v>-131.6</v>
      </c>
      <c r="AG25">
        <v>-131.9</v>
      </c>
      <c r="AH25">
        <v>-132.4</v>
      </c>
      <c r="AI25">
        <v>-132.4</v>
      </c>
      <c r="AJ25">
        <v>-133.61384612860152</v>
      </c>
      <c r="AK25">
        <v>-134.82769225720307</v>
      </c>
      <c r="AL25">
        <v>-136.0553884115462</v>
      </c>
      <c r="AM25">
        <v>-137.2830845658894</v>
      </c>
      <c r="AN25">
        <v>-138.5239518231437</v>
      </c>
      <c r="AO25">
        <v>-139.76481908039801</v>
      </c>
      <c r="AP25">
        <v>-141.01077825888089</v>
      </c>
      <c r="AQ25">
        <v>-142.25673743736374</v>
      </c>
      <c r="AR25">
        <v>-143.51661453387135</v>
      </c>
      <c r="AS25">
        <v>-144.77649163037887</v>
      </c>
      <c r="AT25">
        <v>-146.04899669153318</v>
      </c>
      <c r="AU25">
        <v>-147.32150175268754</v>
      </c>
      <c r="AV25">
        <v>-148.61471396017129</v>
      </c>
      <c r="AW25">
        <v>-149.90792616765501</v>
      </c>
      <c r="AX25">
        <v>-151.20731657289605</v>
      </c>
      <c r="AY25">
        <v>-152.50670697813706</v>
      </c>
      <c r="AZ25">
        <v>-153.81709593323174</v>
      </c>
      <c r="BA25">
        <v>-155.12748488832645</v>
      </c>
      <c r="BB25">
        <v>-156.44378047204626</v>
      </c>
      <c r="BC25">
        <v>-157.76007605576606</v>
      </c>
      <c r="BD25">
        <v>-159.09470255590864</v>
      </c>
      <c r="BE25">
        <v>-160.42932905605113</v>
      </c>
      <c r="BF25">
        <v>-161.76042515747531</v>
      </c>
      <c r="BG25">
        <v>-163.09152125889932</v>
      </c>
      <c r="BH25">
        <v>-164.45024951952371</v>
      </c>
      <c r="BI25">
        <v>-165.80897778014801</v>
      </c>
      <c r="BJ25">
        <v>-167.17890826747515</v>
      </c>
      <c r="BK25">
        <v>-168.54883875480226</v>
      </c>
    </row>
    <row r="26" spans="1:63" x14ac:dyDescent="0.25">
      <c r="A26" s="80" t="s">
        <v>102</v>
      </c>
      <c r="B26" t="s">
        <v>101</v>
      </c>
      <c r="C26">
        <v>9.9</v>
      </c>
      <c r="D26">
        <v>9.9</v>
      </c>
      <c r="E26">
        <v>9.9</v>
      </c>
      <c r="F26">
        <v>9.9</v>
      </c>
      <c r="G26">
        <v>9.8000000000000007</v>
      </c>
      <c r="H26">
        <v>9.9</v>
      </c>
      <c r="I26">
        <v>9.9</v>
      </c>
      <c r="J26">
        <v>9.8000000000000007</v>
      </c>
      <c r="K26">
        <v>9.8000000000000007</v>
      </c>
      <c r="L26">
        <v>9.8000000000000007</v>
      </c>
      <c r="M26">
        <v>9.8000000000000007</v>
      </c>
      <c r="N26">
        <v>9.4</v>
      </c>
      <c r="O26">
        <v>9.4</v>
      </c>
      <c r="P26">
        <v>9.6</v>
      </c>
      <c r="Q26">
        <v>9.8000000000000007</v>
      </c>
      <c r="R26">
        <v>10.1</v>
      </c>
      <c r="S26">
        <v>10.3</v>
      </c>
      <c r="T26">
        <v>10.6</v>
      </c>
      <c r="U26">
        <v>10.8</v>
      </c>
      <c r="V26">
        <v>11</v>
      </c>
      <c r="W26">
        <v>11.4</v>
      </c>
      <c r="X26">
        <v>11.6</v>
      </c>
      <c r="Y26">
        <v>11.9</v>
      </c>
      <c r="Z26">
        <v>12.3</v>
      </c>
      <c r="AA26">
        <v>12.8</v>
      </c>
      <c r="AB26">
        <v>13.1</v>
      </c>
      <c r="AC26">
        <v>13.5</v>
      </c>
      <c r="AD26">
        <v>13.9</v>
      </c>
      <c r="AE26">
        <v>14.4</v>
      </c>
      <c r="AF26">
        <v>14.6</v>
      </c>
      <c r="AG26">
        <v>15.1</v>
      </c>
      <c r="AH26">
        <v>15.399999999999999</v>
      </c>
      <c r="AI26">
        <v>15.4</v>
      </c>
      <c r="AJ26">
        <v>15.541187540637942</v>
      </c>
      <c r="AK26">
        <v>15.682375081275886</v>
      </c>
      <c r="AL26">
        <v>15.825173576569574</v>
      </c>
      <c r="AM26">
        <v>15.967972071863267</v>
      </c>
      <c r="AN26">
        <v>16.112302553447229</v>
      </c>
      <c r="AO26">
        <v>16.256633035031189</v>
      </c>
      <c r="AP26">
        <v>16.401555779356237</v>
      </c>
      <c r="AQ26">
        <v>16.546478523681284</v>
      </c>
      <c r="AR26">
        <v>16.693020119498627</v>
      </c>
      <c r="AS26">
        <v>16.83956171531597</v>
      </c>
      <c r="AT26">
        <v>16.987572122731201</v>
      </c>
      <c r="AU26">
        <v>17.135582530146433</v>
      </c>
      <c r="AV26">
        <v>17.286001472708744</v>
      </c>
      <c r="AW26">
        <v>17.436420415271051</v>
      </c>
      <c r="AX26">
        <v>17.587557969959207</v>
      </c>
      <c r="AY26">
        <v>17.738695524647362</v>
      </c>
      <c r="AZ26">
        <v>17.891112366856262</v>
      </c>
      <c r="BA26">
        <v>18.043529209065163</v>
      </c>
      <c r="BB26">
        <v>18.196633076053718</v>
      </c>
      <c r="BC26">
        <v>18.349736943042274</v>
      </c>
      <c r="BD26">
        <v>18.504972955898733</v>
      </c>
      <c r="BE26">
        <v>18.660208968755196</v>
      </c>
      <c r="BF26">
        <v>18.815034346111172</v>
      </c>
      <c r="BG26">
        <v>18.969859723467142</v>
      </c>
      <c r="BH26">
        <v>19.127899113298074</v>
      </c>
      <c r="BI26">
        <v>19.285938503129</v>
      </c>
      <c r="BJ26">
        <v>19.44528087099031</v>
      </c>
      <c r="BK26">
        <v>19.604623238851623</v>
      </c>
    </row>
    <row r="27" spans="1:63" x14ac:dyDescent="0.25">
      <c r="A27" s="80" t="s">
        <v>103</v>
      </c>
      <c r="B27" t="s">
        <v>101</v>
      </c>
      <c r="C27">
        <v>-96.6</v>
      </c>
      <c r="D27">
        <v>-97.7</v>
      </c>
      <c r="E27">
        <v>-98.7</v>
      </c>
      <c r="F27">
        <v>-100.2</v>
      </c>
      <c r="G27">
        <v>-101.6</v>
      </c>
      <c r="H27">
        <v>-103.2</v>
      </c>
      <c r="I27">
        <v>-104.8</v>
      </c>
      <c r="J27">
        <v>-106.3</v>
      </c>
      <c r="K27">
        <v>-107.5</v>
      </c>
      <c r="L27">
        <v>-108.9</v>
      </c>
      <c r="M27">
        <v>-110.1</v>
      </c>
      <c r="N27">
        <v>-111.2</v>
      </c>
      <c r="O27">
        <v>-112.1</v>
      </c>
      <c r="P27">
        <v>-113.8</v>
      </c>
      <c r="Q27">
        <v>-115.5</v>
      </c>
      <c r="R27">
        <v>-117</v>
      </c>
      <c r="S27">
        <v>-118.5</v>
      </c>
      <c r="T27">
        <v>-120</v>
      </c>
      <c r="U27">
        <v>-121.6</v>
      </c>
      <c r="V27">
        <v>-123</v>
      </c>
      <c r="W27">
        <v>-124.4</v>
      </c>
      <c r="X27">
        <v>-125.6</v>
      </c>
      <c r="Y27">
        <v>-126.39999999999999</v>
      </c>
      <c r="Z27">
        <v>-127.8</v>
      </c>
      <c r="AA27">
        <v>-129.1</v>
      </c>
      <c r="AB27">
        <v>-130.19999999999999</v>
      </c>
      <c r="AC27">
        <v>-131.4</v>
      </c>
      <c r="AD27">
        <v>-133.19999999999999</v>
      </c>
      <c r="AE27">
        <v>-134.4</v>
      </c>
      <c r="AF27">
        <v>-135.6</v>
      </c>
      <c r="AG27">
        <v>-136.69999999999999</v>
      </c>
      <c r="AH27">
        <v>-137.80000000000001</v>
      </c>
      <c r="AI27">
        <v>-138.5</v>
      </c>
      <c r="AJ27">
        <v>-139.76977106352953</v>
      </c>
      <c r="AK27">
        <v>-141.03954212705909</v>
      </c>
      <c r="AL27">
        <v>-142.32380132174583</v>
      </c>
      <c r="AM27">
        <v>-143.60806051643263</v>
      </c>
      <c r="AN27">
        <v>-144.90609763976889</v>
      </c>
      <c r="AO27">
        <v>-146.20413476310517</v>
      </c>
      <c r="AP27">
        <v>-147.50749840524927</v>
      </c>
      <c r="AQ27">
        <v>-148.81086204739336</v>
      </c>
      <c r="AR27">
        <v>-150.12878484094546</v>
      </c>
      <c r="AS27">
        <v>-151.44670763449753</v>
      </c>
      <c r="AT27">
        <v>-152.77784019469294</v>
      </c>
      <c r="AU27">
        <v>-154.10897275488838</v>
      </c>
      <c r="AV27">
        <v>-155.46176649156888</v>
      </c>
      <c r="AW27">
        <v>-156.81456022824938</v>
      </c>
      <c r="AX27">
        <v>-158.17381680775003</v>
      </c>
      <c r="AY27">
        <v>-159.53307338725062</v>
      </c>
      <c r="AZ27">
        <v>-160.90383524737612</v>
      </c>
      <c r="BA27">
        <v>-162.27459710750162</v>
      </c>
      <c r="BB27">
        <v>-163.65153772944416</v>
      </c>
      <c r="BC27">
        <v>-165.0284783513867</v>
      </c>
      <c r="BD27">
        <v>-166.42459444103733</v>
      </c>
      <c r="BE27">
        <v>-167.82071053068793</v>
      </c>
      <c r="BF27">
        <v>-169.21313356729854</v>
      </c>
      <c r="BG27">
        <v>-170.60555660390904</v>
      </c>
      <c r="BH27">
        <v>-172.02688488258332</v>
      </c>
      <c r="BI27">
        <v>-173.44821316125754</v>
      </c>
      <c r="BJ27">
        <v>-174.88125978130896</v>
      </c>
      <c r="BK27">
        <v>-176.31430640136037</v>
      </c>
    </row>
    <row r="28" spans="1:63" s="81" customFormat="1" x14ac:dyDescent="0.25">
      <c r="A28" s="138" t="s">
        <v>104</v>
      </c>
      <c r="B28" s="81" t="s">
        <v>101</v>
      </c>
      <c r="C28" s="81">
        <v>2.1</v>
      </c>
      <c r="D28" s="81">
        <v>2.1</v>
      </c>
      <c r="E28" s="81">
        <v>2.2999999999999998</v>
      </c>
      <c r="F28" s="81">
        <v>2.5</v>
      </c>
      <c r="G28" s="81">
        <v>2.5</v>
      </c>
      <c r="H28" s="81">
        <v>2.5</v>
      </c>
      <c r="I28" s="81">
        <v>2.6</v>
      </c>
      <c r="J28" s="81">
        <v>2.5</v>
      </c>
      <c r="K28" s="81">
        <v>2.1</v>
      </c>
      <c r="L28" s="81">
        <v>2.2000000000000002</v>
      </c>
      <c r="M28" s="81">
        <v>2.6</v>
      </c>
      <c r="N28" s="81">
        <v>2.6</v>
      </c>
      <c r="O28" s="81">
        <v>2.2999999999999998</v>
      </c>
      <c r="P28" s="81">
        <v>2.4</v>
      </c>
      <c r="Q28" s="81">
        <v>3.1</v>
      </c>
      <c r="R28" s="81">
        <v>3.1</v>
      </c>
      <c r="S28" s="81">
        <v>3.2</v>
      </c>
      <c r="T28" s="81">
        <v>3.2</v>
      </c>
      <c r="U28" s="81">
        <v>3.2</v>
      </c>
      <c r="V28" s="81">
        <v>3</v>
      </c>
      <c r="W28" s="81">
        <v>2.2999999999999998</v>
      </c>
      <c r="X28" s="81">
        <v>2.5</v>
      </c>
      <c r="Y28" s="81">
        <v>2.2999999999999998</v>
      </c>
      <c r="Z28" s="81">
        <v>2.4</v>
      </c>
      <c r="AA28" s="81">
        <v>2.4</v>
      </c>
      <c r="AB28" s="81">
        <v>2.2999999999999998</v>
      </c>
      <c r="AC28" s="81">
        <v>2.2999999999999998</v>
      </c>
      <c r="AD28" s="81">
        <v>2.4</v>
      </c>
      <c r="AE28" s="81">
        <v>2.4</v>
      </c>
      <c r="AF28" s="81">
        <v>2.5</v>
      </c>
      <c r="AG28" s="81">
        <v>2.5</v>
      </c>
      <c r="AH28" s="81">
        <v>2.5</v>
      </c>
      <c r="AI28" s="81">
        <v>2.5</v>
      </c>
      <c r="AJ28" s="81">
        <v>2.5229200552983668</v>
      </c>
      <c r="AK28" s="81">
        <v>2.5458401105967345</v>
      </c>
      <c r="AL28" s="81">
        <v>2.5690216845080474</v>
      </c>
      <c r="AM28" s="81">
        <v>2.5922032584193611</v>
      </c>
      <c r="AN28" s="81">
        <v>2.6156335314037706</v>
      </c>
      <c r="AO28" s="81">
        <v>2.6390638043881798</v>
      </c>
      <c r="AP28" s="81">
        <v>2.6625902239214669</v>
      </c>
      <c r="AQ28" s="81">
        <v>2.6861166434547536</v>
      </c>
      <c r="AR28" s="81">
        <v>2.709905863554972</v>
      </c>
      <c r="AS28" s="81">
        <v>2.7336950836551894</v>
      </c>
      <c r="AT28" s="81">
        <v>2.7577227471966235</v>
      </c>
      <c r="AU28" s="81">
        <v>2.7817504107380571</v>
      </c>
      <c r="AV28" s="81">
        <v>2.8061690702449256</v>
      </c>
      <c r="AW28" s="81">
        <v>2.8305877297517936</v>
      </c>
      <c r="AX28" s="81">
        <v>2.8551230470712996</v>
      </c>
      <c r="AY28" s="81">
        <v>2.8796583643908051</v>
      </c>
      <c r="AZ28" s="81">
        <v>2.9044013582558867</v>
      </c>
      <c r="BA28" s="81">
        <v>2.9291443521209675</v>
      </c>
      <c r="BB28" s="81">
        <v>2.9539988759827462</v>
      </c>
      <c r="BC28" s="81">
        <v>2.978853399844525</v>
      </c>
      <c r="BD28" s="81">
        <v>3.004054051282262</v>
      </c>
      <c r="BE28" s="81">
        <v>3.029254702719999</v>
      </c>
      <c r="BF28" s="81">
        <v>3.0543886925505146</v>
      </c>
      <c r="BG28" s="81">
        <v>3.0795226823810293</v>
      </c>
      <c r="BH28" s="81">
        <v>3.1051784274834531</v>
      </c>
      <c r="BI28" s="81">
        <v>3.1308341725858764</v>
      </c>
      <c r="BJ28" s="81">
        <v>3.1567014400958291</v>
      </c>
      <c r="BK28" s="81">
        <v>3.1825687076057827</v>
      </c>
    </row>
    <row r="29" spans="1:63" x14ac:dyDescent="0.25">
      <c r="A29" s="80" t="s">
        <v>105</v>
      </c>
      <c r="B29" t="s">
        <v>101</v>
      </c>
      <c r="C29">
        <v>-24.5</v>
      </c>
      <c r="D29">
        <v>-24</v>
      </c>
      <c r="E29">
        <v>-21</v>
      </c>
      <c r="F29">
        <v>-18.600000000000001</v>
      </c>
      <c r="G29">
        <v>-15.500000000000002</v>
      </c>
      <c r="H29">
        <v>-13.5</v>
      </c>
      <c r="I29">
        <v>-13</v>
      </c>
      <c r="J29">
        <v>-11.8</v>
      </c>
      <c r="K29">
        <v>-12.2</v>
      </c>
      <c r="L29">
        <v>-13.4</v>
      </c>
      <c r="M29">
        <v>-13.4</v>
      </c>
      <c r="N29">
        <v>-13.6</v>
      </c>
      <c r="O29">
        <v>-11.8</v>
      </c>
      <c r="P29">
        <v>-11.3</v>
      </c>
      <c r="Q29">
        <v>-11.4</v>
      </c>
      <c r="R29">
        <v>-11.4</v>
      </c>
      <c r="S29">
        <v>-10.7</v>
      </c>
      <c r="T29">
        <v>-10.7</v>
      </c>
      <c r="U29">
        <v>-12.6</v>
      </c>
      <c r="V29">
        <v>-13.3</v>
      </c>
      <c r="W29">
        <v>-12.7</v>
      </c>
      <c r="X29">
        <v>-12.3</v>
      </c>
      <c r="Y29">
        <v>-11.7</v>
      </c>
      <c r="Z29">
        <v>-12.1</v>
      </c>
      <c r="AA29">
        <v>-12.3</v>
      </c>
      <c r="AB29">
        <v>-11.1</v>
      </c>
      <c r="AC29">
        <v>-10</v>
      </c>
      <c r="AD29">
        <v>-13.8</v>
      </c>
      <c r="AE29">
        <v>-13.4</v>
      </c>
      <c r="AF29">
        <v>-13.1</v>
      </c>
      <c r="AG29">
        <v>-12.8</v>
      </c>
      <c r="AH29">
        <v>-12.5</v>
      </c>
      <c r="AI29">
        <v>-11.800000000000002</v>
      </c>
      <c r="AJ29">
        <v>-11.908182661008295</v>
      </c>
      <c r="AK29">
        <v>-12.01636532201659</v>
      </c>
      <c r="AL29">
        <v>-12.125782350877985</v>
      </c>
      <c r="AM29">
        <v>-12.235199379739386</v>
      </c>
      <c r="AN29">
        <v>-12.3457902682258</v>
      </c>
      <c r="AO29">
        <v>-12.456381156712212</v>
      </c>
      <c r="AP29">
        <v>-12.567425856909326</v>
      </c>
      <c r="AQ29">
        <v>-12.678470557106438</v>
      </c>
      <c r="AR29">
        <v>-12.790755675979469</v>
      </c>
      <c r="AS29">
        <v>-12.903040794852497</v>
      </c>
      <c r="AT29">
        <v>-13.016451366768065</v>
      </c>
      <c r="AU29">
        <v>-13.129861938683632</v>
      </c>
      <c r="AV29">
        <v>-13.24511801155605</v>
      </c>
      <c r="AW29">
        <v>-13.360374084428468</v>
      </c>
      <c r="AX29">
        <v>-13.476180782176536</v>
      </c>
      <c r="AY29">
        <v>-13.591987479924603</v>
      </c>
      <c r="AZ29">
        <v>-13.708774410967786</v>
      </c>
      <c r="BA29">
        <v>-13.825561342010969</v>
      </c>
      <c r="BB29">
        <v>-13.942874694638565</v>
      </c>
      <c r="BC29">
        <v>-14.060188047266159</v>
      </c>
      <c r="BD29">
        <v>-14.179135122052278</v>
      </c>
      <c r="BE29">
        <v>-14.298082196838397</v>
      </c>
      <c r="BF29">
        <v>-14.416714628838433</v>
      </c>
      <c r="BG29">
        <v>-14.535347060838461</v>
      </c>
      <c r="BH29">
        <v>-14.656442177721901</v>
      </c>
      <c r="BI29">
        <v>-14.777537294605338</v>
      </c>
      <c r="BJ29">
        <v>-14.899630797252316</v>
      </c>
      <c r="BK29">
        <v>-15.021724299899295</v>
      </c>
    </row>
    <row r="30" spans="1:63" s="2" customFormat="1" x14ac:dyDescent="0.25">
      <c r="A30" s="135" t="s">
        <v>12</v>
      </c>
      <c r="B30" s="2" t="s">
        <v>106</v>
      </c>
      <c r="C30" s="2">
        <v>57.199999999999996</v>
      </c>
      <c r="D30" s="2">
        <v>58.6</v>
      </c>
      <c r="E30" s="2">
        <v>59.9</v>
      </c>
      <c r="F30" s="2">
        <v>61.6</v>
      </c>
      <c r="G30" s="2">
        <v>63.2</v>
      </c>
      <c r="H30" s="2">
        <v>64.900000000000006</v>
      </c>
      <c r="I30" s="2">
        <v>66.7</v>
      </c>
      <c r="J30" s="2">
        <v>68.599999999999994</v>
      </c>
      <c r="K30" s="2">
        <v>70.3</v>
      </c>
      <c r="L30" s="2">
        <v>71.900000000000006</v>
      </c>
      <c r="M30" s="2">
        <v>73.7</v>
      </c>
      <c r="N30" s="2">
        <v>75.099999999999994</v>
      </c>
      <c r="O30" s="2">
        <v>76.099999999999994</v>
      </c>
      <c r="P30" s="2">
        <v>76.599999999999994</v>
      </c>
      <c r="Q30" s="2">
        <v>76.900000000000006</v>
      </c>
      <c r="R30" s="2">
        <v>77.099999999999994</v>
      </c>
      <c r="S30" s="2">
        <v>77.099999999999994</v>
      </c>
      <c r="T30" s="2">
        <v>77.3</v>
      </c>
      <c r="U30" s="2">
        <v>77.2</v>
      </c>
      <c r="V30" s="2">
        <v>77</v>
      </c>
      <c r="W30" s="2">
        <v>76.7</v>
      </c>
      <c r="X30" s="2">
        <v>76.3</v>
      </c>
      <c r="Y30" s="2">
        <v>75.900000000000006</v>
      </c>
      <c r="Z30" s="2">
        <v>75.3</v>
      </c>
      <c r="AA30" s="2">
        <v>74.8</v>
      </c>
      <c r="AB30" s="2">
        <v>74</v>
      </c>
      <c r="AC30" s="2">
        <v>73</v>
      </c>
      <c r="AD30" s="2">
        <v>72.599999999999994</v>
      </c>
      <c r="AE30" s="2">
        <v>71.400000000000006</v>
      </c>
      <c r="AF30" s="2">
        <v>70.2</v>
      </c>
      <c r="AG30" s="2">
        <v>68.8</v>
      </c>
      <c r="AH30" s="2">
        <v>68.2</v>
      </c>
      <c r="AI30" s="2">
        <v>68.2</v>
      </c>
      <c r="AJ30" s="2">
        <v>57.580484484607467</v>
      </c>
      <c r="AK30" s="2">
        <v>58.103587817082229</v>
      </c>
      <c r="AL30" s="2">
        <v>58.632659776427879</v>
      </c>
      <c r="AM30" s="2">
        <v>59.161731735773543</v>
      </c>
      <c r="AN30" s="2">
        <v>59.696479742241529</v>
      </c>
      <c r="AO30" s="2">
        <v>60.231227748709514</v>
      </c>
      <c r="AP30" s="2">
        <v>60.768170103291801</v>
      </c>
      <c r="AQ30" s="2">
        <v>61.305112457874095</v>
      </c>
      <c r="AR30" s="2">
        <v>61.848052697302144</v>
      </c>
      <c r="AS30" s="2">
        <v>62.390992936730186</v>
      </c>
      <c r="AT30" s="2">
        <v>62.939375159481706</v>
      </c>
      <c r="AU30" s="2">
        <v>63.487757382233212</v>
      </c>
      <c r="AV30" s="2">
        <v>64.045063287316225</v>
      </c>
      <c r="AW30" s="2">
        <v>64.602369192399252</v>
      </c>
      <c r="AX30" s="2">
        <v>65.162337573194279</v>
      </c>
      <c r="AY30" s="2">
        <v>65.722305953989292</v>
      </c>
      <c r="AZ30" s="2">
        <v>66.287014126711227</v>
      </c>
      <c r="BA30" s="2">
        <v>66.851722299433149</v>
      </c>
      <c r="BB30" s="2">
        <v>67.418975915967664</v>
      </c>
      <c r="BC30" s="2">
        <v>67.986229532502179</v>
      </c>
      <c r="BD30" s="2">
        <v>68.561382802248175</v>
      </c>
      <c r="BE30" s="2">
        <v>69.136536071994186</v>
      </c>
      <c r="BF30" s="2">
        <v>69.710167927047607</v>
      </c>
      <c r="BG30" s="2">
        <v>70.283799782101013</v>
      </c>
      <c r="BH30" s="2">
        <v>70.869339632921381</v>
      </c>
      <c r="BI30" s="2">
        <v>71.454879483741749</v>
      </c>
      <c r="BJ30" s="2">
        <v>72.045246900413574</v>
      </c>
      <c r="BK30" s="2">
        <v>72.635614317085398</v>
      </c>
    </row>
    <row r="31" spans="1:63" x14ac:dyDescent="0.25">
      <c r="A31" s="80" t="s">
        <v>84</v>
      </c>
      <c r="B31" t="s">
        <v>106</v>
      </c>
      <c r="C31">
        <v>57.199999999999996</v>
      </c>
      <c r="D31">
        <v>58.6</v>
      </c>
      <c r="E31">
        <v>59.9</v>
      </c>
      <c r="F31">
        <v>61.6</v>
      </c>
      <c r="G31">
        <v>63.2</v>
      </c>
      <c r="H31">
        <v>64.900000000000006</v>
      </c>
      <c r="I31">
        <v>66.7</v>
      </c>
      <c r="J31">
        <v>68.599999999999994</v>
      </c>
      <c r="K31">
        <v>70.3</v>
      </c>
      <c r="L31">
        <v>71.900000000000006</v>
      </c>
      <c r="M31">
        <v>73.7</v>
      </c>
      <c r="N31">
        <v>75.099999999999994</v>
      </c>
      <c r="O31">
        <v>76.099999999999994</v>
      </c>
      <c r="P31">
        <v>76.599999999999994</v>
      </c>
      <c r="Q31">
        <v>76.900000000000006</v>
      </c>
      <c r="R31">
        <v>77.099999999999994</v>
      </c>
      <c r="S31">
        <v>77.099999999999994</v>
      </c>
      <c r="T31">
        <v>77.3</v>
      </c>
      <c r="U31">
        <v>77.2</v>
      </c>
      <c r="V31">
        <v>77</v>
      </c>
      <c r="W31">
        <v>76.7</v>
      </c>
      <c r="X31">
        <v>76.3</v>
      </c>
      <c r="Y31">
        <v>75.900000000000006</v>
      </c>
      <c r="Z31">
        <v>75.3</v>
      </c>
      <c r="AA31">
        <v>74.8</v>
      </c>
      <c r="AB31">
        <v>74</v>
      </c>
      <c r="AC31">
        <v>73</v>
      </c>
      <c r="AD31">
        <v>72.599999999999994</v>
      </c>
      <c r="AE31">
        <v>71.400000000000006</v>
      </c>
      <c r="AF31">
        <v>70.2</v>
      </c>
      <c r="AG31">
        <v>68.8</v>
      </c>
      <c r="AH31">
        <v>68.2</v>
      </c>
      <c r="AI31">
        <v>68.2</v>
      </c>
      <c r="AJ31">
        <v>57.580484484607467</v>
      </c>
      <c r="AK31">
        <v>58.103587817082229</v>
      </c>
      <c r="AL31">
        <v>58.632659776427879</v>
      </c>
      <c r="AM31">
        <v>59.161731735773543</v>
      </c>
      <c r="AN31">
        <v>59.696479742241529</v>
      </c>
      <c r="AO31">
        <v>60.231227748709514</v>
      </c>
      <c r="AP31">
        <v>60.768170103291801</v>
      </c>
      <c r="AQ31">
        <v>61.305112457874095</v>
      </c>
      <c r="AR31">
        <v>61.848052697302144</v>
      </c>
      <c r="AS31">
        <v>62.390992936730186</v>
      </c>
      <c r="AT31">
        <v>62.939375159481706</v>
      </c>
      <c r="AU31">
        <v>63.487757382233212</v>
      </c>
      <c r="AV31">
        <v>64.045063287316225</v>
      </c>
      <c r="AW31">
        <v>64.602369192399252</v>
      </c>
      <c r="AX31">
        <v>65.162337573194279</v>
      </c>
      <c r="AY31">
        <v>65.722305953989292</v>
      </c>
      <c r="AZ31">
        <v>66.287014126711227</v>
      </c>
      <c r="BA31">
        <v>66.851722299433149</v>
      </c>
      <c r="BB31">
        <v>67.418975915967664</v>
      </c>
      <c r="BC31">
        <v>67.986229532502179</v>
      </c>
      <c r="BD31">
        <v>68.561382802248175</v>
      </c>
      <c r="BE31">
        <v>69.136536071994186</v>
      </c>
      <c r="BF31">
        <v>69.710167927047607</v>
      </c>
      <c r="BG31">
        <v>70.283799782101013</v>
      </c>
      <c r="BH31">
        <v>70.869339632921381</v>
      </c>
      <c r="BI31">
        <v>71.454879483741749</v>
      </c>
      <c r="BJ31">
        <v>72.045246900413574</v>
      </c>
      <c r="BK31">
        <v>72.635614317085398</v>
      </c>
    </row>
    <row r="32" spans="1:63" x14ac:dyDescent="0.25">
      <c r="B32" t="s">
        <v>195</v>
      </c>
      <c r="C32">
        <f>SUM(C5,C7,C9,C12,C14,C16,C21,C23,C26,C27,C29,C31)</f>
        <v>40.499999999999993</v>
      </c>
      <c r="D32">
        <f t="shared" ref="D32:BK32" si="0">SUM(D5,D7,D9,D12,D14,D16,D21,D23,D26,D27,D29,D31)</f>
        <v>30.800000000000004</v>
      </c>
      <c r="E32">
        <f t="shared" si="0"/>
        <v>18.20000000000001</v>
      </c>
      <c r="F32">
        <f t="shared" si="0"/>
        <v>29.200000000000003</v>
      </c>
      <c r="G32">
        <f t="shared" si="0"/>
        <v>5.4000000000000199</v>
      </c>
      <c r="H32">
        <f t="shared" si="0"/>
        <v>25.100000000000009</v>
      </c>
      <c r="I32">
        <f t="shared" si="0"/>
        <v>-8.0000000000000142</v>
      </c>
      <c r="J32">
        <f t="shared" si="0"/>
        <v>18.399999999999991</v>
      </c>
      <c r="K32">
        <f t="shared" si="0"/>
        <v>2.3999999999999915</v>
      </c>
      <c r="L32">
        <f t="shared" si="0"/>
        <v>13.29999999999999</v>
      </c>
      <c r="M32">
        <f t="shared" si="0"/>
        <v>-27.899999999999991</v>
      </c>
      <c r="N32">
        <f t="shared" si="0"/>
        <v>-10.599999999999994</v>
      </c>
      <c r="O32">
        <f t="shared" si="0"/>
        <v>-8.5999999999999943</v>
      </c>
      <c r="P32">
        <f t="shared" si="0"/>
        <v>-2.2999999999999972</v>
      </c>
      <c r="Q32">
        <f t="shared" si="0"/>
        <v>-6.9000000000000057</v>
      </c>
      <c r="R32">
        <f t="shared" si="0"/>
        <v>-0.30000000000001137</v>
      </c>
      <c r="S32">
        <f t="shared" si="0"/>
        <v>-8.0000000000000142</v>
      </c>
      <c r="T32">
        <f t="shared" si="0"/>
        <v>10.200000000000003</v>
      </c>
      <c r="U32">
        <f t="shared" si="0"/>
        <v>-17.09999999999998</v>
      </c>
      <c r="V32">
        <f t="shared" si="0"/>
        <v>4.2000000000000028</v>
      </c>
      <c r="W32">
        <f t="shared" si="0"/>
        <v>14.400000000000006</v>
      </c>
      <c r="X32">
        <f t="shared" si="0"/>
        <v>-33.699999999999989</v>
      </c>
      <c r="Y32">
        <f t="shared" si="0"/>
        <v>-24.299999999999997</v>
      </c>
      <c r="Z32">
        <f t="shared" si="0"/>
        <v>2.6000000000000085</v>
      </c>
      <c r="AA32">
        <f t="shared" si="0"/>
        <v>-0.59999999999999432</v>
      </c>
      <c r="AB32">
        <f t="shared" si="0"/>
        <v>-8.7999999999999829</v>
      </c>
      <c r="AC32">
        <f t="shared" si="0"/>
        <v>12.800000000000011</v>
      </c>
      <c r="AD32">
        <f t="shared" si="0"/>
        <v>-3.5</v>
      </c>
      <c r="AE32">
        <f t="shared" si="0"/>
        <v>-4.2000000000000028</v>
      </c>
      <c r="AF32">
        <f t="shared" si="0"/>
        <v>-8.1999999999999886</v>
      </c>
      <c r="AG32">
        <f t="shared" si="0"/>
        <v>-10.5</v>
      </c>
      <c r="AH32">
        <f t="shared" si="0"/>
        <v>-39.000000000000014</v>
      </c>
      <c r="AI32">
        <f t="shared" si="0"/>
        <v>-34.5</v>
      </c>
      <c r="AJ32">
        <f t="shared" si="0"/>
        <v>-57.050649370561871</v>
      </c>
      <c r="AK32">
        <f t="shared" si="0"/>
        <v>-72.04650892299</v>
      </c>
      <c r="AL32">
        <f t="shared" si="0"/>
        <v>-92.376579015338649</v>
      </c>
      <c r="AM32">
        <f t="shared" si="0"/>
        <v>-121.67111027630381</v>
      </c>
      <c r="AN32">
        <f t="shared" si="0"/>
        <v>-114.80465171941938</v>
      </c>
      <c r="AO32">
        <f t="shared" si="0"/>
        <v>-101.41709629269276</v>
      </c>
      <c r="AP32">
        <f t="shared" si="0"/>
        <v>-82.90779063355339</v>
      </c>
      <c r="AQ32">
        <f t="shared" si="0"/>
        <v>-83.655602361097749</v>
      </c>
      <c r="AR32">
        <f t="shared" si="0"/>
        <v>-84.41173920912621</v>
      </c>
      <c r="AS32">
        <f t="shared" si="0"/>
        <v>-85.167876057154615</v>
      </c>
      <c r="AT32">
        <f t="shared" si="0"/>
        <v>-85.931244255104446</v>
      </c>
      <c r="AU32">
        <f t="shared" si="0"/>
        <v>-86.694612453054305</v>
      </c>
      <c r="AV32">
        <f t="shared" si="0"/>
        <v>-87.470555886129006</v>
      </c>
      <c r="AW32">
        <f t="shared" si="0"/>
        <v>-88.246499319203693</v>
      </c>
      <c r="AX32">
        <f t="shared" si="0"/>
        <v>-89.026505311159028</v>
      </c>
      <c r="AY32">
        <f t="shared" si="0"/>
        <v>-89.806511303114348</v>
      </c>
      <c r="AZ32">
        <f t="shared" si="0"/>
        <v>-90.595116845711232</v>
      </c>
      <c r="BA32">
        <f t="shared" si="0"/>
        <v>-91.383722388308129</v>
      </c>
      <c r="BB32">
        <f t="shared" si="0"/>
        <v>-92.175104014693588</v>
      </c>
      <c r="BC32">
        <f t="shared" si="0"/>
        <v>-92.966485641079018</v>
      </c>
      <c r="BD32">
        <f t="shared" si="0"/>
        <v>-93.771015030250936</v>
      </c>
      <c r="BE32">
        <f t="shared" si="0"/>
        <v>-94.575544419422812</v>
      </c>
      <c r="BF32">
        <f t="shared" si="0"/>
        <v>-95.379359415038024</v>
      </c>
      <c r="BG32">
        <f t="shared" si="0"/>
        <v>-96.183174410653166</v>
      </c>
      <c r="BH32">
        <f t="shared" si="0"/>
        <v>-97.002760029964648</v>
      </c>
      <c r="BI32">
        <f t="shared" si="0"/>
        <v>-97.822345649276016</v>
      </c>
      <c r="BJ32">
        <f t="shared" si="0"/>
        <v>-98.648839471434414</v>
      </c>
      <c r="BK32">
        <f t="shared" si="0"/>
        <v>-99.475333293592811</v>
      </c>
    </row>
    <row r="34" spans="1:63" x14ac:dyDescent="0.25">
      <c r="A34" s="2" t="s">
        <v>196</v>
      </c>
    </row>
    <row r="35" spans="1:63" x14ac:dyDescent="0.25">
      <c r="A35" t="s">
        <v>13</v>
      </c>
      <c r="C35">
        <f>C3</f>
        <v>1990</v>
      </c>
      <c r="D35">
        <f t="shared" ref="D35:BK35" si="1">D3</f>
        <v>1991</v>
      </c>
      <c r="E35">
        <f t="shared" si="1"/>
        <v>1992</v>
      </c>
      <c r="F35">
        <f t="shared" si="1"/>
        <v>1993</v>
      </c>
      <c r="G35">
        <f t="shared" si="1"/>
        <v>1994</v>
      </c>
      <c r="H35">
        <f t="shared" si="1"/>
        <v>1995</v>
      </c>
      <c r="I35">
        <f t="shared" si="1"/>
        <v>1996</v>
      </c>
      <c r="J35">
        <f t="shared" si="1"/>
        <v>1997</v>
      </c>
      <c r="K35">
        <f t="shared" si="1"/>
        <v>1998</v>
      </c>
      <c r="L35">
        <f t="shared" si="1"/>
        <v>1999</v>
      </c>
      <c r="M35">
        <f t="shared" si="1"/>
        <v>2000</v>
      </c>
      <c r="N35">
        <f t="shared" si="1"/>
        <v>2001</v>
      </c>
      <c r="O35">
        <f t="shared" si="1"/>
        <v>2002</v>
      </c>
      <c r="P35">
        <f t="shared" si="1"/>
        <v>2003</v>
      </c>
      <c r="Q35">
        <f t="shared" si="1"/>
        <v>2004</v>
      </c>
      <c r="R35">
        <f t="shared" si="1"/>
        <v>2005</v>
      </c>
      <c r="S35">
        <f t="shared" si="1"/>
        <v>2006</v>
      </c>
      <c r="T35">
        <f t="shared" si="1"/>
        <v>2007</v>
      </c>
      <c r="U35">
        <f t="shared" si="1"/>
        <v>2008</v>
      </c>
      <c r="V35">
        <f t="shared" si="1"/>
        <v>2009</v>
      </c>
      <c r="W35">
        <f t="shared" si="1"/>
        <v>2010</v>
      </c>
      <c r="X35">
        <f t="shared" si="1"/>
        <v>2011</v>
      </c>
      <c r="Y35">
        <f t="shared" si="1"/>
        <v>2012</v>
      </c>
      <c r="Z35">
        <f t="shared" si="1"/>
        <v>2013</v>
      </c>
      <c r="AA35">
        <f t="shared" si="1"/>
        <v>2014</v>
      </c>
      <c r="AB35">
        <f t="shared" si="1"/>
        <v>2015</v>
      </c>
      <c r="AC35">
        <f t="shared" si="1"/>
        <v>2016</v>
      </c>
      <c r="AD35">
        <f t="shared" si="1"/>
        <v>2017</v>
      </c>
      <c r="AE35">
        <f t="shared" si="1"/>
        <v>2018</v>
      </c>
      <c r="AF35">
        <f t="shared" si="1"/>
        <v>2019</v>
      </c>
      <c r="AG35">
        <f t="shared" si="1"/>
        <v>2020</v>
      </c>
      <c r="AH35">
        <f t="shared" si="1"/>
        <v>2021</v>
      </c>
      <c r="AI35">
        <f t="shared" si="1"/>
        <v>2022</v>
      </c>
      <c r="AJ35">
        <f t="shared" si="1"/>
        <v>2023</v>
      </c>
      <c r="AK35">
        <f t="shared" si="1"/>
        <v>2024</v>
      </c>
      <c r="AL35">
        <f t="shared" si="1"/>
        <v>2025</v>
      </c>
      <c r="AM35">
        <f t="shared" si="1"/>
        <v>2026</v>
      </c>
      <c r="AN35">
        <f t="shared" si="1"/>
        <v>2027</v>
      </c>
      <c r="AO35">
        <f t="shared" si="1"/>
        <v>2028</v>
      </c>
      <c r="AP35">
        <f t="shared" si="1"/>
        <v>2029</v>
      </c>
      <c r="AQ35">
        <f t="shared" si="1"/>
        <v>2030</v>
      </c>
      <c r="AR35">
        <f t="shared" si="1"/>
        <v>2031</v>
      </c>
      <c r="AS35">
        <f t="shared" si="1"/>
        <v>2032</v>
      </c>
      <c r="AT35">
        <f t="shared" si="1"/>
        <v>2033</v>
      </c>
      <c r="AU35">
        <f t="shared" si="1"/>
        <v>2034</v>
      </c>
      <c r="AV35">
        <f t="shared" si="1"/>
        <v>2035</v>
      </c>
      <c r="AW35">
        <f t="shared" si="1"/>
        <v>2036</v>
      </c>
      <c r="AX35">
        <f t="shared" si="1"/>
        <v>2037</v>
      </c>
      <c r="AY35">
        <f t="shared" si="1"/>
        <v>2038</v>
      </c>
      <c r="AZ35">
        <f t="shared" si="1"/>
        <v>2039</v>
      </c>
      <c r="BA35">
        <f t="shared" si="1"/>
        <v>2040</v>
      </c>
      <c r="BB35">
        <f t="shared" si="1"/>
        <v>2041</v>
      </c>
      <c r="BC35">
        <f t="shared" si="1"/>
        <v>2042</v>
      </c>
      <c r="BD35">
        <f t="shared" si="1"/>
        <v>2043</v>
      </c>
      <c r="BE35">
        <f t="shared" si="1"/>
        <v>2044</v>
      </c>
      <c r="BF35">
        <f t="shared" si="1"/>
        <v>2045</v>
      </c>
      <c r="BG35">
        <f t="shared" si="1"/>
        <v>2046</v>
      </c>
      <c r="BH35">
        <f t="shared" si="1"/>
        <v>2047</v>
      </c>
      <c r="BI35">
        <f t="shared" si="1"/>
        <v>2048</v>
      </c>
      <c r="BJ35">
        <f t="shared" si="1"/>
        <v>2049</v>
      </c>
      <c r="BK35">
        <f t="shared" si="1"/>
        <v>2050</v>
      </c>
    </row>
    <row r="36" spans="1:63" x14ac:dyDescent="0.25">
      <c r="A36" t="str">
        <f>A4</f>
        <v>Cropland Remaining Cropland</v>
      </c>
      <c r="C36" t="s">
        <v>191</v>
      </c>
    </row>
    <row r="37" spans="1:63" x14ac:dyDescent="0.25">
      <c r="A37" t="str">
        <f>A6</f>
        <v>Land Converted to Cropland</v>
      </c>
      <c r="C37" t="s">
        <v>191</v>
      </c>
    </row>
    <row r="38" spans="1:63" x14ac:dyDescent="0.25">
      <c r="A38" s="137" t="str">
        <f>A8</f>
        <v>Grassland Remaining Grassland</v>
      </c>
      <c r="C38">
        <f>C10</f>
        <v>0.2</v>
      </c>
      <c r="D38">
        <f t="shared" ref="D38:BK38" si="2">D10</f>
        <v>0.2</v>
      </c>
      <c r="E38">
        <f t="shared" si="2"/>
        <v>0.3</v>
      </c>
      <c r="F38">
        <f t="shared" si="2"/>
        <v>0.3</v>
      </c>
      <c r="G38">
        <f t="shared" si="2"/>
        <v>0.5</v>
      </c>
      <c r="H38">
        <f t="shared" si="2"/>
        <v>0.3</v>
      </c>
      <c r="I38">
        <f t="shared" si="2"/>
        <v>0.99999999999999989</v>
      </c>
      <c r="J38">
        <f t="shared" si="2"/>
        <v>0.20000000000000004</v>
      </c>
      <c r="K38">
        <f t="shared" si="2"/>
        <v>0.3</v>
      </c>
      <c r="L38">
        <f t="shared" si="2"/>
        <v>0.9</v>
      </c>
      <c r="M38">
        <f t="shared" si="2"/>
        <v>0.90000000000000013</v>
      </c>
      <c r="N38">
        <f t="shared" si="2"/>
        <v>0.4</v>
      </c>
      <c r="O38">
        <f t="shared" si="2"/>
        <v>0.4</v>
      </c>
      <c r="P38">
        <f t="shared" si="2"/>
        <v>0.4</v>
      </c>
      <c r="Q38">
        <f t="shared" si="2"/>
        <v>0.2</v>
      </c>
      <c r="R38">
        <f t="shared" si="2"/>
        <v>0.80000000000000016</v>
      </c>
      <c r="S38">
        <f t="shared" si="2"/>
        <v>1.4</v>
      </c>
      <c r="T38">
        <f t="shared" si="2"/>
        <v>1.1000000000000001</v>
      </c>
      <c r="U38">
        <f t="shared" si="2"/>
        <v>0.7</v>
      </c>
      <c r="V38">
        <f t="shared" si="2"/>
        <v>0.8</v>
      </c>
      <c r="W38">
        <f t="shared" si="2"/>
        <v>0.4</v>
      </c>
      <c r="X38">
        <f t="shared" si="2"/>
        <v>1.7</v>
      </c>
      <c r="Y38">
        <f t="shared" si="2"/>
        <v>1.3</v>
      </c>
      <c r="Z38">
        <f t="shared" si="2"/>
        <v>0.3</v>
      </c>
      <c r="AA38">
        <f t="shared" si="2"/>
        <v>0.8</v>
      </c>
      <c r="AB38">
        <f t="shared" si="2"/>
        <v>0.79999999999999993</v>
      </c>
      <c r="AC38">
        <f t="shared" si="2"/>
        <v>1</v>
      </c>
      <c r="AD38">
        <f t="shared" si="2"/>
        <v>1.5</v>
      </c>
      <c r="AE38">
        <f t="shared" si="2"/>
        <v>1.1000000000000001</v>
      </c>
      <c r="AF38">
        <f t="shared" si="2"/>
        <v>0.3</v>
      </c>
      <c r="AG38">
        <f t="shared" si="2"/>
        <v>1.1000000000000001</v>
      </c>
      <c r="AH38">
        <f t="shared" si="2"/>
        <v>0.9</v>
      </c>
      <c r="AI38">
        <f t="shared" si="2"/>
        <v>0.6</v>
      </c>
      <c r="AJ38">
        <f t="shared" si="2"/>
        <v>0.59980009652243593</v>
      </c>
      <c r="AK38">
        <f t="shared" si="2"/>
        <v>0.59960019304487167</v>
      </c>
      <c r="AL38">
        <f t="shared" si="2"/>
        <v>0.59940249490713204</v>
      </c>
      <c r="AM38">
        <f t="shared" si="2"/>
        <v>0.59920479676939242</v>
      </c>
      <c r="AN38">
        <f t="shared" si="2"/>
        <v>0.59901023812068821</v>
      </c>
      <c r="AO38">
        <f t="shared" si="2"/>
        <v>0.598815679471984</v>
      </c>
      <c r="AP38">
        <f t="shared" si="2"/>
        <v>0.59865302896772332</v>
      </c>
      <c r="AQ38">
        <f t="shared" si="2"/>
        <v>0.59849037846346242</v>
      </c>
      <c r="AR38">
        <f t="shared" si="2"/>
        <v>0.5983262006717891</v>
      </c>
      <c r="AS38">
        <f t="shared" si="2"/>
        <v>0.59816202288011544</v>
      </c>
      <c r="AT38">
        <f t="shared" si="2"/>
        <v>0.59799994966993453</v>
      </c>
      <c r="AU38">
        <f t="shared" si="2"/>
        <v>0.59783787645975361</v>
      </c>
      <c r="AV38">
        <f t="shared" si="2"/>
        <v>0.59767148794995573</v>
      </c>
      <c r="AW38">
        <f t="shared" si="2"/>
        <v>0.59750509944015773</v>
      </c>
      <c r="AX38">
        <f t="shared" si="2"/>
        <v>0.59733405081244684</v>
      </c>
      <c r="AY38">
        <f t="shared" si="2"/>
        <v>0.59716300218473617</v>
      </c>
      <c r="AZ38">
        <f t="shared" si="2"/>
        <v>0.59696882610912294</v>
      </c>
      <c r="BA38">
        <f t="shared" si="2"/>
        <v>0.59677465003350993</v>
      </c>
      <c r="BB38">
        <f t="shared" si="2"/>
        <v>0.59658802892291185</v>
      </c>
      <c r="BC38">
        <f t="shared" si="2"/>
        <v>0.59640140781231366</v>
      </c>
      <c r="BD38">
        <f t="shared" si="2"/>
        <v>0.5961891030078047</v>
      </c>
      <c r="BE38">
        <f t="shared" si="2"/>
        <v>0.59597679820329574</v>
      </c>
      <c r="BF38">
        <f t="shared" si="2"/>
        <v>0.59574973269011644</v>
      </c>
      <c r="BG38">
        <f t="shared" si="2"/>
        <v>0.5955226671769368</v>
      </c>
      <c r="BH38">
        <f t="shared" si="2"/>
        <v>0.59530078090318339</v>
      </c>
      <c r="BI38">
        <f t="shared" si="2"/>
        <v>0.59507889462942987</v>
      </c>
      <c r="BJ38">
        <f t="shared" si="2"/>
        <v>0.59485353085655579</v>
      </c>
      <c r="BK38">
        <f t="shared" si="2"/>
        <v>0.59462816708368171</v>
      </c>
    </row>
    <row r="39" spans="1:63" x14ac:dyDescent="0.25">
      <c r="A39" t="str">
        <f>A11</f>
        <v>Land Converted to Grassland</v>
      </c>
      <c r="C39" t="s">
        <v>191</v>
      </c>
    </row>
    <row r="40" spans="1:63" s="80" customFormat="1" x14ac:dyDescent="0.25">
      <c r="A40" s="21" t="str">
        <f>A13</f>
        <v>Wetlands Remaining Wetlands</v>
      </c>
      <c r="C40" s="80">
        <f>SUM(C17,C19,C15)</f>
        <v>46.500239855137714</v>
      </c>
      <c r="D40" s="80">
        <f t="shared" ref="D40:BK40" si="3">SUM(D17,D19,D15)</f>
        <v>46.600221262005086</v>
      </c>
      <c r="E40" s="80">
        <f t="shared" si="3"/>
        <v>46.700210754739203</v>
      </c>
      <c r="F40" s="80">
        <f t="shared" si="3"/>
        <v>46.900213894923176</v>
      </c>
      <c r="G40" s="80">
        <f t="shared" si="3"/>
        <v>47.000197395753403</v>
      </c>
      <c r="H40" s="80">
        <f t="shared" si="3"/>
        <v>47.100218296533711</v>
      </c>
      <c r="I40" s="80">
        <f t="shared" si="3"/>
        <v>47.200185594864188</v>
      </c>
      <c r="J40" s="80">
        <f t="shared" si="3"/>
        <v>47.30022450969382</v>
      </c>
      <c r="K40" s="80">
        <f t="shared" si="3"/>
        <v>47.500232779702692</v>
      </c>
      <c r="L40" s="80">
        <f t="shared" si="3"/>
        <v>47.800245140042804</v>
      </c>
      <c r="M40" s="80">
        <f t="shared" si="3"/>
        <v>47.90026606746882</v>
      </c>
      <c r="N40" s="80">
        <f t="shared" si="3"/>
        <v>48.100247505478144</v>
      </c>
      <c r="O40" s="80">
        <f t="shared" si="3"/>
        <v>48.200215960799397</v>
      </c>
      <c r="P40" s="80">
        <f t="shared" si="3"/>
        <v>48.100213624230662</v>
      </c>
      <c r="Q40" s="80">
        <f t="shared" si="3"/>
        <v>48.100245067923296</v>
      </c>
      <c r="R40" s="80">
        <f t="shared" si="3"/>
        <v>48.20023185931062</v>
      </c>
      <c r="S40" s="80">
        <f t="shared" si="3"/>
        <v>48.20018800993526</v>
      </c>
      <c r="T40" s="80">
        <f t="shared" si="3"/>
        <v>48.200216282029231</v>
      </c>
      <c r="U40" s="80">
        <f t="shared" si="3"/>
        <v>48.300210147621215</v>
      </c>
      <c r="V40" s="80">
        <f t="shared" si="3"/>
        <v>48.300217065653712</v>
      </c>
      <c r="W40" s="80">
        <f t="shared" si="3"/>
        <v>48.300213502108207</v>
      </c>
      <c r="X40" s="80">
        <f t="shared" si="3"/>
        <v>48.400194125380217</v>
      </c>
      <c r="Y40" s="80">
        <f t="shared" si="3"/>
        <v>48.400170423676698</v>
      </c>
      <c r="Z40" s="80">
        <f t="shared" si="3"/>
        <v>48.400161856881851</v>
      </c>
      <c r="AA40" s="80">
        <f t="shared" si="3"/>
        <v>48.500162619993034</v>
      </c>
      <c r="AB40" s="80">
        <f t="shared" si="3"/>
        <v>48.500158442244839</v>
      </c>
      <c r="AC40" s="80">
        <f t="shared" si="3"/>
        <v>48.500153512381097</v>
      </c>
      <c r="AD40" s="80">
        <f t="shared" si="3"/>
        <v>48.500176777917197</v>
      </c>
      <c r="AE40" s="80">
        <f t="shared" si="3"/>
        <v>48.50013654046743</v>
      </c>
      <c r="AF40" s="80">
        <f t="shared" si="3"/>
        <v>48.500132760699678</v>
      </c>
      <c r="AG40" s="80">
        <f t="shared" si="3"/>
        <v>48.500132156531727</v>
      </c>
      <c r="AH40" s="80">
        <f t="shared" si="3"/>
        <v>48.500122043926012</v>
      </c>
      <c r="AI40" s="80">
        <f t="shared" si="3"/>
        <v>48.500127375011729</v>
      </c>
      <c r="AJ40" s="80">
        <f t="shared" si="3"/>
        <v>48.500127375011729</v>
      </c>
      <c r="AK40" s="80">
        <f t="shared" si="3"/>
        <v>48.500127375011729</v>
      </c>
      <c r="AL40" s="80">
        <f t="shared" si="3"/>
        <v>48.500127375011729</v>
      </c>
      <c r="AM40" s="80">
        <f t="shared" si="3"/>
        <v>48.500127375011729</v>
      </c>
      <c r="AN40" s="80">
        <f t="shared" si="3"/>
        <v>48.500127375011729</v>
      </c>
      <c r="AO40" s="80">
        <f t="shared" si="3"/>
        <v>48.500127375011729</v>
      </c>
      <c r="AP40" s="80">
        <f t="shared" si="3"/>
        <v>48.500127375011729</v>
      </c>
      <c r="AQ40" s="80">
        <f t="shared" si="3"/>
        <v>48.500127375011729</v>
      </c>
      <c r="AR40" s="80">
        <f t="shared" si="3"/>
        <v>48.500127375011729</v>
      </c>
      <c r="AS40" s="80">
        <f t="shared" si="3"/>
        <v>48.500127375011729</v>
      </c>
      <c r="AT40" s="80">
        <f t="shared" si="3"/>
        <v>48.500127375011729</v>
      </c>
      <c r="AU40" s="80">
        <f t="shared" si="3"/>
        <v>48.500127375011729</v>
      </c>
      <c r="AV40" s="80">
        <f t="shared" si="3"/>
        <v>48.500127375011729</v>
      </c>
      <c r="AW40" s="80">
        <f t="shared" si="3"/>
        <v>48.500127375011729</v>
      </c>
      <c r="AX40" s="80">
        <f t="shared" si="3"/>
        <v>48.500127375011729</v>
      </c>
      <c r="AY40" s="80">
        <f t="shared" si="3"/>
        <v>48.500127375011729</v>
      </c>
      <c r="AZ40" s="80">
        <f t="shared" si="3"/>
        <v>48.500127375011729</v>
      </c>
      <c r="BA40" s="80">
        <f t="shared" si="3"/>
        <v>48.500127375011729</v>
      </c>
      <c r="BB40" s="80">
        <f t="shared" si="3"/>
        <v>48.500127375011729</v>
      </c>
      <c r="BC40" s="80">
        <f t="shared" si="3"/>
        <v>48.500127375011729</v>
      </c>
      <c r="BD40" s="80">
        <f t="shared" si="3"/>
        <v>48.500127375011729</v>
      </c>
      <c r="BE40" s="80">
        <f t="shared" si="3"/>
        <v>48.500127375011729</v>
      </c>
      <c r="BF40" s="80">
        <f t="shared" si="3"/>
        <v>48.500127375011729</v>
      </c>
      <c r="BG40" s="80">
        <f t="shared" si="3"/>
        <v>48.500127375011729</v>
      </c>
      <c r="BH40" s="80">
        <f t="shared" si="3"/>
        <v>48.500127375011729</v>
      </c>
      <c r="BI40" s="80">
        <f t="shared" si="3"/>
        <v>48.500127375011729</v>
      </c>
      <c r="BJ40" s="80">
        <f t="shared" si="3"/>
        <v>48.500127375011729</v>
      </c>
      <c r="BK40" s="80">
        <f t="shared" si="3"/>
        <v>48.500127375011729</v>
      </c>
    </row>
    <row r="41" spans="1:63" x14ac:dyDescent="0.25">
      <c r="A41" s="136" t="str">
        <f>A20</f>
        <v>Land Converted to Wetlands</v>
      </c>
      <c r="C41">
        <f>SUM(C22,C24)</f>
        <v>3.1999999999999997</v>
      </c>
      <c r="D41">
        <f t="shared" ref="D41:BK41" si="4">SUM(D22,D24)</f>
        <v>3</v>
      </c>
      <c r="E41">
        <f t="shared" si="4"/>
        <v>2.8</v>
      </c>
      <c r="F41">
        <f t="shared" si="4"/>
        <v>2.5999999999999996</v>
      </c>
      <c r="G41">
        <f t="shared" si="4"/>
        <v>2.4</v>
      </c>
      <c r="H41">
        <f t="shared" si="4"/>
        <v>2.1999999999999997</v>
      </c>
      <c r="I41">
        <f t="shared" si="4"/>
        <v>2.1</v>
      </c>
      <c r="J41">
        <f t="shared" si="4"/>
        <v>1.9000000000000001</v>
      </c>
      <c r="K41">
        <f t="shared" si="4"/>
        <v>1.7</v>
      </c>
      <c r="L41">
        <f t="shared" si="4"/>
        <v>1.3</v>
      </c>
      <c r="M41">
        <f t="shared" si="4"/>
        <v>1.2</v>
      </c>
      <c r="N41">
        <f t="shared" si="4"/>
        <v>1</v>
      </c>
      <c r="O41">
        <f t="shared" si="4"/>
        <v>0.8</v>
      </c>
      <c r="P41">
        <f t="shared" si="4"/>
        <v>0.8</v>
      </c>
      <c r="Q41">
        <f t="shared" si="4"/>
        <v>0.7</v>
      </c>
      <c r="R41">
        <f t="shared" si="4"/>
        <v>0.7</v>
      </c>
      <c r="S41">
        <f t="shared" si="4"/>
        <v>0.7</v>
      </c>
      <c r="T41">
        <f t="shared" si="4"/>
        <v>0.7</v>
      </c>
      <c r="U41">
        <f t="shared" si="4"/>
        <v>0.5</v>
      </c>
      <c r="V41">
        <f t="shared" si="4"/>
        <v>0.5</v>
      </c>
      <c r="W41">
        <f t="shared" si="4"/>
        <v>0.5</v>
      </c>
      <c r="X41">
        <f t="shared" si="4"/>
        <v>0.5</v>
      </c>
      <c r="Y41">
        <f t="shared" si="4"/>
        <v>0.5</v>
      </c>
      <c r="Z41">
        <f t="shared" si="4"/>
        <v>0.4</v>
      </c>
      <c r="AA41">
        <f t="shared" si="4"/>
        <v>0.30000000000000004</v>
      </c>
      <c r="AB41">
        <f t="shared" si="4"/>
        <v>0.5</v>
      </c>
      <c r="AC41">
        <f t="shared" si="4"/>
        <v>0.5</v>
      </c>
      <c r="AD41">
        <f t="shared" si="4"/>
        <v>0.4</v>
      </c>
      <c r="AE41">
        <f t="shared" si="4"/>
        <v>0.4</v>
      </c>
      <c r="AF41">
        <f t="shared" si="4"/>
        <v>0.4</v>
      </c>
      <c r="AG41">
        <f t="shared" si="4"/>
        <v>0.4</v>
      </c>
      <c r="AH41">
        <f t="shared" si="4"/>
        <v>0.4</v>
      </c>
      <c r="AI41">
        <f t="shared" si="4"/>
        <v>0.4</v>
      </c>
      <c r="AJ41">
        <f t="shared" si="4"/>
        <v>0.4</v>
      </c>
      <c r="AK41">
        <f t="shared" si="4"/>
        <v>0.4</v>
      </c>
      <c r="AL41">
        <f t="shared" si="4"/>
        <v>0.4</v>
      </c>
      <c r="AM41">
        <f t="shared" si="4"/>
        <v>0.4</v>
      </c>
      <c r="AN41">
        <f t="shared" si="4"/>
        <v>0.4</v>
      </c>
      <c r="AO41">
        <f t="shared" si="4"/>
        <v>0.4</v>
      </c>
      <c r="AP41">
        <f t="shared" si="4"/>
        <v>0.4</v>
      </c>
      <c r="AQ41">
        <f t="shared" si="4"/>
        <v>0.4</v>
      </c>
      <c r="AR41">
        <f t="shared" si="4"/>
        <v>0.4</v>
      </c>
      <c r="AS41">
        <f t="shared" si="4"/>
        <v>0.4</v>
      </c>
      <c r="AT41">
        <f t="shared" si="4"/>
        <v>0.4</v>
      </c>
      <c r="AU41">
        <f t="shared" si="4"/>
        <v>0.4</v>
      </c>
      <c r="AV41">
        <f t="shared" si="4"/>
        <v>0.4</v>
      </c>
      <c r="AW41">
        <f t="shared" si="4"/>
        <v>0.4</v>
      </c>
      <c r="AX41">
        <f t="shared" si="4"/>
        <v>0.4</v>
      </c>
      <c r="AY41">
        <f t="shared" si="4"/>
        <v>0.4</v>
      </c>
      <c r="AZ41">
        <f t="shared" si="4"/>
        <v>0.4</v>
      </c>
      <c r="BA41">
        <f t="shared" si="4"/>
        <v>0.4</v>
      </c>
      <c r="BB41">
        <f t="shared" si="4"/>
        <v>0.4</v>
      </c>
      <c r="BC41">
        <f t="shared" si="4"/>
        <v>0.4</v>
      </c>
      <c r="BD41">
        <f t="shared" si="4"/>
        <v>0.4</v>
      </c>
      <c r="BE41">
        <f t="shared" si="4"/>
        <v>0.4</v>
      </c>
      <c r="BF41">
        <f t="shared" si="4"/>
        <v>0.4</v>
      </c>
      <c r="BG41">
        <f t="shared" si="4"/>
        <v>0.4</v>
      </c>
      <c r="BH41">
        <f t="shared" si="4"/>
        <v>0.4</v>
      </c>
      <c r="BI41">
        <f t="shared" si="4"/>
        <v>0.4</v>
      </c>
      <c r="BJ41">
        <f t="shared" si="4"/>
        <v>0.4</v>
      </c>
      <c r="BK41">
        <f t="shared" si="4"/>
        <v>0.4</v>
      </c>
    </row>
    <row r="42" spans="1:63" x14ac:dyDescent="0.25">
      <c r="A42" t="str">
        <f>A25</f>
        <v>Settlements Remaining Settlements</v>
      </c>
      <c r="C42" t="s">
        <v>191</v>
      </c>
    </row>
    <row r="43" spans="1:63" x14ac:dyDescent="0.25">
      <c r="A43" t="str">
        <f>A30</f>
        <v>Land Converted to Settlements</v>
      </c>
      <c r="C43" t="s">
        <v>191</v>
      </c>
    </row>
    <row r="44" spans="1:63" x14ac:dyDescent="0.25">
      <c r="B44" s="2" t="s">
        <v>192</v>
      </c>
    </row>
    <row r="45" spans="1:63" x14ac:dyDescent="0.25">
      <c r="C45" s="2">
        <f>SUM(C36:C43)</f>
        <v>49.90023985513772</v>
      </c>
      <c r="D45" s="2">
        <f t="shared" ref="D45:BK45" si="5">SUM(D36:D43)</f>
        <v>49.800221262005088</v>
      </c>
      <c r="E45" s="2">
        <f t="shared" si="5"/>
        <v>49.800210754739197</v>
      </c>
      <c r="F45" s="2">
        <f t="shared" si="5"/>
        <v>49.800213894923175</v>
      </c>
      <c r="G45" s="2">
        <f t="shared" si="5"/>
        <v>49.900197395753402</v>
      </c>
      <c r="H45" s="2">
        <f t="shared" si="5"/>
        <v>49.600218296533711</v>
      </c>
      <c r="I45" s="2">
        <f t="shared" si="5"/>
        <v>50.300185594864189</v>
      </c>
      <c r="J45" s="2">
        <f t="shared" si="5"/>
        <v>49.400224509693821</v>
      </c>
      <c r="K45" s="2">
        <f t="shared" si="5"/>
        <v>49.500232779702692</v>
      </c>
      <c r="L45" s="2">
        <f t="shared" si="5"/>
        <v>50.0002451400428</v>
      </c>
      <c r="M45" s="2">
        <f t="shared" si="5"/>
        <v>50.000266067468822</v>
      </c>
      <c r="N45" s="2">
        <f t="shared" si="5"/>
        <v>49.500247505478143</v>
      </c>
      <c r="O45" s="2">
        <f t="shared" si="5"/>
        <v>49.400215960799393</v>
      </c>
      <c r="P45" s="2">
        <f t="shared" si="5"/>
        <v>49.300213624230658</v>
      </c>
      <c r="Q45" s="2">
        <f t="shared" si="5"/>
        <v>49.000245067923302</v>
      </c>
      <c r="R45" s="2">
        <f t="shared" si="5"/>
        <v>49.70023185931062</v>
      </c>
      <c r="S45" s="2">
        <f t="shared" si="5"/>
        <v>50.300188009935262</v>
      </c>
      <c r="T45" s="2">
        <f t="shared" si="5"/>
        <v>50.000216282029236</v>
      </c>
      <c r="U45" s="2">
        <f t="shared" si="5"/>
        <v>49.500210147621218</v>
      </c>
      <c r="V45" s="2">
        <f t="shared" si="5"/>
        <v>49.600217065653709</v>
      </c>
      <c r="W45" s="2">
        <f t="shared" si="5"/>
        <v>49.200213502108205</v>
      </c>
      <c r="X45" s="2">
        <f t="shared" si="5"/>
        <v>50.60019412538022</v>
      </c>
      <c r="Y45" s="2">
        <f t="shared" si="5"/>
        <v>50.200170423676695</v>
      </c>
      <c r="Z45" s="2">
        <f t="shared" si="5"/>
        <v>49.100161856881847</v>
      </c>
      <c r="AA45" s="2">
        <f t="shared" si="5"/>
        <v>49.600162619993029</v>
      </c>
      <c r="AB45" s="2">
        <f t="shared" si="5"/>
        <v>49.800158442244836</v>
      </c>
      <c r="AC45" s="2">
        <f t="shared" si="5"/>
        <v>50.000153512381097</v>
      </c>
      <c r="AD45" s="2">
        <f t="shared" si="5"/>
        <v>50.400176777917196</v>
      </c>
      <c r="AE45" s="2">
        <f t="shared" si="5"/>
        <v>50.00013654046743</v>
      </c>
      <c r="AF45" s="2">
        <f t="shared" si="5"/>
        <v>49.200132760699674</v>
      </c>
      <c r="AG45" s="2">
        <f t="shared" si="5"/>
        <v>50.000132156531727</v>
      </c>
      <c r="AH45" s="2">
        <f t="shared" si="5"/>
        <v>49.800122043926009</v>
      </c>
      <c r="AI45" s="2">
        <f t="shared" si="5"/>
        <v>49.500127375011729</v>
      </c>
      <c r="AJ45" s="2">
        <f t="shared" si="5"/>
        <v>49.499927471534164</v>
      </c>
      <c r="AK45" s="2">
        <f t="shared" si="5"/>
        <v>49.499727568056599</v>
      </c>
      <c r="AL45" s="2">
        <f t="shared" si="5"/>
        <v>49.49952986991886</v>
      </c>
      <c r="AM45" s="2">
        <f t="shared" si="5"/>
        <v>49.49933217178112</v>
      </c>
      <c r="AN45" s="2">
        <f t="shared" si="5"/>
        <v>49.499137613132419</v>
      </c>
      <c r="AO45" s="2">
        <f t="shared" si="5"/>
        <v>49.498943054483711</v>
      </c>
      <c r="AP45" s="2">
        <f t="shared" si="5"/>
        <v>49.498780403979453</v>
      </c>
      <c r="AQ45" s="2">
        <f t="shared" si="5"/>
        <v>49.498617753475187</v>
      </c>
      <c r="AR45" s="2">
        <f t="shared" si="5"/>
        <v>49.49845357568352</v>
      </c>
      <c r="AS45" s="2">
        <f t="shared" si="5"/>
        <v>49.498289397891845</v>
      </c>
      <c r="AT45" s="2">
        <f t="shared" si="5"/>
        <v>49.498127324681661</v>
      </c>
      <c r="AU45" s="2">
        <f t="shared" si="5"/>
        <v>49.497965251471484</v>
      </c>
      <c r="AV45" s="2">
        <f t="shared" si="5"/>
        <v>49.49779886296168</v>
      </c>
      <c r="AW45" s="2">
        <f t="shared" si="5"/>
        <v>49.497632474451883</v>
      </c>
      <c r="AX45" s="2">
        <f t="shared" si="5"/>
        <v>49.497461425824177</v>
      </c>
      <c r="AY45" s="2">
        <f t="shared" si="5"/>
        <v>49.497290377196464</v>
      </c>
      <c r="AZ45" s="2">
        <f t="shared" si="5"/>
        <v>49.497096201120854</v>
      </c>
      <c r="BA45" s="2">
        <f t="shared" si="5"/>
        <v>49.496902025045237</v>
      </c>
      <c r="BB45" s="2">
        <f t="shared" si="5"/>
        <v>49.496715403934637</v>
      </c>
      <c r="BC45" s="2">
        <f t="shared" si="5"/>
        <v>49.496528782824043</v>
      </c>
      <c r="BD45" s="2">
        <f t="shared" si="5"/>
        <v>49.49631647801953</v>
      </c>
      <c r="BE45" s="2">
        <f t="shared" si="5"/>
        <v>49.496104173215024</v>
      </c>
      <c r="BF45" s="2">
        <f t="shared" si="5"/>
        <v>49.495877107701844</v>
      </c>
      <c r="BG45" s="2">
        <f t="shared" si="5"/>
        <v>49.495650042188664</v>
      </c>
      <c r="BH45" s="2">
        <f t="shared" si="5"/>
        <v>49.495428155914908</v>
      </c>
      <c r="BI45" s="2">
        <f t="shared" si="5"/>
        <v>49.495206269641159</v>
      </c>
      <c r="BJ45" s="2">
        <f t="shared" si="5"/>
        <v>49.494980905868282</v>
      </c>
      <c r="BK45" s="2">
        <f t="shared" si="5"/>
        <v>49.494755542095412</v>
      </c>
    </row>
    <row r="46" spans="1:63" x14ac:dyDescent="0.25">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row>
    <row r="47" spans="1:63" x14ac:dyDescent="0.25">
      <c r="A47" t="s">
        <v>19</v>
      </c>
      <c r="C47" s="2">
        <v>1990</v>
      </c>
      <c r="D47" s="2">
        <v>1991</v>
      </c>
      <c r="E47" s="2">
        <v>1992</v>
      </c>
      <c r="F47" s="2">
        <v>1993</v>
      </c>
      <c r="G47" s="2">
        <v>1994</v>
      </c>
      <c r="H47" s="2">
        <v>1995</v>
      </c>
      <c r="I47" s="2">
        <v>1996</v>
      </c>
      <c r="J47" s="2">
        <v>1997</v>
      </c>
      <c r="K47" s="2">
        <v>1998</v>
      </c>
      <c r="L47" s="2">
        <v>1999</v>
      </c>
      <c r="M47" s="2">
        <v>2000</v>
      </c>
      <c r="N47" s="2">
        <v>2001</v>
      </c>
      <c r="O47" s="2">
        <v>2002</v>
      </c>
      <c r="P47" s="2">
        <v>2003</v>
      </c>
      <c r="Q47" s="2">
        <v>2004</v>
      </c>
      <c r="R47" s="2">
        <v>2005</v>
      </c>
      <c r="S47" s="2">
        <v>2006</v>
      </c>
      <c r="T47" s="2">
        <v>2007</v>
      </c>
      <c r="U47" s="2">
        <v>2008</v>
      </c>
      <c r="V47" s="2">
        <v>2009</v>
      </c>
      <c r="W47" s="2">
        <v>2010</v>
      </c>
      <c r="X47" s="2">
        <v>2011</v>
      </c>
      <c r="Y47" s="2">
        <v>2012</v>
      </c>
      <c r="Z47" s="2">
        <v>2013</v>
      </c>
      <c r="AA47" s="2">
        <v>2014</v>
      </c>
      <c r="AB47" s="2">
        <v>2015</v>
      </c>
      <c r="AC47" s="2">
        <v>2016</v>
      </c>
      <c r="AD47" s="2">
        <v>2017</v>
      </c>
      <c r="AE47" s="2">
        <v>2018</v>
      </c>
      <c r="AF47" s="2">
        <v>2019</v>
      </c>
      <c r="AG47" s="2">
        <v>2020</v>
      </c>
      <c r="AH47" s="2">
        <v>2021</v>
      </c>
      <c r="AI47" s="2">
        <v>2022</v>
      </c>
      <c r="AJ47" s="2">
        <v>2023</v>
      </c>
      <c r="AK47" s="2">
        <v>2024</v>
      </c>
      <c r="AL47" s="2">
        <v>2025</v>
      </c>
      <c r="AM47" s="2">
        <v>2026</v>
      </c>
      <c r="AN47" s="2">
        <v>2027</v>
      </c>
      <c r="AO47" s="2">
        <v>2028</v>
      </c>
      <c r="AP47" s="2">
        <v>2029</v>
      </c>
      <c r="AQ47" s="2">
        <v>2030</v>
      </c>
      <c r="AR47" s="2">
        <v>2031</v>
      </c>
      <c r="AS47" s="2">
        <v>2032</v>
      </c>
      <c r="AT47" s="2">
        <v>2033</v>
      </c>
      <c r="AU47" s="2">
        <v>2034</v>
      </c>
      <c r="AV47" s="2">
        <v>2035</v>
      </c>
      <c r="AW47" s="2">
        <v>2036</v>
      </c>
      <c r="AX47" s="2">
        <v>2037</v>
      </c>
      <c r="AY47" s="2">
        <v>2038</v>
      </c>
      <c r="AZ47" s="2">
        <v>2039</v>
      </c>
      <c r="BA47" s="2">
        <v>2040</v>
      </c>
      <c r="BB47" s="2">
        <v>2041</v>
      </c>
      <c r="BC47" s="2">
        <v>2042</v>
      </c>
      <c r="BD47" s="2">
        <v>2043</v>
      </c>
      <c r="BE47" s="2">
        <v>2044</v>
      </c>
      <c r="BF47" s="2">
        <v>2045</v>
      </c>
      <c r="BG47" s="2">
        <v>2046</v>
      </c>
      <c r="BH47" s="2">
        <v>2047</v>
      </c>
      <c r="BI47" s="2">
        <v>2048</v>
      </c>
      <c r="BJ47" s="2">
        <v>2049</v>
      </c>
      <c r="BK47" s="2">
        <v>2050</v>
      </c>
    </row>
    <row r="48" spans="1:63" x14ac:dyDescent="0.25">
      <c r="A48" t="s">
        <v>5</v>
      </c>
      <c r="C48" t="s">
        <v>191</v>
      </c>
    </row>
    <row r="49" spans="1:63" x14ac:dyDescent="0.25">
      <c r="A49" t="s">
        <v>6</v>
      </c>
      <c r="C49" t="s">
        <v>191</v>
      </c>
    </row>
    <row r="50" spans="1:63" x14ac:dyDescent="0.25">
      <c r="A50" t="s">
        <v>7</v>
      </c>
      <c r="C50" t="s">
        <v>191</v>
      </c>
      <c r="AL50" s="92"/>
      <c r="AM50" s="92"/>
      <c r="AN50" s="92"/>
      <c r="AO50" s="92"/>
      <c r="AP50" s="92"/>
      <c r="AQ50" s="92"/>
    </row>
    <row r="51" spans="1:63" x14ac:dyDescent="0.25">
      <c r="A51" t="s">
        <v>8</v>
      </c>
      <c r="C51" t="s">
        <v>191</v>
      </c>
    </row>
    <row r="52" spans="1:63" x14ac:dyDescent="0.25">
      <c r="A52" t="s">
        <v>9</v>
      </c>
      <c r="C52">
        <f>C18</f>
        <v>0.1</v>
      </c>
      <c r="D52">
        <f t="shared" ref="D52:BK52" si="6">D18</f>
        <v>0.1</v>
      </c>
      <c r="E52">
        <f t="shared" si="6"/>
        <v>0.1</v>
      </c>
      <c r="F52">
        <f t="shared" si="6"/>
        <v>0.1</v>
      </c>
      <c r="G52">
        <f t="shared" si="6"/>
        <v>0.1</v>
      </c>
      <c r="H52">
        <f t="shared" si="6"/>
        <v>0.1</v>
      </c>
      <c r="I52">
        <f t="shared" si="6"/>
        <v>0.1</v>
      </c>
      <c r="J52">
        <f t="shared" si="6"/>
        <v>0.2</v>
      </c>
      <c r="K52">
        <f t="shared" si="6"/>
        <v>0.2</v>
      </c>
      <c r="L52">
        <f t="shared" si="6"/>
        <v>0.2</v>
      </c>
      <c r="M52">
        <f t="shared" si="6"/>
        <v>0.2</v>
      </c>
      <c r="N52">
        <f t="shared" si="6"/>
        <v>0.2</v>
      </c>
      <c r="O52">
        <f t="shared" si="6"/>
        <v>0.2</v>
      </c>
      <c r="P52">
        <f t="shared" si="6"/>
        <v>0.2</v>
      </c>
      <c r="Q52">
        <f t="shared" si="6"/>
        <v>0.2</v>
      </c>
      <c r="R52">
        <f t="shared" si="6"/>
        <v>0.2</v>
      </c>
      <c r="S52">
        <f t="shared" si="6"/>
        <v>0.2</v>
      </c>
      <c r="T52">
        <f t="shared" si="6"/>
        <v>0.2</v>
      </c>
      <c r="U52">
        <f t="shared" si="6"/>
        <v>0.2</v>
      </c>
      <c r="V52">
        <f t="shared" si="6"/>
        <v>0.1</v>
      </c>
      <c r="W52">
        <f t="shared" si="6"/>
        <v>0.2</v>
      </c>
      <c r="X52">
        <f t="shared" si="6"/>
        <v>0.1</v>
      </c>
      <c r="Y52">
        <f t="shared" si="6"/>
        <v>0.1</v>
      </c>
      <c r="Z52">
        <f t="shared" si="6"/>
        <v>0.1</v>
      </c>
      <c r="AA52">
        <f t="shared" si="6"/>
        <v>0.1</v>
      </c>
      <c r="AB52">
        <f t="shared" si="6"/>
        <v>0.1</v>
      </c>
      <c r="AC52">
        <f t="shared" si="6"/>
        <v>0.1</v>
      </c>
      <c r="AD52">
        <f t="shared" si="6"/>
        <v>0.1</v>
      </c>
      <c r="AE52">
        <f t="shared" si="6"/>
        <v>0.1</v>
      </c>
      <c r="AF52">
        <f t="shared" si="6"/>
        <v>0.1</v>
      </c>
      <c r="AG52">
        <f t="shared" si="6"/>
        <v>0.1</v>
      </c>
      <c r="AH52">
        <f t="shared" si="6"/>
        <v>0.1</v>
      </c>
      <c r="AI52">
        <f t="shared" si="6"/>
        <v>0.1</v>
      </c>
      <c r="AJ52">
        <f t="shared" si="6"/>
        <v>0.1</v>
      </c>
      <c r="AK52">
        <f t="shared" si="6"/>
        <v>0.1</v>
      </c>
      <c r="AL52">
        <f t="shared" si="6"/>
        <v>0.1</v>
      </c>
      <c r="AM52">
        <f t="shared" si="6"/>
        <v>0.1</v>
      </c>
      <c r="AN52">
        <f t="shared" si="6"/>
        <v>0.1</v>
      </c>
      <c r="AO52">
        <f t="shared" si="6"/>
        <v>0.1</v>
      </c>
      <c r="AP52">
        <f t="shared" si="6"/>
        <v>0.1</v>
      </c>
      <c r="AQ52">
        <f t="shared" si="6"/>
        <v>0.1</v>
      </c>
      <c r="AR52">
        <f t="shared" si="6"/>
        <v>0.1</v>
      </c>
      <c r="AS52">
        <f t="shared" si="6"/>
        <v>0.1</v>
      </c>
      <c r="AT52">
        <f t="shared" si="6"/>
        <v>0.1</v>
      </c>
      <c r="AU52">
        <f t="shared" si="6"/>
        <v>0.1</v>
      </c>
      <c r="AV52">
        <f t="shared" si="6"/>
        <v>0.1</v>
      </c>
      <c r="AW52">
        <f t="shared" si="6"/>
        <v>0.1</v>
      </c>
      <c r="AX52">
        <f t="shared" si="6"/>
        <v>0.1</v>
      </c>
      <c r="AY52">
        <f t="shared" si="6"/>
        <v>0.1</v>
      </c>
      <c r="AZ52">
        <f t="shared" si="6"/>
        <v>0.1</v>
      </c>
      <c r="BA52">
        <f t="shared" si="6"/>
        <v>0.1</v>
      </c>
      <c r="BB52">
        <f t="shared" si="6"/>
        <v>0.1</v>
      </c>
      <c r="BC52">
        <f t="shared" si="6"/>
        <v>0.1</v>
      </c>
      <c r="BD52">
        <f t="shared" si="6"/>
        <v>0.1</v>
      </c>
      <c r="BE52">
        <f t="shared" si="6"/>
        <v>0.1</v>
      </c>
      <c r="BF52">
        <f t="shared" si="6"/>
        <v>0.1</v>
      </c>
      <c r="BG52">
        <f t="shared" si="6"/>
        <v>0.1</v>
      </c>
      <c r="BH52">
        <f t="shared" si="6"/>
        <v>0.1</v>
      </c>
      <c r="BI52">
        <f t="shared" si="6"/>
        <v>0.1</v>
      </c>
      <c r="BJ52">
        <f t="shared" si="6"/>
        <v>0.1</v>
      </c>
      <c r="BK52">
        <f t="shared" si="6"/>
        <v>0.1</v>
      </c>
    </row>
    <row r="53" spans="1:63" x14ac:dyDescent="0.25">
      <c r="A53" t="s">
        <v>10</v>
      </c>
      <c r="C53" t="s">
        <v>191</v>
      </c>
    </row>
    <row r="54" spans="1:63" x14ac:dyDescent="0.25">
      <c r="A54" t="s">
        <v>11</v>
      </c>
      <c r="C54">
        <f>C28</f>
        <v>2.1</v>
      </c>
      <c r="D54">
        <f t="shared" ref="D54:BK54" si="7">D28</f>
        <v>2.1</v>
      </c>
      <c r="E54">
        <f t="shared" si="7"/>
        <v>2.2999999999999998</v>
      </c>
      <c r="F54">
        <f t="shared" si="7"/>
        <v>2.5</v>
      </c>
      <c r="G54">
        <f t="shared" si="7"/>
        <v>2.5</v>
      </c>
      <c r="H54">
        <f t="shared" si="7"/>
        <v>2.5</v>
      </c>
      <c r="I54">
        <f t="shared" si="7"/>
        <v>2.6</v>
      </c>
      <c r="J54">
        <f t="shared" si="7"/>
        <v>2.5</v>
      </c>
      <c r="K54">
        <f t="shared" si="7"/>
        <v>2.1</v>
      </c>
      <c r="L54">
        <f t="shared" si="7"/>
        <v>2.2000000000000002</v>
      </c>
      <c r="M54">
        <f t="shared" si="7"/>
        <v>2.6</v>
      </c>
      <c r="N54">
        <f t="shared" si="7"/>
        <v>2.6</v>
      </c>
      <c r="O54">
        <f t="shared" si="7"/>
        <v>2.2999999999999998</v>
      </c>
      <c r="P54">
        <f t="shared" si="7"/>
        <v>2.4</v>
      </c>
      <c r="Q54">
        <f t="shared" si="7"/>
        <v>3.1</v>
      </c>
      <c r="R54">
        <f t="shared" si="7"/>
        <v>3.1</v>
      </c>
      <c r="S54">
        <f t="shared" si="7"/>
        <v>3.2</v>
      </c>
      <c r="T54">
        <f t="shared" si="7"/>
        <v>3.2</v>
      </c>
      <c r="U54">
        <f t="shared" si="7"/>
        <v>3.2</v>
      </c>
      <c r="V54">
        <f t="shared" si="7"/>
        <v>3</v>
      </c>
      <c r="W54">
        <f t="shared" si="7"/>
        <v>2.2999999999999998</v>
      </c>
      <c r="X54">
        <f t="shared" si="7"/>
        <v>2.5</v>
      </c>
      <c r="Y54">
        <f t="shared" si="7"/>
        <v>2.2999999999999998</v>
      </c>
      <c r="Z54">
        <f t="shared" si="7"/>
        <v>2.4</v>
      </c>
      <c r="AA54">
        <f t="shared" si="7"/>
        <v>2.4</v>
      </c>
      <c r="AB54">
        <f t="shared" si="7"/>
        <v>2.2999999999999998</v>
      </c>
      <c r="AC54">
        <f t="shared" si="7"/>
        <v>2.2999999999999998</v>
      </c>
      <c r="AD54">
        <f t="shared" si="7"/>
        <v>2.4</v>
      </c>
      <c r="AE54">
        <f t="shared" si="7"/>
        <v>2.4</v>
      </c>
      <c r="AF54">
        <f t="shared" si="7"/>
        <v>2.5</v>
      </c>
      <c r="AG54">
        <f t="shared" si="7"/>
        <v>2.5</v>
      </c>
      <c r="AH54">
        <f t="shared" si="7"/>
        <v>2.5</v>
      </c>
      <c r="AI54">
        <f t="shared" si="7"/>
        <v>2.5</v>
      </c>
      <c r="AJ54">
        <f t="shared" si="7"/>
        <v>2.5229200552983668</v>
      </c>
      <c r="AK54">
        <f t="shared" si="7"/>
        <v>2.5458401105967345</v>
      </c>
      <c r="AL54">
        <f t="shared" si="7"/>
        <v>2.5690216845080474</v>
      </c>
      <c r="AM54">
        <f t="shared" si="7"/>
        <v>2.5922032584193611</v>
      </c>
      <c r="AN54">
        <f t="shared" si="7"/>
        <v>2.6156335314037706</v>
      </c>
      <c r="AO54">
        <f t="shared" si="7"/>
        <v>2.6390638043881798</v>
      </c>
      <c r="AP54">
        <f t="shared" si="7"/>
        <v>2.6625902239214669</v>
      </c>
      <c r="AQ54">
        <f t="shared" si="7"/>
        <v>2.6861166434547536</v>
      </c>
      <c r="AR54">
        <f t="shared" si="7"/>
        <v>2.709905863554972</v>
      </c>
      <c r="AS54">
        <f t="shared" si="7"/>
        <v>2.7336950836551894</v>
      </c>
      <c r="AT54">
        <f t="shared" si="7"/>
        <v>2.7577227471966235</v>
      </c>
      <c r="AU54">
        <f t="shared" si="7"/>
        <v>2.7817504107380571</v>
      </c>
      <c r="AV54">
        <f t="shared" si="7"/>
        <v>2.8061690702449256</v>
      </c>
      <c r="AW54">
        <f t="shared" si="7"/>
        <v>2.8305877297517936</v>
      </c>
      <c r="AX54">
        <f t="shared" si="7"/>
        <v>2.8551230470712996</v>
      </c>
      <c r="AY54">
        <f t="shared" si="7"/>
        <v>2.8796583643908051</v>
      </c>
      <c r="AZ54">
        <f t="shared" si="7"/>
        <v>2.9044013582558867</v>
      </c>
      <c r="BA54">
        <f t="shared" si="7"/>
        <v>2.9291443521209675</v>
      </c>
      <c r="BB54">
        <f t="shared" si="7"/>
        <v>2.9539988759827462</v>
      </c>
      <c r="BC54">
        <f t="shared" si="7"/>
        <v>2.978853399844525</v>
      </c>
      <c r="BD54">
        <f t="shared" si="7"/>
        <v>3.004054051282262</v>
      </c>
      <c r="BE54">
        <f t="shared" si="7"/>
        <v>3.029254702719999</v>
      </c>
      <c r="BF54">
        <f t="shared" si="7"/>
        <v>3.0543886925505146</v>
      </c>
      <c r="BG54">
        <f t="shared" si="7"/>
        <v>3.0795226823810293</v>
      </c>
      <c r="BH54">
        <f t="shared" si="7"/>
        <v>3.1051784274834531</v>
      </c>
      <c r="BI54">
        <f t="shared" si="7"/>
        <v>3.1308341725858764</v>
      </c>
      <c r="BJ54">
        <f t="shared" si="7"/>
        <v>3.1567014400958291</v>
      </c>
      <c r="BK54">
        <f t="shared" si="7"/>
        <v>3.1825687076057827</v>
      </c>
    </row>
    <row r="55" spans="1:63" x14ac:dyDescent="0.25">
      <c r="A55" t="s">
        <v>12</v>
      </c>
      <c r="C55" t="s">
        <v>191</v>
      </c>
    </row>
    <row r="56" spans="1:63" x14ac:dyDescent="0.25">
      <c r="AK56" s="2"/>
    </row>
    <row r="57" spans="1:63" s="2" customFormat="1" x14ac:dyDescent="0.25">
      <c r="B57" s="2" t="s">
        <v>193</v>
      </c>
    </row>
    <row r="58" spans="1:63" s="2" customFormat="1" x14ac:dyDescent="0.25">
      <c r="C58" s="2">
        <f>SUM(C48:C55)</f>
        <v>2.2000000000000002</v>
      </c>
      <c r="D58" s="2">
        <f t="shared" ref="D58:BK58" si="8">SUM(D48:D55)</f>
        <v>2.2000000000000002</v>
      </c>
      <c r="E58" s="2">
        <f t="shared" si="8"/>
        <v>2.4</v>
      </c>
      <c r="F58" s="2">
        <f t="shared" si="8"/>
        <v>2.6</v>
      </c>
      <c r="G58" s="2">
        <f t="shared" si="8"/>
        <v>2.6</v>
      </c>
      <c r="H58" s="2">
        <f t="shared" si="8"/>
        <v>2.6</v>
      </c>
      <c r="I58" s="2">
        <f t="shared" si="8"/>
        <v>2.7</v>
      </c>
      <c r="J58" s="2">
        <f t="shared" si="8"/>
        <v>2.7</v>
      </c>
      <c r="K58" s="2">
        <f t="shared" si="8"/>
        <v>2.3000000000000003</v>
      </c>
      <c r="L58" s="2">
        <f t="shared" si="8"/>
        <v>2.4000000000000004</v>
      </c>
      <c r="M58" s="2">
        <f t="shared" si="8"/>
        <v>2.8000000000000003</v>
      </c>
      <c r="N58" s="2">
        <f t="shared" si="8"/>
        <v>2.8000000000000003</v>
      </c>
      <c r="O58" s="2">
        <f t="shared" si="8"/>
        <v>2.5</v>
      </c>
      <c r="P58" s="2">
        <f t="shared" si="8"/>
        <v>2.6</v>
      </c>
      <c r="Q58" s="2">
        <f t="shared" si="8"/>
        <v>3.3000000000000003</v>
      </c>
      <c r="R58" s="2">
        <f t="shared" si="8"/>
        <v>3.3000000000000003</v>
      </c>
      <c r="S58" s="2">
        <f t="shared" si="8"/>
        <v>3.4000000000000004</v>
      </c>
      <c r="T58" s="2">
        <f t="shared" si="8"/>
        <v>3.4000000000000004</v>
      </c>
      <c r="U58" s="2">
        <f t="shared" si="8"/>
        <v>3.4000000000000004</v>
      </c>
      <c r="V58" s="2">
        <f t="shared" si="8"/>
        <v>3.1</v>
      </c>
      <c r="W58" s="2">
        <f t="shared" si="8"/>
        <v>2.5</v>
      </c>
      <c r="X58" s="2">
        <f t="shared" si="8"/>
        <v>2.6</v>
      </c>
      <c r="Y58" s="2">
        <f t="shared" si="8"/>
        <v>2.4</v>
      </c>
      <c r="Z58" s="2">
        <f t="shared" si="8"/>
        <v>2.5</v>
      </c>
      <c r="AA58" s="2">
        <f t="shared" si="8"/>
        <v>2.5</v>
      </c>
      <c r="AB58" s="2">
        <f t="shared" si="8"/>
        <v>2.4</v>
      </c>
      <c r="AC58" s="2">
        <f t="shared" si="8"/>
        <v>2.4</v>
      </c>
      <c r="AD58" s="2">
        <f t="shared" si="8"/>
        <v>2.5</v>
      </c>
      <c r="AE58" s="2">
        <f t="shared" si="8"/>
        <v>2.5</v>
      </c>
      <c r="AF58" s="2">
        <f t="shared" si="8"/>
        <v>2.6</v>
      </c>
      <c r="AG58" s="2">
        <f t="shared" si="8"/>
        <v>2.6</v>
      </c>
      <c r="AH58" s="2">
        <f t="shared" si="8"/>
        <v>2.6</v>
      </c>
      <c r="AI58" s="2">
        <f t="shared" si="8"/>
        <v>2.6</v>
      </c>
      <c r="AJ58" s="2">
        <f t="shared" si="8"/>
        <v>2.6229200552983669</v>
      </c>
      <c r="AK58" s="2">
        <f t="shared" si="8"/>
        <v>2.6458401105967346</v>
      </c>
      <c r="AL58" s="2">
        <f t="shared" si="8"/>
        <v>2.6690216845080474</v>
      </c>
      <c r="AM58" s="2">
        <f t="shared" si="8"/>
        <v>2.6922032584193611</v>
      </c>
      <c r="AN58" s="2">
        <f t="shared" si="8"/>
        <v>2.7156335314037707</v>
      </c>
      <c r="AO58" s="2">
        <f t="shared" si="8"/>
        <v>2.7390638043881799</v>
      </c>
      <c r="AP58" s="2">
        <f t="shared" si="8"/>
        <v>2.762590223921467</v>
      </c>
      <c r="AQ58" s="2">
        <f t="shared" si="8"/>
        <v>2.7861166434547537</v>
      </c>
      <c r="AR58" s="2">
        <f t="shared" si="8"/>
        <v>2.8099058635549721</v>
      </c>
      <c r="AS58" s="2">
        <f t="shared" si="8"/>
        <v>2.8336950836551895</v>
      </c>
      <c r="AT58" s="2">
        <f t="shared" si="8"/>
        <v>2.8577227471966236</v>
      </c>
      <c r="AU58" s="2">
        <f t="shared" si="8"/>
        <v>2.8817504107380572</v>
      </c>
      <c r="AV58" s="2">
        <f t="shared" si="8"/>
        <v>2.9061690702449257</v>
      </c>
      <c r="AW58" s="2">
        <f t="shared" si="8"/>
        <v>2.9305877297517937</v>
      </c>
      <c r="AX58" s="2">
        <f t="shared" si="8"/>
        <v>2.9551230470712997</v>
      </c>
      <c r="AY58" s="2">
        <f t="shared" si="8"/>
        <v>2.9796583643908052</v>
      </c>
      <c r="AZ58" s="2">
        <f t="shared" si="8"/>
        <v>3.0044013582558868</v>
      </c>
      <c r="BA58" s="2">
        <f t="shared" si="8"/>
        <v>3.0291443521209676</v>
      </c>
      <c r="BB58" s="2">
        <f t="shared" si="8"/>
        <v>3.0539988759827463</v>
      </c>
      <c r="BC58" s="2">
        <f t="shared" si="8"/>
        <v>3.0788533998445251</v>
      </c>
      <c r="BD58" s="2">
        <f t="shared" si="8"/>
        <v>3.1040540512822621</v>
      </c>
      <c r="BE58" s="2">
        <f t="shared" si="8"/>
        <v>3.1292547027199991</v>
      </c>
      <c r="BF58" s="2">
        <f t="shared" si="8"/>
        <v>3.1543886925505147</v>
      </c>
      <c r="BG58" s="2">
        <f t="shared" si="8"/>
        <v>3.1795226823810294</v>
      </c>
      <c r="BH58" s="2">
        <f t="shared" si="8"/>
        <v>3.2051784274834532</v>
      </c>
      <c r="BI58" s="2">
        <f t="shared" si="8"/>
        <v>3.2308341725858765</v>
      </c>
      <c r="BJ58" s="2">
        <f t="shared" si="8"/>
        <v>3.2567014400958292</v>
      </c>
      <c r="BK58" s="2">
        <f t="shared" si="8"/>
        <v>3.2825687076057828</v>
      </c>
    </row>
    <row r="64" spans="1:63" x14ac:dyDescent="0.25">
      <c r="AJ64" s="2" t="s">
        <v>121</v>
      </c>
      <c r="AK64" s="2" t="s">
        <v>61</v>
      </c>
    </row>
    <row r="65" spans="1:63" s="2" customFormat="1" x14ac:dyDescent="0.25">
      <c r="A65" s="2" t="s">
        <v>121</v>
      </c>
      <c r="C65" s="2">
        <v>1990</v>
      </c>
      <c r="D65" s="2">
        <v>1991</v>
      </c>
      <c r="E65" s="2">
        <v>1992</v>
      </c>
      <c r="F65" s="2">
        <v>1993</v>
      </c>
      <c r="G65" s="2">
        <v>1994</v>
      </c>
      <c r="H65" s="2">
        <v>1995</v>
      </c>
      <c r="I65" s="2">
        <v>1996</v>
      </c>
      <c r="J65" s="2">
        <v>1997</v>
      </c>
      <c r="K65" s="2">
        <v>1998</v>
      </c>
      <c r="L65" s="2">
        <v>1999</v>
      </c>
      <c r="M65" s="2">
        <v>2000</v>
      </c>
      <c r="N65" s="2">
        <v>2001</v>
      </c>
      <c r="O65" s="2">
        <v>2002</v>
      </c>
      <c r="P65" s="2">
        <v>2003</v>
      </c>
      <c r="Q65" s="2">
        <v>2004</v>
      </c>
      <c r="R65" s="2">
        <v>2005</v>
      </c>
      <c r="S65" s="2">
        <v>2006</v>
      </c>
      <c r="T65" s="2">
        <v>2007</v>
      </c>
      <c r="U65" s="2">
        <v>2008</v>
      </c>
      <c r="V65" s="2">
        <v>2009</v>
      </c>
      <c r="W65" s="2">
        <v>2010</v>
      </c>
      <c r="X65" s="2">
        <v>2011</v>
      </c>
      <c r="Y65" s="2">
        <v>2012</v>
      </c>
      <c r="Z65" s="2">
        <v>2013</v>
      </c>
      <c r="AA65" s="2">
        <v>2014</v>
      </c>
      <c r="AB65" s="2">
        <v>2015</v>
      </c>
      <c r="AC65" s="2">
        <v>2016</v>
      </c>
      <c r="AD65" s="2">
        <v>2017</v>
      </c>
      <c r="AE65" s="2">
        <v>2018</v>
      </c>
      <c r="AF65" s="2">
        <v>2019</v>
      </c>
      <c r="AG65" s="2">
        <v>2020</v>
      </c>
      <c r="AH65" s="2">
        <v>2021</v>
      </c>
      <c r="AI65" s="2">
        <v>2022</v>
      </c>
      <c r="AJ65" s="2">
        <v>2023</v>
      </c>
      <c r="AK65" s="2">
        <v>2024</v>
      </c>
      <c r="AL65" s="2">
        <v>2025</v>
      </c>
      <c r="AM65" s="2">
        <v>2026</v>
      </c>
      <c r="AN65" s="2">
        <v>2027</v>
      </c>
      <c r="AO65" s="2">
        <v>2028</v>
      </c>
      <c r="AP65" s="2">
        <v>2029</v>
      </c>
      <c r="AQ65" s="2">
        <v>2030</v>
      </c>
      <c r="AR65" s="2">
        <v>2031</v>
      </c>
      <c r="AS65" s="2">
        <v>2032</v>
      </c>
      <c r="AT65" s="2">
        <v>2033</v>
      </c>
      <c r="AU65" s="2">
        <v>2034</v>
      </c>
      <c r="AV65" s="2">
        <v>2035</v>
      </c>
      <c r="AW65" s="2">
        <v>2036</v>
      </c>
      <c r="AX65" s="2">
        <v>2037</v>
      </c>
      <c r="AY65" s="2">
        <v>2038</v>
      </c>
      <c r="AZ65" s="2">
        <v>2039</v>
      </c>
      <c r="BA65" s="2">
        <v>2040</v>
      </c>
      <c r="BB65" s="2">
        <v>2041</v>
      </c>
      <c r="BC65" s="2">
        <v>2042</v>
      </c>
      <c r="BD65" s="2">
        <v>2043</v>
      </c>
      <c r="BE65" s="2">
        <v>2044</v>
      </c>
      <c r="BF65" s="2">
        <v>2045</v>
      </c>
      <c r="BG65" s="2">
        <v>2046</v>
      </c>
      <c r="BH65" s="2">
        <v>2047</v>
      </c>
      <c r="BI65" s="2">
        <v>2048</v>
      </c>
      <c r="BJ65" s="2">
        <v>2049</v>
      </c>
      <c r="BK65" s="2">
        <v>2050</v>
      </c>
    </row>
    <row r="66" spans="1:63" x14ac:dyDescent="0.25">
      <c r="A66" t="s">
        <v>5</v>
      </c>
      <c r="C66">
        <f>C5</f>
        <v>-5.0000000000000009</v>
      </c>
      <c r="D66">
        <f t="shared" ref="D66:BK66" si="9">D5</f>
        <v>-18.600000000000001</v>
      </c>
      <c r="E66">
        <f t="shared" si="9"/>
        <v>-26.7</v>
      </c>
      <c r="F66">
        <f t="shared" si="9"/>
        <v>-13.6</v>
      </c>
      <c r="G66">
        <f t="shared" si="9"/>
        <v>-21.5</v>
      </c>
      <c r="H66">
        <f t="shared" si="9"/>
        <v>-18.2</v>
      </c>
      <c r="I66">
        <f t="shared" si="9"/>
        <v>-38.200000000000003</v>
      </c>
      <c r="J66">
        <f t="shared" si="9"/>
        <v>-35</v>
      </c>
      <c r="K66">
        <f t="shared" si="9"/>
        <v>-30.4</v>
      </c>
      <c r="L66">
        <f t="shared" si="9"/>
        <v>-32.200000000000003</v>
      </c>
      <c r="M66">
        <f t="shared" si="9"/>
        <v>-38</v>
      </c>
      <c r="N66">
        <f t="shared" si="9"/>
        <v>-35.799999999999997</v>
      </c>
      <c r="O66">
        <f t="shared" si="9"/>
        <v>-38.1</v>
      </c>
      <c r="P66">
        <f t="shared" si="9"/>
        <v>-29</v>
      </c>
      <c r="Q66">
        <f t="shared" si="9"/>
        <v>-33.700000000000003</v>
      </c>
      <c r="R66">
        <f t="shared" si="9"/>
        <v>-31.6</v>
      </c>
      <c r="S66">
        <f t="shared" si="9"/>
        <v>-28.299999999999997</v>
      </c>
      <c r="T66">
        <f t="shared" si="9"/>
        <v>-27</v>
      </c>
      <c r="U66">
        <f t="shared" si="9"/>
        <v>-33.799999999999997</v>
      </c>
      <c r="V66">
        <f t="shared" si="9"/>
        <v>-15.6</v>
      </c>
      <c r="W66">
        <f t="shared" si="9"/>
        <v>-19.899999999999999</v>
      </c>
      <c r="X66">
        <f t="shared" si="9"/>
        <v>-38.5</v>
      </c>
      <c r="Y66">
        <f t="shared" si="9"/>
        <v>-27.1</v>
      </c>
      <c r="Z66">
        <f t="shared" si="9"/>
        <v>-16</v>
      </c>
      <c r="AA66">
        <f t="shared" si="9"/>
        <v>-22.4</v>
      </c>
      <c r="AB66">
        <f t="shared" si="9"/>
        <v>-24</v>
      </c>
      <c r="AC66">
        <f t="shared" si="9"/>
        <v>-22.5</v>
      </c>
      <c r="AD66">
        <f t="shared" si="9"/>
        <v>-18.8</v>
      </c>
      <c r="AE66">
        <f t="shared" si="9"/>
        <v>-17.8</v>
      </c>
      <c r="AF66">
        <f t="shared" si="9"/>
        <v>-19.399999999999999</v>
      </c>
      <c r="AG66">
        <f t="shared" si="9"/>
        <v>-8.8000000000000007</v>
      </c>
      <c r="AH66">
        <f t="shared" si="9"/>
        <v>-32</v>
      </c>
      <c r="AI66">
        <f t="shared" si="9"/>
        <v>-31.700000000000003</v>
      </c>
      <c r="AJ66">
        <f t="shared" si="9"/>
        <v>-36.517277439188703</v>
      </c>
      <c r="AK66">
        <f t="shared" si="9"/>
        <v>-48.033311148217663</v>
      </c>
      <c r="AL66">
        <f t="shared" si="9"/>
        <v>-64.598787754204238</v>
      </c>
      <c r="AM66">
        <f t="shared" si="9"/>
        <v>-90.372443512007237</v>
      </c>
      <c r="AN66">
        <f t="shared" si="9"/>
        <v>-82.218889551900844</v>
      </c>
      <c r="AO66">
        <f t="shared" si="9"/>
        <v>-70.19081188945222</v>
      </c>
      <c r="AP66">
        <f t="shared" si="9"/>
        <v>-51.413751807286005</v>
      </c>
      <c r="AQ66">
        <f t="shared" si="9"/>
        <v>-51.369385361803509</v>
      </c>
      <c r="AR66">
        <f t="shared" si="9"/>
        <v>-51.324870682205969</v>
      </c>
      <c r="AS66">
        <f t="shared" si="9"/>
        <v>-51.280356002608443</v>
      </c>
      <c r="AT66">
        <f t="shared" si="9"/>
        <v>-51.235304441553239</v>
      </c>
      <c r="AU66">
        <f t="shared" si="9"/>
        <v>-51.190252880498029</v>
      </c>
      <c r="AV66">
        <f t="shared" si="9"/>
        <v>-51.145092194847159</v>
      </c>
      <c r="AW66">
        <f t="shared" si="9"/>
        <v>-51.099931509196281</v>
      </c>
      <c r="AX66">
        <f t="shared" si="9"/>
        <v>-51.05530158226405</v>
      </c>
      <c r="AY66">
        <f t="shared" si="9"/>
        <v>-51.010671655331805</v>
      </c>
      <c r="AZ66">
        <f t="shared" si="9"/>
        <v>-50.969120362661684</v>
      </c>
      <c r="BA66">
        <f t="shared" si="9"/>
        <v>-50.927569069991549</v>
      </c>
      <c r="BB66">
        <f t="shared" si="9"/>
        <v>-50.884965852790842</v>
      </c>
      <c r="BC66">
        <f t="shared" si="9"/>
        <v>-50.842362635590121</v>
      </c>
      <c r="BD66">
        <f t="shared" si="9"/>
        <v>-50.802810687993144</v>
      </c>
      <c r="BE66">
        <f t="shared" si="9"/>
        <v>-50.763258740396182</v>
      </c>
      <c r="BF66">
        <f t="shared" si="9"/>
        <v>-50.725714700991759</v>
      </c>
      <c r="BG66">
        <f t="shared" si="9"/>
        <v>-50.688170661587336</v>
      </c>
      <c r="BH66">
        <f t="shared" si="9"/>
        <v>-50.649342583523477</v>
      </c>
      <c r="BI66">
        <f t="shared" si="9"/>
        <v>-50.610514505459633</v>
      </c>
      <c r="BJ66">
        <f t="shared" si="9"/>
        <v>-50.571832751022917</v>
      </c>
      <c r="BK66">
        <f t="shared" si="9"/>
        <v>-50.533150996586201</v>
      </c>
    </row>
    <row r="67" spans="1:63" x14ac:dyDescent="0.25">
      <c r="A67" t="s">
        <v>6</v>
      </c>
      <c r="C67">
        <f>C7</f>
        <v>45.4</v>
      </c>
      <c r="D67">
        <f t="shared" ref="D67:BK67" si="10">D7</f>
        <v>46.6</v>
      </c>
      <c r="E67">
        <f t="shared" si="10"/>
        <v>43.2</v>
      </c>
      <c r="F67">
        <f t="shared" si="10"/>
        <v>40.700000000000003</v>
      </c>
      <c r="G67">
        <f t="shared" si="10"/>
        <v>40.700000000000003</v>
      </c>
      <c r="H67">
        <f t="shared" si="10"/>
        <v>42.7</v>
      </c>
      <c r="I67">
        <f t="shared" si="10"/>
        <v>40.4</v>
      </c>
      <c r="J67">
        <f t="shared" si="10"/>
        <v>40.700000000000003</v>
      </c>
      <c r="K67">
        <f t="shared" si="10"/>
        <v>38.5</v>
      </c>
      <c r="L67">
        <f t="shared" si="10"/>
        <v>40.9</v>
      </c>
      <c r="M67">
        <f t="shared" si="10"/>
        <v>37.4</v>
      </c>
      <c r="N67">
        <f t="shared" si="10"/>
        <v>36</v>
      </c>
      <c r="O67">
        <f t="shared" si="10"/>
        <v>35.700000000000003</v>
      </c>
      <c r="P67">
        <f t="shared" si="10"/>
        <v>35.799999999999997</v>
      </c>
      <c r="Q67">
        <f t="shared" si="10"/>
        <v>34.6</v>
      </c>
      <c r="R67">
        <f t="shared" si="10"/>
        <v>34.5</v>
      </c>
      <c r="S67">
        <f t="shared" si="10"/>
        <v>32.4</v>
      </c>
      <c r="T67">
        <f t="shared" si="10"/>
        <v>33.6</v>
      </c>
      <c r="U67">
        <f t="shared" si="10"/>
        <v>30.3</v>
      </c>
      <c r="V67">
        <f t="shared" si="10"/>
        <v>30.9</v>
      </c>
      <c r="W67">
        <f t="shared" si="10"/>
        <v>32.299999999999997</v>
      </c>
      <c r="X67">
        <f t="shared" si="10"/>
        <v>29.599999999999998</v>
      </c>
      <c r="Y67">
        <f t="shared" si="10"/>
        <v>31.999999999999996</v>
      </c>
      <c r="Z67">
        <f t="shared" si="10"/>
        <v>33.5</v>
      </c>
      <c r="AA67">
        <f t="shared" si="10"/>
        <v>32</v>
      </c>
      <c r="AB67">
        <f t="shared" si="10"/>
        <v>33.299999999999997</v>
      </c>
      <c r="AC67">
        <f t="shared" si="10"/>
        <v>34.1</v>
      </c>
      <c r="AD67">
        <f t="shared" si="10"/>
        <v>33.200000000000003</v>
      </c>
      <c r="AE67">
        <f t="shared" si="10"/>
        <v>31.9</v>
      </c>
      <c r="AF67">
        <f t="shared" si="10"/>
        <v>31.400000000000002</v>
      </c>
      <c r="AG67">
        <f t="shared" si="10"/>
        <v>29.299999999999997</v>
      </c>
      <c r="AH67">
        <f t="shared" si="10"/>
        <v>34.9</v>
      </c>
      <c r="AI67">
        <f t="shared" si="10"/>
        <v>35.1</v>
      </c>
      <c r="AJ67">
        <f t="shared" si="10"/>
        <v>31.789142774507489</v>
      </c>
      <c r="AK67">
        <f t="shared" si="10"/>
        <v>31.750211715121711</v>
      </c>
      <c r="AL67">
        <f t="shared" si="10"/>
        <v>31.7107510794714</v>
      </c>
      <c r="AM67">
        <f t="shared" si="10"/>
        <v>31.671290443821086</v>
      </c>
      <c r="AN67">
        <f t="shared" si="10"/>
        <v>31.631139677113929</v>
      </c>
      <c r="AO67">
        <f t="shared" si="10"/>
        <v>31.590988910406775</v>
      </c>
      <c r="AP67">
        <f t="shared" si="10"/>
        <v>31.546443216319567</v>
      </c>
      <c r="AQ67">
        <f t="shared" si="10"/>
        <v>31.501897522232358</v>
      </c>
      <c r="AR67">
        <f t="shared" si="10"/>
        <v>31.457202995137017</v>
      </c>
      <c r="AS67">
        <f t="shared" si="10"/>
        <v>31.412508468041679</v>
      </c>
      <c r="AT67">
        <f t="shared" si="10"/>
        <v>31.367274890388764</v>
      </c>
      <c r="AU67">
        <f t="shared" si="10"/>
        <v>31.322041312735852</v>
      </c>
      <c r="AV67">
        <f t="shared" si="10"/>
        <v>31.276698169603829</v>
      </c>
      <c r="AW67">
        <f t="shared" si="10"/>
        <v>31.23135502647181</v>
      </c>
      <c r="AX67">
        <f t="shared" si="10"/>
        <v>31.186544786421319</v>
      </c>
      <c r="AY67">
        <f t="shared" si="10"/>
        <v>31.141734546370824</v>
      </c>
      <c r="AZ67">
        <f t="shared" si="10"/>
        <v>31.100015378831436</v>
      </c>
      <c r="BA67">
        <f t="shared" si="10"/>
        <v>31.058296211292049</v>
      </c>
      <c r="BB67">
        <f t="shared" si="10"/>
        <v>31.015520869253386</v>
      </c>
      <c r="BC67">
        <f t="shared" si="10"/>
        <v>30.97274552721472</v>
      </c>
      <c r="BD67">
        <f t="shared" si="10"/>
        <v>30.933033782470527</v>
      </c>
      <c r="BE67">
        <f t="shared" si="10"/>
        <v>30.893322037726339</v>
      </c>
      <c r="BF67">
        <f t="shared" si="10"/>
        <v>30.855626313493332</v>
      </c>
      <c r="BG67">
        <f t="shared" si="10"/>
        <v>30.817930589260317</v>
      </c>
      <c r="BH67">
        <f t="shared" si="10"/>
        <v>30.778945638615379</v>
      </c>
      <c r="BI67">
        <f t="shared" si="10"/>
        <v>30.739960687970449</v>
      </c>
      <c r="BJ67">
        <f t="shared" si="10"/>
        <v>30.70112265212703</v>
      </c>
      <c r="BK67">
        <f t="shared" si="10"/>
        <v>30.662284616283618</v>
      </c>
    </row>
    <row r="68" spans="1:63" x14ac:dyDescent="0.25">
      <c r="A68" t="s">
        <v>7</v>
      </c>
      <c r="C68">
        <f>C9</f>
        <v>24.4</v>
      </c>
      <c r="D68">
        <f t="shared" ref="D68:BK68" si="11">D9</f>
        <v>27.099999999999998</v>
      </c>
      <c r="E68">
        <f t="shared" si="11"/>
        <v>23.5</v>
      </c>
      <c r="F68">
        <f t="shared" si="11"/>
        <v>23.4</v>
      </c>
      <c r="G68">
        <f t="shared" si="11"/>
        <v>7</v>
      </c>
      <c r="H68">
        <f t="shared" si="11"/>
        <v>19.100000000000001</v>
      </c>
      <c r="I68">
        <f t="shared" si="11"/>
        <v>9.5</v>
      </c>
      <c r="J68">
        <f t="shared" si="11"/>
        <v>31.3</v>
      </c>
      <c r="K68">
        <f t="shared" si="11"/>
        <v>16.7</v>
      </c>
      <c r="L68">
        <f t="shared" si="11"/>
        <v>27.7</v>
      </c>
      <c r="M68">
        <f t="shared" si="11"/>
        <v>-1.6</v>
      </c>
      <c r="N68">
        <f t="shared" si="11"/>
        <v>15.4</v>
      </c>
      <c r="O68">
        <f t="shared" si="11"/>
        <v>18.8</v>
      </c>
      <c r="P68">
        <f t="shared" si="11"/>
        <v>16.2</v>
      </c>
      <c r="Q68">
        <f t="shared" si="11"/>
        <v>19.2</v>
      </c>
      <c r="R68">
        <f t="shared" si="11"/>
        <v>24.1</v>
      </c>
      <c r="S68">
        <f t="shared" si="11"/>
        <v>8.5</v>
      </c>
      <c r="T68">
        <f t="shared" si="11"/>
        <v>23.7</v>
      </c>
      <c r="U68">
        <f t="shared" si="11"/>
        <v>10.3</v>
      </c>
      <c r="V68">
        <f t="shared" si="11"/>
        <v>13.3</v>
      </c>
      <c r="W68">
        <f t="shared" si="11"/>
        <v>27.399999999999995</v>
      </c>
      <c r="X68">
        <f t="shared" si="11"/>
        <v>12.1</v>
      </c>
      <c r="Y68">
        <f t="shared" si="11"/>
        <v>10.3</v>
      </c>
      <c r="Z68">
        <f t="shared" si="11"/>
        <v>25.4</v>
      </c>
      <c r="AA68">
        <f t="shared" si="11"/>
        <v>29.7</v>
      </c>
      <c r="AB68">
        <f t="shared" si="11"/>
        <v>24.8</v>
      </c>
      <c r="AC68">
        <f t="shared" si="11"/>
        <v>42.500000000000007</v>
      </c>
      <c r="AD68">
        <f t="shared" si="11"/>
        <v>28.8</v>
      </c>
      <c r="AE68">
        <f t="shared" si="11"/>
        <v>28.6</v>
      </c>
      <c r="AF68">
        <f t="shared" si="11"/>
        <v>28.5</v>
      </c>
      <c r="AG68">
        <f t="shared" si="11"/>
        <v>16.100000000000001</v>
      </c>
      <c r="AH68">
        <f t="shared" si="11"/>
        <v>10.6</v>
      </c>
      <c r="AI68">
        <f t="shared" si="11"/>
        <v>13.399999999999999</v>
      </c>
      <c r="AJ68">
        <f t="shared" si="11"/>
        <v>10.847847710201069</v>
      </c>
      <c r="AK68">
        <f t="shared" si="11"/>
        <v>8.1346964944021352</v>
      </c>
      <c r="AL68">
        <f t="shared" si="11"/>
        <v>5.145294790592617</v>
      </c>
      <c r="AM68">
        <f t="shared" si="11"/>
        <v>2.3996110699831004</v>
      </c>
      <c r="AN68">
        <f t="shared" si="11"/>
        <v>1.8959201972287065</v>
      </c>
      <c r="AO68">
        <f t="shared" si="11"/>
        <v>4.0388024919743124</v>
      </c>
      <c r="AP68">
        <f t="shared" si="11"/>
        <v>4.5595937140458247</v>
      </c>
      <c r="AQ68">
        <f t="shared" si="11"/>
        <v>4.5559611861173313</v>
      </c>
      <c r="AR68">
        <f t="shared" si="11"/>
        <v>4.5522945487699591</v>
      </c>
      <c r="AS68">
        <f t="shared" si="11"/>
        <v>4.5486279114225816</v>
      </c>
      <c r="AT68">
        <f t="shared" si="11"/>
        <v>4.5450082763952064</v>
      </c>
      <c r="AU68">
        <f t="shared" si="11"/>
        <v>4.5413886413678348</v>
      </c>
      <c r="AV68">
        <f t="shared" si="11"/>
        <v>4.5376726313156812</v>
      </c>
      <c r="AW68">
        <f t="shared" si="11"/>
        <v>4.5339566212635258</v>
      </c>
      <c r="AX68">
        <f t="shared" si="11"/>
        <v>4.5301365352446492</v>
      </c>
      <c r="AY68">
        <f t="shared" si="11"/>
        <v>4.5263164492257761</v>
      </c>
      <c r="AZ68">
        <f t="shared" si="11"/>
        <v>4.5219798502037492</v>
      </c>
      <c r="BA68">
        <f t="shared" si="11"/>
        <v>4.5176432511817257</v>
      </c>
      <c r="BB68">
        <f t="shared" si="11"/>
        <v>4.5134753797117</v>
      </c>
      <c r="BC68">
        <f t="shared" si="11"/>
        <v>4.5093075082416743</v>
      </c>
      <c r="BD68">
        <f t="shared" si="11"/>
        <v>4.5045660342743084</v>
      </c>
      <c r="BE68">
        <f t="shared" si="11"/>
        <v>4.4998245603069424</v>
      </c>
      <c r="BF68">
        <f t="shared" si="11"/>
        <v>4.4947534305126027</v>
      </c>
      <c r="BG68">
        <f t="shared" si="11"/>
        <v>4.4896823007182576</v>
      </c>
      <c r="BH68">
        <f t="shared" si="11"/>
        <v>4.4847268406044307</v>
      </c>
      <c r="BI68">
        <f t="shared" si="11"/>
        <v>4.4797713804906039</v>
      </c>
      <c r="BJ68">
        <f t="shared" si="11"/>
        <v>4.4747382562297489</v>
      </c>
      <c r="BK68">
        <f t="shared" si="11"/>
        <v>4.4697051319688939</v>
      </c>
    </row>
    <row r="69" spans="1:63" x14ac:dyDescent="0.25">
      <c r="A69" t="s">
        <v>8</v>
      </c>
      <c r="C69">
        <f>C12</f>
        <v>35.299999999999997</v>
      </c>
      <c r="D69">
        <f t="shared" ref="D69:BK69" si="12">D12</f>
        <v>34.799999999999997</v>
      </c>
      <c r="E69">
        <f t="shared" si="12"/>
        <v>34.299999999999997</v>
      </c>
      <c r="F69">
        <f t="shared" si="12"/>
        <v>32.5</v>
      </c>
      <c r="G69">
        <f t="shared" si="12"/>
        <v>30.100000000000005</v>
      </c>
      <c r="H69">
        <f t="shared" si="12"/>
        <v>30.3</v>
      </c>
      <c r="I69">
        <f t="shared" si="12"/>
        <v>28.7</v>
      </c>
      <c r="J69">
        <f t="shared" si="12"/>
        <v>28.3</v>
      </c>
      <c r="K69">
        <f t="shared" si="12"/>
        <v>24.6</v>
      </c>
      <c r="L69">
        <f t="shared" si="12"/>
        <v>25.3</v>
      </c>
      <c r="M69">
        <f t="shared" si="12"/>
        <v>22.100000000000005</v>
      </c>
      <c r="N69">
        <f t="shared" si="12"/>
        <v>21.7</v>
      </c>
      <c r="O69">
        <f t="shared" si="12"/>
        <v>21.3</v>
      </c>
      <c r="P69">
        <f t="shared" si="12"/>
        <v>21.5</v>
      </c>
      <c r="Q69">
        <f t="shared" si="12"/>
        <v>21</v>
      </c>
      <c r="R69">
        <f t="shared" si="12"/>
        <v>21.8</v>
      </c>
      <c r="S69">
        <f t="shared" si="12"/>
        <v>20.5</v>
      </c>
      <c r="T69">
        <f t="shared" si="12"/>
        <v>21.6</v>
      </c>
      <c r="U69">
        <f t="shared" si="12"/>
        <v>21.4</v>
      </c>
      <c r="V69">
        <f t="shared" si="12"/>
        <v>23.1</v>
      </c>
      <c r="W69">
        <f t="shared" si="12"/>
        <v>22.7</v>
      </c>
      <c r="X69">
        <f t="shared" si="12"/>
        <v>22.8</v>
      </c>
      <c r="Y69">
        <f t="shared" si="12"/>
        <v>20.9</v>
      </c>
      <c r="Z69">
        <f t="shared" si="12"/>
        <v>22.1</v>
      </c>
      <c r="AA69">
        <f t="shared" si="12"/>
        <v>24</v>
      </c>
      <c r="AB69">
        <f t="shared" si="12"/>
        <v>21.2</v>
      </c>
      <c r="AC69">
        <f t="shared" si="12"/>
        <v>23.7</v>
      </c>
      <c r="AD69">
        <f t="shared" si="12"/>
        <v>23.8</v>
      </c>
      <c r="AE69">
        <f t="shared" si="12"/>
        <v>25.2</v>
      </c>
      <c r="AF69">
        <f t="shared" si="12"/>
        <v>25.4</v>
      </c>
      <c r="AG69">
        <f t="shared" si="12"/>
        <v>28.7</v>
      </c>
      <c r="AH69">
        <f t="shared" si="12"/>
        <v>24.5</v>
      </c>
      <c r="AI69">
        <f t="shared" si="12"/>
        <v>25.6</v>
      </c>
      <c r="AJ69">
        <f t="shared" si="12"/>
        <v>25.585919283210689</v>
      </c>
      <c r="AK69">
        <f t="shared" si="12"/>
        <v>25.57183856642137</v>
      </c>
      <c r="AL69">
        <f t="shared" si="12"/>
        <v>25.557913188427918</v>
      </c>
      <c r="AM69">
        <f t="shared" si="12"/>
        <v>25.543987810434466</v>
      </c>
      <c r="AN69">
        <f t="shared" si="12"/>
        <v>25.530283570444762</v>
      </c>
      <c r="AO69">
        <f t="shared" si="12"/>
        <v>25.516579330455055</v>
      </c>
      <c r="AP69">
        <f t="shared" si="12"/>
        <v>25.505122622877771</v>
      </c>
      <c r="AQ69">
        <f t="shared" si="12"/>
        <v>25.493665915300479</v>
      </c>
      <c r="AR69">
        <f t="shared" si="12"/>
        <v>25.482101629296963</v>
      </c>
      <c r="AS69">
        <f t="shared" si="12"/>
        <v>25.47053734329344</v>
      </c>
      <c r="AT69">
        <f t="shared" si="12"/>
        <v>25.459121298912923</v>
      </c>
      <c r="AU69">
        <f t="shared" si="12"/>
        <v>25.447705254532401</v>
      </c>
      <c r="AV69">
        <f t="shared" si="12"/>
        <v>25.4359852508986</v>
      </c>
      <c r="AW69">
        <f t="shared" si="12"/>
        <v>25.424265247264799</v>
      </c>
      <c r="AX69">
        <f t="shared" si="12"/>
        <v>25.412216996212116</v>
      </c>
      <c r="AY69">
        <f t="shared" si="12"/>
        <v>25.400168745159437</v>
      </c>
      <c r="AZ69">
        <f t="shared" si="12"/>
        <v>25.386491452691669</v>
      </c>
      <c r="BA69">
        <f t="shared" si="12"/>
        <v>25.3728141602239</v>
      </c>
      <c r="BB69">
        <f t="shared" si="12"/>
        <v>25.359669021193508</v>
      </c>
      <c r="BC69">
        <f t="shared" si="12"/>
        <v>25.346523882163108</v>
      </c>
      <c r="BD69">
        <f t="shared" si="12"/>
        <v>25.331569645940071</v>
      </c>
      <c r="BE69">
        <f t="shared" si="12"/>
        <v>25.316615409717038</v>
      </c>
      <c r="BF69">
        <f t="shared" si="12"/>
        <v>25.300621464925982</v>
      </c>
      <c r="BG69">
        <f t="shared" si="12"/>
        <v>25.284627520134922</v>
      </c>
      <c r="BH69">
        <f t="shared" si="12"/>
        <v>25.268998388424809</v>
      </c>
      <c r="BI69">
        <f t="shared" si="12"/>
        <v>25.253369256714702</v>
      </c>
      <c r="BJ69">
        <f t="shared" si="12"/>
        <v>25.237495178389111</v>
      </c>
      <c r="BK69">
        <f t="shared" si="12"/>
        <v>25.221621100063519</v>
      </c>
    </row>
    <row r="70" spans="1:63" x14ac:dyDescent="0.25">
      <c r="A70" s="80" t="s">
        <v>9</v>
      </c>
      <c r="C70" s="21">
        <f>SUM(C14,C16)</f>
        <v>-9.7000000000000011</v>
      </c>
      <c r="D70" s="21">
        <f t="shared" ref="D70:BK70" si="13">SUM(D14,D16)</f>
        <v>-9.8000000000000007</v>
      </c>
      <c r="E70" s="21">
        <f t="shared" si="13"/>
        <v>-9.9</v>
      </c>
      <c r="F70" s="21">
        <f t="shared" si="13"/>
        <v>-9.8000000000000007</v>
      </c>
      <c r="G70" s="21">
        <f t="shared" si="13"/>
        <v>-9.9</v>
      </c>
      <c r="H70" s="21">
        <f t="shared" si="13"/>
        <v>-9.7000000000000011</v>
      </c>
      <c r="I70" s="21">
        <f t="shared" si="13"/>
        <v>-9.9</v>
      </c>
      <c r="J70" s="21">
        <f t="shared" si="13"/>
        <v>-9.7000000000000011</v>
      </c>
      <c r="K70" s="21">
        <f t="shared" si="13"/>
        <v>-9.7000000000000011</v>
      </c>
      <c r="L70" s="21">
        <f t="shared" si="13"/>
        <v>-9.6000000000000014</v>
      </c>
      <c r="M70" s="21">
        <f t="shared" si="13"/>
        <v>-9.5</v>
      </c>
      <c r="N70" s="21">
        <f t="shared" si="13"/>
        <v>-8.9</v>
      </c>
      <c r="O70" s="21">
        <f t="shared" si="13"/>
        <v>-9.1</v>
      </c>
      <c r="P70" s="21">
        <f t="shared" si="13"/>
        <v>-9.1</v>
      </c>
      <c r="Q70" s="21">
        <f t="shared" si="13"/>
        <v>-8.9</v>
      </c>
      <c r="R70" s="21">
        <f t="shared" si="13"/>
        <v>-9</v>
      </c>
      <c r="S70" s="21">
        <f t="shared" si="13"/>
        <v>-0.29999999999999993</v>
      </c>
      <c r="T70" s="21">
        <f t="shared" si="13"/>
        <v>9.9999999999999978E-2</v>
      </c>
      <c r="U70" s="21">
        <f t="shared" si="13"/>
        <v>9.9999999999999978E-2</v>
      </c>
      <c r="V70" s="21">
        <f t="shared" si="13"/>
        <v>9.9999999999999978E-2</v>
      </c>
      <c r="W70" s="21">
        <f t="shared" si="13"/>
        <v>0.19999999999999996</v>
      </c>
      <c r="X70" s="21">
        <f t="shared" si="13"/>
        <v>-9.9</v>
      </c>
      <c r="Y70" s="21">
        <f t="shared" si="13"/>
        <v>-10.299999999999999</v>
      </c>
      <c r="Z70" s="21">
        <f t="shared" si="13"/>
        <v>-10.299999999999999</v>
      </c>
      <c r="AA70" s="21">
        <f t="shared" si="13"/>
        <v>-10.299999999999999</v>
      </c>
      <c r="AB70" s="21">
        <f t="shared" si="13"/>
        <v>-10.299999999999999</v>
      </c>
      <c r="AC70" s="21">
        <f t="shared" si="13"/>
        <v>-10.4</v>
      </c>
      <c r="AD70" s="21">
        <f t="shared" si="13"/>
        <v>-10.299999999999999</v>
      </c>
      <c r="AE70" s="21">
        <f t="shared" si="13"/>
        <v>-10.4</v>
      </c>
      <c r="AF70" s="21">
        <f t="shared" si="13"/>
        <v>-10.5</v>
      </c>
      <c r="AG70" s="21">
        <f t="shared" si="13"/>
        <v>-10.5</v>
      </c>
      <c r="AH70" s="21">
        <f t="shared" si="13"/>
        <v>-10.6</v>
      </c>
      <c r="AI70" s="21">
        <f t="shared" si="13"/>
        <v>-10.5</v>
      </c>
      <c r="AJ70" s="21">
        <f t="shared" si="13"/>
        <v>-10.5</v>
      </c>
      <c r="AK70" s="21">
        <f t="shared" si="13"/>
        <v>-10.5</v>
      </c>
      <c r="AL70" s="21">
        <f t="shared" si="13"/>
        <v>-10.5</v>
      </c>
      <c r="AM70" s="21">
        <f t="shared" si="13"/>
        <v>-10.5</v>
      </c>
      <c r="AN70" s="21">
        <f t="shared" si="13"/>
        <v>-10.5</v>
      </c>
      <c r="AO70" s="21">
        <f t="shared" si="13"/>
        <v>-10.5</v>
      </c>
      <c r="AP70" s="21">
        <f t="shared" si="13"/>
        <v>-10.5</v>
      </c>
      <c r="AQ70" s="21">
        <f t="shared" si="13"/>
        <v>-10.5</v>
      </c>
      <c r="AR70" s="21">
        <f t="shared" si="13"/>
        <v>-10.5</v>
      </c>
      <c r="AS70" s="21">
        <f t="shared" si="13"/>
        <v>-10.5</v>
      </c>
      <c r="AT70" s="21">
        <f t="shared" si="13"/>
        <v>-10.5</v>
      </c>
      <c r="AU70" s="21">
        <f t="shared" si="13"/>
        <v>-10.5</v>
      </c>
      <c r="AV70" s="21">
        <f t="shared" si="13"/>
        <v>-10.5</v>
      </c>
      <c r="AW70" s="21">
        <f t="shared" si="13"/>
        <v>-10.5</v>
      </c>
      <c r="AX70" s="21">
        <f t="shared" si="13"/>
        <v>-10.5</v>
      </c>
      <c r="AY70" s="21">
        <f t="shared" si="13"/>
        <v>-10.5</v>
      </c>
      <c r="AZ70" s="21">
        <f t="shared" si="13"/>
        <v>-10.5</v>
      </c>
      <c r="BA70" s="21">
        <f t="shared" si="13"/>
        <v>-10.5</v>
      </c>
      <c r="BB70" s="21">
        <f t="shared" si="13"/>
        <v>-10.5</v>
      </c>
      <c r="BC70" s="21">
        <f t="shared" si="13"/>
        <v>-10.5</v>
      </c>
      <c r="BD70" s="21">
        <f t="shared" si="13"/>
        <v>-10.5</v>
      </c>
      <c r="BE70" s="21">
        <f t="shared" si="13"/>
        <v>-10.5</v>
      </c>
      <c r="BF70" s="21">
        <f t="shared" si="13"/>
        <v>-10.5</v>
      </c>
      <c r="BG70" s="21">
        <f t="shared" si="13"/>
        <v>-10.5</v>
      </c>
      <c r="BH70" s="21">
        <f t="shared" si="13"/>
        <v>-10.5</v>
      </c>
      <c r="BI70" s="21">
        <f t="shared" si="13"/>
        <v>-10.5</v>
      </c>
      <c r="BJ70" s="21">
        <f t="shared" si="13"/>
        <v>-10.5</v>
      </c>
      <c r="BK70" s="21">
        <f t="shared" si="13"/>
        <v>-10.5</v>
      </c>
    </row>
    <row r="71" spans="1:63" x14ac:dyDescent="0.25">
      <c r="A71" t="s">
        <v>10</v>
      </c>
      <c r="C71">
        <f>SUM(C21,C23)</f>
        <v>4.0999999999999996</v>
      </c>
      <c r="D71">
        <f t="shared" ref="D71:BK71" si="14">SUM(D21,D23)</f>
        <v>3.9</v>
      </c>
      <c r="E71">
        <f t="shared" si="14"/>
        <v>3.7</v>
      </c>
      <c r="F71">
        <f t="shared" si="14"/>
        <v>3.3</v>
      </c>
      <c r="G71">
        <f t="shared" si="14"/>
        <v>3.1</v>
      </c>
      <c r="H71">
        <f t="shared" si="14"/>
        <v>2.8</v>
      </c>
      <c r="I71">
        <f t="shared" si="14"/>
        <v>2.7</v>
      </c>
      <c r="J71">
        <f t="shared" si="14"/>
        <v>2.5</v>
      </c>
      <c r="K71">
        <f t="shared" si="14"/>
        <v>2.2999999999999998</v>
      </c>
      <c r="L71">
        <f t="shared" si="14"/>
        <v>1.8</v>
      </c>
      <c r="M71">
        <f t="shared" si="14"/>
        <v>1.7</v>
      </c>
      <c r="N71">
        <f t="shared" si="14"/>
        <v>1.3</v>
      </c>
      <c r="O71">
        <f t="shared" si="14"/>
        <v>1.2</v>
      </c>
      <c r="P71">
        <f t="shared" si="14"/>
        <v>1.2</v>
      </c>
      <c r="Q71">
        <f t="shared" si="14"/>
        <v>1.1000000000000001</v>
      </c>
      <c r="R71">
        <f t="shared" si="14"/>
        <v>1.1000000000000001</v>
      </c>
      <c r="S71">
        <f t="shared" si="14"/>
        <v>1</v>
      </c>
      <c r="T71">
        <f t="shared" si="14"/>
        <v>1</v>
      </c>
      <c r="U71">
        <f t="shared" si="14"/>
        <v>0.8</v>
      </c>
      <c r="V71">
        <f t="shared" si="14"/>
        <v>0.7</v>
      </c>
      <c r="W71">
        <f t="shared" si="14"/>
        <v>0.7</v>
      </c>
      <c r="X71">
        <f t="shared" si="14"/>
        <v>0.2</v>
      </c>
      <c r="Y71">
        <f t="shared" si="14"/>
        <v>0.2</v>
      </c>
      <c r="Z71">
        <f t="shared" si="14"/>
        <v>0.2</v>
      </c>
      <c r="AA71">
        <f t="shared" si="14"/>
        <v>0.2</v>
      </c>
      <c r="AB71">
        <f t="shared" si="14"/>
        <v>0.4</v>
      </c>
      <c r="AC71">
        <f t="shared" si="14"/>
        <v>0.3</v>
      </c>
      <c r="AD71">
        <f t="shared" si="14"/>
        <v>0.3</v>
      </c>
      <c r="AE71">
        <f t="shared" si="14"/>
        <v>0.3</v>
      </c>
      <c r="AF71">
        <f t="shared" si="14"/>
        <v>0.3</v>
      </c>
      <c r="AG71">
        <f t="shared" si="14"/>
        <v>0.3</v>
      </c>
      <c r="AH71">
        <f t="shared" si="14"/>
        <v>0.3</v>
      </c>
      <c r="AI71">
        <f t="shared" si="14"/>
        <v>0.3</v>
      </c>
      <c r="AJ71">
        <f t="shared" si="14"/>
        <v>0.3</v>
      </c>
      <c r="AK71">
        <f t="shared" si="14"/>
        <v>0.3</v>
      </c>
      <c r="AL71">
        <f t="shared" si="14"/>
        <v>0.3</v>
      </c>
      <c r="AM71">
        <f t="shared" si="14"/>
        <v>0.3</v>
      </c>
      <c r="AN71">
        <f t="shared" si="14"/>
        <v>0.3</v>
      </c>
      <c r="AO71">
        <f t="shared" si="14"/>
        <v>0.3</v>
      </c>
      <c r="AP71">
        <f t="shared" si="14"/>
        <v>0.3</v>
      </c>
      <c r="AQ71">
        <f t="shared" si="14"/>
        <v>0.3</v>
      </c>
      <c r="AR71">
        <f t="shared" si="14"/>
        <v>0.3</v>
      </c>
      <c r="AS71">
        <f t="shared" si="14"/>
        <v>0.3</v>
      </c>
      <c r="AT71">
        <f t="shared" si="14"/>
        <v>0.3</v>
      </c>
      <c r="AU71">
        <f t="shared" si="14"/>
        <v>0.3</v>
      </c>
      <c r="AV71">
        <f t="shared" si="14"/>
        <v>0.3</v>
      </c>
      <c r="AW71">
        <f t="shared" si="14"/>
        <v>0.3</v>
      </c>
      <c r="AX71">
        <f t="shared" si="14"/>
        <v>0.3</v>
      </c>
      <c r="AY71">
        <f t="shared" si="14"/>
        <v>0.3</v>
      </c>
      <c r="AZ71">
        <f t="shared" si="14"/>
        <v>0.3</v>
      </c>
      <c r="BA71">
        <f t="shared" si="14"/>
        <v>0.3</v>
      </c>
      <c r="BB71">
        <f t="shared" si="14"/>
        <v>0.3</v>
      </c>
      <c r="BC71">
        <f t="shared" si="14"/>
        <v>0.3</v>
      </c>
      <c r="BD71">
        <f t="shared" si="14"/>
        <v>0.3</v>
      </c>
      <c r="BE71">
        <f t="shared" si="14"/>
        <v>0.3</v>
      </c>
      <c r="BF71">
        <f t="shared" si="14"/>
        <v>0.3</v>
      </c>
      <c r="BG71">
        <f t="shared" si="14"/>
        <v>0.3</v>
      </c>
      <c r="BH71">
        <f t="shared" si="14"/>
        <v>0.3</v>
      </c>
      <c r="BI71">
        <f t="shared" si="14"/>
        <v>0.3</v>
      </c>
      <c r="BJ71">
        <f t="shared" si="14"/>
        <v>0.3</v>
      </c>
      <c r="BK71">
        <f t="shared" si="14"/>
        <v>0.3</v>
      </c>
    </row>
    <row r="72" spans="1:63" x14ac:dyDescent="0.25">
      <c r="A72" t="s">
        <v>11</v>
      </c>
      <c r="C72">
        <f>SUM(C26,C27,C29)</f>
        <v>-111.19999999999999</v>
      </c>
      <c r="D72">
        <f t="shared" ref="D72:BK72" si="15">SUM(D26,D27,D29)</f>
        <v>-111.8</v>
      </c>
      <c r="E72">
        <f t="shared" si="15"/>
        <v>-109.8</v>
      </c>
      <c r="F72">
        <f t="shared" si="15"/>
        <v>-108.9</v>
      </c>
      <c r="G72">
        <f t="shared" si="15"/>
        <v>-107.3</v>
      </c>
      <c r="H72">
        <f t="shared" si="15"/>
        <v>-106.8</v>
      </c>
      <c r="I72">
        <f t="shared" si="15"/>
        <v>-107.89999999999999</v>
      </c>
      <c r="J72">
        <f t="shared" si="15"/>
        <v>-108.3</v>
      </c>
      <c r="K72">
        <f t="shared" si="15"/>
        <v>-109.9</v>
      </c>
      <c r="L72">
        <f t="shared" si="15"/>
        <v>-112.50000000000001</v>
      </c>
      <c r="M72">
        <f t="shared" si="15"/>
        <v>-113.7</v>
      </c>
      <c r="N72">
        <f t="shared" si="15"/>
        <v>-115.39999999999999</v>
      </c>
      <c r="O72">
        <f t="shared" si="15"/>
        <v>-114.49999999999999</v>
      </c>
      <c r="P72">
        <f t="shared" si="15"/>
        <v>-115.5</v>
      </c>
      <c r="Q72">
        <f t="shared" si="15"/>
        <v>-117.10000000000001</v>
      </c>
      <c r="R72">
        <f t="shared" si="15"/>
        <v>-118.30000000000001</v>
      </c>
      <c r="S72">
        <f t="shared" si="15"/>
        <v>-118.9</v>
      </c>
      <c r="T72">
        <f t="shared" si="15"/>
        <v>-120.10000000000001</v>
      </c>
      <c r="U72">
        <f t="shared" si="15"/>
        <v>-123.39999999999999</v>
      </c>
      <c r="V72">
        <f t="shared" si="15"/>
        <v>-125.3</v>
      </c>
      <c r="W72">
        <f t="shared" si="15"/>
        <v>-125.7</v>
      </c>
      <c r="X72">
        <f t="shared" si="15"/>
        <v>-126.3</v>
      </c>
      <c r="Y72">
        <f t="shared" si="15"/>
        <v>-126.19999999999999</v>
      </c>
      <c r="Z72">
        <f t="shared" si="15"/>
        <v>-127.6</v>
      </c>
      <c r="AA72">
        <f t="shared" si="15"/>
        <v>-128.6</v>
      </c>
      <c r="AB72">
        <f t="shared" si="15"/>
        <v>-128.19999999999999</v>
      </c>
      <c r="AC72">
        <f t="shared" si="15"/>
        <v>-127.9</v>
      </c>
      <c r="AD72">
        <f t="shared" si="15"/>
        <v>-133.1</v>
      </c>
      <c r="AE72">
        <f t="shared" si="15"/>
        <v>-133.4</v>
      </c>
      <c r="AF72">
        <f t="shared" si="15"/>
        <v>-134.1</v>
      </c>
      <c r="AG72">
        <f t="shared" si="15"/>
        <v>-134.4</v>
      </c>
      <c r="AH72">
        <f t="shared" si="15"/>
        <v>-134.9</v>
      </c>
      <c r="AI72">
        <f t="shared" si="15"/>
        <v>-134.9</v>
      </c>
      <c r="AJ72">
        <f t="shared" si="15"/>
        <v>-136.13676618389988</v>
      </c>
      <c r="AK72">
        <f t="shared" si="15"/>
        <v>-137.37353236779978</v>
      </c>
      <c r="AL72">
        <f t="shared" si="15"/>
        <v>-138.62441009605425</v>
      </c>
      <c r="AM72">
        <f t="shared" si="15"/>
        <v>-139.87528782430874</v>
      </c>
      <c r="AN72">
        <f t="shared" si="15"/>
        <v>-141.13958535454748</v>
      </c>
      <c r="AO72">
        <f t="shared" si="15"/>
        <v>-142.40388288478619</v>
      </c>
      <c r="AP72">
        <f t="shared" si="15"/>
        <v>-143.67336848280235</v>
      </c>
      <c r="AQ72">
        <f t="shared" si="15"/>
        <v>-144.94285408081851</v>
      </c>
      <c r="AR72">
        <f t="shared" si="15"/>
        <v>-146.22652039742633</v>
      </c>
      <c r="AS72">
        <f t="shared" si="15"/>
        <v>-147.51018671403406</v>
      </c>
      <c r="AT72">
        <f t="shared" si="15"/>
        <v>-148.8067194387298</v>
      </c>
      <c r="AU72">
        <f t="shared" si="15"/>
        <v>-150.10325216342559</v>
      </c>
      <c r="AV72">
        <f t="shared" si="15"/>
        <v>-151.42088303041621</v>
      </c>
      <c r="AW72">
        <f t="shared" si="15"/>
        <v>-152.73851389740679</v>
      </c>
      <c r="AX72">
        <f t="shared" si="15"/>
        <v>-154.06243961996734</v>
      </c>
      <c r="AY72">
        <f t="shared" si="15"/>
        <v>-155.38636534252785</v>
      </c>
      <c r="AZ72">
        <f t="shared" si="15"/>
        <v>-156.72149729148762</v>
      </c>
      <c r="BA72">
        <f t="shared" si="15"/>
        <v>-158.05662924044742</v>
      </c>
      <c r="BB72">
        <f t="shared" si="15"/>
        <v>-159.39777934802899</v>
      </c>
      <c r="BC72">
        <f t="shared" si="15"/>
        <v>-160.73892945561059</v>
      </c>
      <c r="BD72">
        <f t="shared" si="15"/>
        <v>-162.09875660719089</v>
      </c>
      <c r="BE72">
        <f t="shared" si="15"/>
        <v>-163.45858375877114</v>
      </c>
      <c r="BF72">
        <f t="shared" si="15"/>
        <v>-164.81481385002581</v>
      </c>
      <c r="BG72">
        <f t="shared" si="15"/>
        <v>-166.17104394128035</v>
      </c>
      <c r="BH72">
        <f t="shared" si="15"/>
        <v>-167.55542794700716</v>
      </c>
      <c r="BI72">
        <f t="shared" si="15"/>
        <v>-168.93981195273389</v>
      </c>
      <c r="BJ72">
        <f t="shared" si="15"/>
        <v>-170.33560970757097</v>
      </c>
      <c r="BK72">
        <f t="shared" si="15"/>
        <v>-171.73140746240804</v>
      </c>
    </row>
    <row r="73" spans="1:63" x14ac:dyDescent="0.25">
      <c r="A73" t="s">
        <v>12</v>
      </c>
      <c r="C73">
        <f>C31</f>
        <v>57.199999999999996</v>
      </c>
      <c r="D73">
        <f t="shared" ref="D73:BK73" si="16">D31</f>
        <v>58.6</v>
      </c>
      <c r="E73">
        <f t="shared" si="16"/>
        <v>59.9</v>
      </c>
      <c r="F73">
        <f t="shared" si="16"/>
        <v>61.6</v>
      </c>
      <c r="G73">
        <f t="shared" si="16"/>
        <v>63.2</v>
      </c>
      <c r="H73">
        <f t="shared" si="16"/>
        <v>64.900000000000006</v>
      </c>
      <c r="I73">
        <f t="shared" si="16"/>
        <v>66.7</v>
      </c>
      <c r="J73">
        <f t="shared" si="16"/>
        <v>68.599999999999994</v>
      </c>
      <c r="K73">
        <f t="shared" si="16"/>
        <v>70.3</v>
      </c>
      <c r="L73">
        <f t="shared" si="16"/>
        <v>71.900000000000006</v>
      </c>
      <c r="M73">
        <f t="shared" si="16"/>
        <v>73.7</v>
      </c>
      <c r="N73">
        <f t="shared" si="16"/>
        <v>75.099999999999994</v>
      </c>
      <c r="O73">
        <f t="shared" si="16"/>
        <v>76.099999999999994</v>
      </c>
      <c r="P73">
        <f t="shared" si="16"/>
        <v>76.599999999999994</v>
      </c>
      <c r="Q73">
        <f t="shared" si="16"/>
        <v>76.900000000000006</v>
      </c>
      <c r="R73">
        <f t="shared" si="16"/>
        <v>77.099999999999994</v>
      </c>
      <c r="S73">
        <f t="shared" si="16"/>
        <v>77.099999999999994</v>
      </c>
      <c r="T73">
        <f t="shared" si="16"/>
        <v>77.3</v>
      </c>
      <c r="U73">
        <f t="shared" si="16"/>
        <v>77.2</v>
      </c>
      <c r="V73">
        <f t="shared" si="16"/>
        <v>77</v>
      </c>
      <c r="W73">
        <f t="shared" si="16"/>
        <v>76.7</v>
      </c>
      <c r="X73">
        <f t="shared" si="16"/>
        <v>76.3</v>
      </c>
      <c r="Y73">
        <f t="shared" si="16"/>
        <v>75.900000000000006</v>
      </c>
      <c r="Z73">
        <f t="shared" si="16"/>
        <v>75.3</v>
      </c>
      <c r="AA73">
        <f t="shared" si="16"/>
        <v>74.8</v>
      </c>
      <c r="AB73">
        <f t="shared" si="16"/>
        <v>74</v>
      </c>
      <c r="AC73">
        <f t="shared" si="16"/>
        <v>73</v>
      </c>
      <c r="AD73">
        <f t="shared" si="16"/>
        <v>72.599999999999994</v>
      </c>
      <c r="AE73">
        <f t="shared" si="16"/>
        <v>71.400000000000006</v>
      </c>
      <c r="AF73">
        <f t="shared" si="16"/>
        <v>70.2</v>
      </c>
      <c r="AG73">
        <f t="shared" si="16"/>
        <v>68.8</v>
      </c>
      <c r="AH73">
        <f t="shared" si="16"/>
        <v>68.2</v>
      </c>
      <c r="AI73">
        <f t="shared" si="16"/>
        <v>68.2</v>
      </c>
      <c r="AJ73">
        <f t="shared" si="16"/>
        <v>57.580484484607467</v>
      </c>
      <c r="AK73">
        <f t="shared" si="16"/>
        <v>58.103587817082229</v>
      </c>
      <c r="AL73">
        <f t="shared" si="16"/>
        <v>58.632659776427879</v>
      </c>
      <c r="AM73">
        <f t="shared" si="16"/>
        <v>59.161731735773543</v>
      </c>
      <c r="AN73">
        <f t="shared" si="16"/>
        <v>59.696479742241529</v>
      </c>
      <c r="AO73">
        <f t="shared" si="16"/>
        <v>60.231227748709514</v>
      </c>
      <c r="AP73">
        <f t="shared" si="16"/>
        <v>60.768170103291801</v>
      </c>
      <c r="AQ73">
        <f t="shared" si="16"/>
        <v>61.305112457874095</v>
      </c>
      <c r="AR73">
        <f t="shared" si="16"/>
        <v>61.848052697302144</v>
      </c>
      <c r="AS73">
        <f t="shared" si="16"/>
        <v>62.390992936730186</v>
      </c>
      <c r="AT73">
        <f t="shared" si="16"/>
        <v>62.939375159481706</v>
      </c>
      <c r="AU73">
        <f t="shared" si="16"/>
        <v>63.487757382233212</v>
      </c>
      <c r="AV73">
        <f t="shared" si="16"/>
        <v>64.045063287316225</v>
      </c>
      <c r="AW73">
        <f t="shared" si="16"/>
        <v>64.602369192399252</v>
      </c>
      <c r="AX73">
        <f t="shared" si="16"/>
        <v>65.162337573194279</v>
      </c>
      <c r="AY73">
        <f t="shared" si="16"/>
        <v>65.722305953989292</v>
      </c>
      <c r="AZ73">
        <f t="shared" si="16"/>
        <v>66.287014126711227</v>
      </c>
      <c r="BA73">
        <f t="shared" si="16"/>
        <v>66.851722299433149</v>
      </c>
      <c r="BB73">
        <f t="shared" si="16"/>
        <v>67.418975915967664</v>
      </c>
      <c r="BC73">
        <f t="shared" si="16"/>
        <v>67.986229532502179</v>
      </c>
      <c r="BD73">
        <f t="shared" si="16"/>
        <v>68.561382802248175</v>
      </c>
      <c r="BE73">
        <f t="shared" si="16"/>
        <v>69.136536071994186</v>
      </c>
      <c r="BF73">
        <f t="shared" si="16"/>
        <v>69.710167927047607</v>
      </c>
      <c r="BG73">
        <f t="shared" si="16"/>
        <v>70.283799782101013</v>
      </c>
      <c r="BH73">
        <f t="shared" si="16"/>
        <v>70.869339632921381</v>
      </c>
      <c r="BI73">
        <f t="shared" si="16"/>
        <v>71.454879483741749</v>
      </c>
      <c r="BJ73">
        <f t="shared" si="16"/>
        <v>72.045246900413574</v>
      </c>
      <c r="BK73">
        <f t="shared" si="16"/>
        <v>72.635614317085398</v>
      </c>
    </row>
    <row r="74" spans="1:63" ht="14.65" customHeight="1" x14ac:dyDescent="0.25">
      <c r="B74" s="2" t="s">
        <v>194</v>
      </c>
    </row>
    <row r="75" spans="1:63" s="2" customFormat="1" x14ac:dyDescent="0.25">
      <c r="C75" s="2">
        <f>SUM(C66:C73)</f>
        <v>40.499999999999993</v>
      </c>
      <c r="D75" s="2">
        <f t="shared" ref="D75:BK75" si="17">SUM(D66:D73)</f>
        <v>30.800000000000004</v>
      </c>
      <c r="E75" s="2">
        <f t="shared" si="17"/>
        <v>18.199999999999996</v>
      </c>
      <c r="F75" s="2">
        <f t="shared" si="17"/>
        <v>29.199999999999996</v>
      </c>
      <c r="G75" s="2">
        <f t="shared" si="17"/>
        <v>5.4000000000000199</v>
      </c>
      <c r="H75" s="2">
        <f t="shared" si="17"/>
        <v>25.100000000000009</v>
      </c>
      <c r="I75" s="2">
        <f t="shared" si="17"/>
        <v>-7.9999999999999858</v>
      </c>
      <c r="J75" s="2">
        <f t="shared" si="17"/>
        <v>18.399999999999991</v>
      </c>
      <c r="K75" s="2">
        <f t="shared" si="17"/>
        <v>2.3999999999999915</v>
      </c>
      <c r="L75" s="2">
        <f t="shared" si="17"/>
        <v>13.299999999999976</v>
      </c>
      <c r="M75" s="2">
        <f t="shared" si="17"/>
        <v>-27.899999999999991</v>
      </c>
      <c r="N75" s="2">
        <f t="shared" si="17"/>
        <v>-10.599999999999994</v>
      </c>
      <c r="O75" s="2">
        <f t="shared" si="17"/>
        <v>-8.5999999999999943</v>
      </c>
      <c r="P75" s="2">
        <f t="shared" si="17"/>
        <v>-2.3000000000000114</v>
      </c>
      <c r="Q75" s="2">
        <f t="shared" si="17"/>
        <v>-6.9000000000000057</v>
      </c>
      <c r="R75" s="2">
        <f t="shared" si="17"/>
        <v>-0.30000000000001137</v>
      </c>
      <c r="S75" s="2">
        <f t="shared" si="17"/>
        <v>-8</v>
      </c>
      <c r="T75" s="2">
        <f t="shared" si="17"/>
        <v>10.200000000000003</v>
      </c>
      <c r="U75" s="2">
        <f t="shared" si="17"/>
        <v>-17.09999999999998</v>
      </c>
      <c r="V75" s="2">
        <f t="shared" si="17"/>
        <v>4.2000000000000171</v>
      </c>
      <c r="W75" s="2">
        <f t="shared" si="17"/>
        <v>14.400000000000006</v>
      </c>
      <c r="X75" s="2">
        <f t="shared" si="17"/>
        <v>-33.700000000000003</v>
      </c>
      <c r="Y75" s="2">
        <f t="shared" si="17"/>
        <v>-24.299999999999983</v>
      </c>
      <c r="Z75" s="2">
        <f t="shared" si="17"/>
        <v>2.6000000000000085</v>
      </c>
      <c r="AA75" s="2">
        <f t="shared" si="17"/>
        <v>-0.59999999999999432</v>
      </c>
      <c r="AB75" s="2">
        <f t="shared" si="17"/>
        <v>-8.7999999999999829</v>
      </c>
      <c r="AC75" s="2">
        <f t="shared" si="17"/>
        <v>12.799999999999997</v>
      </c>
      <c r="AD75" s="2">
        <f t="shared" si="17"/>
        <v>-3.5</v>
      </c>
      <c r="AE75" s="2">
        <f t="shared" si="17"/>
        <v>-4.1999999999999886</v>
      </c>
      <c r="AF75" s="2">
        <f t="shared" si="17"/>
        <v>-8.1999999999999886</v>
      </c>
      <c r="AG75" s="2">
        <f t="shared" si="17"/>
        <v>-10.500000000000014</v>
      </c>
      <c r="AH75" s="2">
        <f t="shared" si="17"/>
        <v>-39</v>
      </c>
      <c r="AI75" s="2">
        <f t="shared" si="17"/>
        <v>-34.500000000000014</v>
      </c>
      <c r="AJ75" s="2">
        <f t="shared" si="17"/>
        <v>-57.050649370561871</v>
      </c>
      <c r="AK75" s="2">
        <f t="shared" si="17"/>
        <v>-72.04650892299</v>
      </c>
      <c r="AL75" s="2">
        <f t="shared" si="17"/>
        <v>-92.376579015338677</v>
      </c>
      <c r="AM75" s="2">
        <f t="shared" si="17"/>
        <v>-121.67111027630378</v>
      </c>
      <c r="AN75" s="2">
        <f t="shared" si="17"/>
        <v>-114.80465171941938</v>
      </c>
      <c r="AO75" s="2">
        <f t="shared" si="17"/>
        <v>-101.41709629269273</v>
      </c>
      <c r="AP75" s="2">
        <f t="shared" si="17"/>
        <v>-82.90779063355339</v>
      </c>
      <c r="AQ75" s="2">
        <f t="shared" si="17"/>
        <v>-83.655602361097749</v>
      </c>
      <c r="AR75" s="2">
        <f t="shared" si="17"/>
        <v>-84.41173920912621</v>
      </c>
      <c r="AS75" s="2">
        <f t="shared" si="17"/>
        <v>-85.167876057154615</v>
      </c>
      <c r="AT75" s="2">
        <f t="shared" si="17"/>
        <v>-85.931244255104446</v>
      </c>
      <c r="AU75" s="2">
        <f t="shared" si="17"/>
        <v>-86.694612453054333</v>
      </c>
      <c r="AV75" s="2">
        <f t="shared" si="17"/>
        <v>-87.470555886129034</v>
      </c>
      <c r="AW75" s="2">
        <f t="shared" si="17"/>
        <v>-88.246499319203693</v>
      </c>
      <c r="AX75" s="2">
        <f t="shared" si="17"/>
        <v>-89.026505311159028</v>
      </c>
      <c r="AY75" s="2">
        <f t="shared" si="17"/>
        <v>-89.80651130311432</v>
      </c>
      <c r="AZ75" s="2">
        <f t="shared" si="17"/>
        <v>-90.595116845711232</v>
      </c>
      <c r="BA75" s="2">
        <f t="shared" si="17"/>
        <v>-91.383722388308158</v>
      </c>
      <c r="BB75" s="2">
        <f t="shared" si="17"/>
        <v>-92.175104014693588</v>
      </c>
      <c r="BC75" s="2">
        <f t="shared" si="17"/>
        <v>-92.966485641079018</v>
      </c>
      <c r="BD75" s="2">
        <f t="shared" si="17"/>
        <v>-93.771015030250965</v>
      </c>
      <c r="BE75" s="2">
        <f t="shared" si="17"/>
        <v>-94.575544419422812</v>
      </c>
      <c r="BF75" s="2">
        <f t="shared" si="17"/>
        <v>-95.379359415038053</v>
      </c>
      <c r="BG75" s="2">
        <f t="shared" si="17"/>
        <v>-96.183174410653166</v>
      </c>
      <c r="BH75" s="2">
        <f t="shared" si="17"/>
        <v>-97.002760029964648</v>
      </c>
      <c r="BI75" s="2">
        <f t="shared" si="17"/>
        <v>-97.822345649276016</v>
      </c>
      <c r="BJ75" s="2">
        <f t="shared" si="17"/>
        <v>-98.648839471434414</v>
      </c>
      <c r="BK75" s="2">
        <f t="shared" si="17"/>
        <v>-99.475333293592811</v>
      </c>
    </row>
    <row r="80" spans="1:63" x14ac:dyDescent="0.25">
      <c r="AL80">
        <v>2025</v>
      </c>
      <c r="AM80">
        <v>2030</v>
      </c>
      <c r="AN80">
        <v>2035</v>
      </c>
      <c r="AO80">
        <v>2040</v>
      </c>
      <c r="AP80">
        <v>2045</v>
      </c>
      <c r="AQ80">
        <v>2050</v>
      </c>
    </row>
    <row r="81" spans="38:43" x14ac:dyDescent="0.25">
      <c r="AL81">
        <v>-64.598787754204238</v>
      </c>
      <c r="AM81">
        <v>-51.369385361803509</v>
      </c>
      <c r="AN81">
        <v>-51.145092194847159</v>
      </c>
      <c r="AO81">
        <v>-50.927569069991549</v>
      </c>
      <c r="AP81">
        <v>-50.725714700991759</v>
      </c>
      <c r="AQ81">
        <v>-50.533150996586201</v>
      </c>
    </row>
    <row r="82" spans="38:43" x14ac:dyDescent="0.25">
      <c r="AL82">
        <v>31.7107510794714</v>
      </c>
      <c r="AM82">
        <v>31.501897522232358</v>
      </c>
      <c r="AN82">
        <v>31.276698169603829</v>
      </c>
      <c r="AO82">
        <v>31.058296211292049</v>
      </c>
      <c r="AP82">
        <v>30.855626313493332</v>
      </c>
      <c r="AQ82">
        <v>30.662284616283618</v>
      </c>
    </row>
    <row r="83" spans="38:43" x14ac:dyDescent="0.25">
      <c r="AL83">
        <v>2.3996110699831004</v>
      </c>
      <c r="AM83">
        <v>4.5559611861173313</v>
      </c>
      <c r="AN83">
        <v>4.5376726313156812</v>
      </c>
      <c r="AO83">
        <v>4.5176432511817257</v>
      </c>
      <c r="AP83">
        <v>4.4947534305126027</v>
      </c>
      <c r="AQ83">
        <v>4.4697051319688939</v>
      </c>
    </row>
    <row r="84" spans="38:43" x14ac:dyDescent="0.25">
      <c r="AL84">
        <v>25.557913188427918</v>
      </c>
      <c r="AM84">
        <v>25.493665915300479</v>
      </c>
      <c r="AN84">
        <v>25.4359852508986</v>
      </c>
      <c r="AO84">
        <v>25.3728141602239</v>
      </c>
      <c r="AP84">
        <v>25.300621464925982</v>
      </c>
      <c r="AQ84">
        <v>25.221621100063519</v>
      </c>
    </row>
    <row r="85" spans="38:43" x14ac:dyDescent="0.25">
      <c r="AL85">
        <v>-10.5</v>
      </c>
      <c r="AM85">
        <v>-10.5</v>
      </c>
      <c r="AN85">
        <v>-10.5</v>
      </c>
      <c r="AO85">
        <v>-10.5</v>
      </c>
      <c r="AP85">
        <v>-10.5</v>
      </c>
      <c r="AQ85">
        <v>-10.5</v>
      </c>
    </row>
    <row r="86" spans="38:43" x14ac:dyDescent="0.25">
      <c r="AL86">
        <v>0.3</v>
      </c>
      <c r="AM86">
        <v>0.3</v>
      </c>
      <c r="AN86">
        <v>0.3</v>
      </c>
      <c r="AO86">
        <v>0.3</v>
      </c>
      <c r="AP86">
        <v>0.3</v>
      </c>
      <c r="AQ86">
        <v>0.3</v>
      </c>
    </row>
    <row r="87" spans="38:43" x14ac:dyDescent="0.25">
      <c r="AL87">
        <v>-138.62441009605425</v>
      </c>
      <c r="AM87">
        <v>-144.94285408081851</v>
      </c>
      <c r="AN87">
        <v>-151.42088303041621</v>
      </c>
      <c r="AO87">
        <v>-158.05662924044742</v>
      </c>
      <c r="AP87">
        <v>-164.81481385002581</v>
      </c>
      <c r="AQ87">
        <v>-171.73140746240804</v>
      </c>
    </row>
    <row r="88" spans="38:43" x14ac:dyDescent="0.25">
      <c r="AL88">
        <v>58.632659776427879</v>
      </c>
      <c r="AM88">
        <v>61.305112457874095</v>
      </c>
      <c r="AN88">
        <v>64.045063287316225</v>
      </c>
      <c r="AO88">
        <v>66.851722299433149</v>
      </c>
      <c r="AP88">
        <v>69.710167927047607</v>
      </c>
      <c r="AQ88">
        <v>72.635614317085398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LULUCF TABLE FOR PIPELINE</vt:lpstr>
      <vt:lpstr>Forest CO2 compiled 9524</vt:lpstr>
      <vt:lpstr>USDALULUCFnonf CO2 1032024</vt:lpstr>
      <vt:lpstr>Table 6-2 WITH PROJ</vt:lpstr>
      <vt:lpstr>ctf TABLE</vt:lpstr>
      <vt:lpstr>Table 6-2</vt:lpstr>
      <vt:lpstr>Table 6-8</vt:lpstr>
      <vt:lpstr>nonforestCO2 GHGI 81224</vt:lpstr>
      <vt:lpstr>USDA LULUCF 82624old</vt:lpstr>
      <vt:lpstr>USFS Forest CO2 73024_OLD</vt:lpstr>
      <vt:lpstr>GTM9324 OLD</vt:lpstr>
      <vt:lpstr>USFS Forest CO2 use</vt:lpstr>
      <vt:lpstr>GTM 9324old</vt:lpstr>
      <vt:lpstr>USDA AG CH4 N2O 82624OLD</vt:lpstr>
      <vt:lpstr>USDA AG CH4 N2O 9122024</vt:lpstr>
      <vt:lpstr>GTM 9524 USE</vt:lpstr>
      <vt:lpstr>USDA LULUCFnonforest 82924OLD</vt:lpstr>
      <vt:lpstr>LULUCF Forest Non-CO2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Steller, John</dc:creator>
  <cp:lastModifiedBy>Lopez, David</cp:lastModifiedBy>
  <dcterms:created xsi:type="dcterms:W3CDTF">2023-04-28T01:05:00Z</dcterms:created>
  <dcterms:modified xsi:type="dcterms:W3CDTF">2024-10-31T21:12:07Z</dcterms:modified>
</cp:coreProperties>
</file>