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ownin\GitHub\BTR\data-raw\ncbr_comparison\"/>
    </mc:Choice>
  </mc:AlternateContent>
  <xr:revisionPtr revIDLastSave="0" documentId="13_ncr:1_{A115B412-1197-478F-9493-1FC712B623CC}" xr6:coauthVersionLast="47" xr6:coauthVersionMax="47" xr10:uidLastSave="{00000000-0000-0000-0000-000000000000}"/>
  <bookViews>
    <workbookView xWindow="-120" yWindow="-120" windowWidth="29040" windowHeight="15720" firstSheet="1" activeTab="6" xr2:uid="{B097C5F0-60FD-4FA2-A21A-6C4A50289D20}"/>
  </bookViews>
  <sheets>
    <sheet name="2022 Kaya - defl GDP" sheetId="10" r:id="rId1"/>
    <sheet name="2021 Kaya - defl GDP" sheetId="5" r:id="rId2"/>
    <sheet name="KAYA CAR6v5 comp" sheetId="2" r:id="rId3"/>
    <sheet name="CAR2014 in AR4" sheetId="3" r:id="rId4"/>
    <sheet name="Summary Comp" sheetId="4" r:id="rId5"/>
    <sheet name="kaya_factors" sheetId="9" r:id="rId6"/>
    <sheet name="kaya_ratios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5" i="7" l="1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5" i="7"/>
  <c r="C4" i="7"/>
  <c r="C3" i="7"/>
  <c r="C2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9" i="7"/>
  <c r="C8" i="7"/>
  <c r="C7" i="7"/>
  <c r="C6" i="7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M5" i="9"/>
  <c r="L5" i="9"/>
  <c r="K5" i="9"/>
  <c r="J5" i="9"/>
  <c r="I5" i="9"/>
  <c r="H5" i="9"/>
  <c r="G5" i="9"/>
  <c r="F5" i="9"/>
  <c r="E5" i="9"/>
  <c r="D5" i="9"/>
  <c r="N5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M4" i="9"/>
  <c r="L4" i="9"/>
  <c r="K4" i="9"/>
  <c r="J4" i="9"/>
  <c r="I4" i="9"/>
  <c r="H4" i="9"/>
  <c r="G4" i="9"/>
  <c r="F4" i="9"/>
  <c r="E4" i="9"/>
  <c r="D4" i="9"/>
  <c r="N4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M3" i="9"/>
  <c r="L3" i="9"/>
  <c r="K3" i="9"/>
  <c r="J3" i="9"/>
  <c r="I3" i="9"/>
  <c r="H3" i="9"/>
  <c r="G3" i="9"/>
  <c r="F3" i="9"/>
  <c r="E3" i="9"/>
  <c r="D3" i="9"/>
  <c r="N3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M2" i="9"/>
  <c r="L2" i="9"/>
  <c r="K2" i="9"/>
  <c r="J2" i="9"/>
  <c r="I2" i="9"/>
  <c r="H2" i="9"/>
  <c r="G2" i="9"/>
  <c r="F2" i="9"/>
  <c r="E2" i="9"/>
  <c r="D2" i="9"/>
  <c r="N2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AF87" i="10"/>
  <c r="AE87" i="10"/>
  <c r="AD87" i="10"/>
  <c r="AC87" i="10"/>
  <c r="AB87" i="10"/>
  <c r="AA87" i="10"/>
  <c r="Z8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W83" i="10"/>
  <c r="V83" i="10"/>
  <c r="U83" i="10"/>
  <c r="T83" i="10"/>
  <c r="S83" i="10"/>
  <c r="R83" i="10"/>
  <c r="Q83" i="10"/>
  <c r="W82" i="10"/>
  <c r="V82" i="10"/>
  <c r="U82" i="10"/>
  <c r="T82" i="10"/>
  <c r="S82" i="10"/>
  <c r="R82" i="10"/>
  <c r="Q82" i="10"/>
  <c r="AB74" i="10"/>
  <c r="L74" i="10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AM67" i="10"/>
  <c r="AA67" i="10"/>
  <c r="W67" i="10"/>
  <c r="AP34" i="10"/>
  <c r="AM34" i="10"/>
  <c r="AJ34" i="10"/>
  <c r="AI34" i="10"/>
  <c r="Z34" i="10"/>
  <c r="W34" i="10"/>
  <c r="T34" i="10"/>
  <c r="S34" i="10"/>
  <c r="AH32" i="10"/>
  <c r="R32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AP28" i="10"/>
  <c r="AP27" i="10" s="1"/>
  <c r="AO28" i="10"/>
  <c r="AO21" i="10" s="1"/>
  <c r="AN28" i="10"/>
  <c r="AM28" i="10"/>
  <c r="AM27" i="10" s="1"/>
  <c r="AL28" i="10"/>
  <c r="AK28" i="10"/>
  <c r="AJ28" i="10"/>
  <c r="AI28" i="10"/>
  <c r="AI21" i="10" s="1"/>
  <c r="AI32" i="10" s="1"/>
  <c r="AH28" i="10"/>
  <c r="AG28" i="10"/>
  <c r="AF28" i="10"/>
  <c r="AE28" i="10"/>
  <c r="AE27" i="10" s="1"/>
  <c r="AD28" i="10"/>
  <c r="AD27" i="10" s="1"/>
  <c r="AC28" i="10"/>
  <c r="AB28" i="10"/>
  <c r="AB21" i="10" s="1"/>
  <c r="AA28" i="10"/>
  <c r="Z28" i="10"/>
  <c r="Z27" i="10" s="1"/>
  <c r="Y28" i="10"/>
  <c r="Y21" i="10" s="1"/>
  <c r="X28" i="10"/>
  <c r="W28" i="10"/>
  <c r="W27" i="10" s="1"/>
  <c r="V28" i="10"/>
  <c r="U28" i="10"/>
  <c r="T28" i="10"/>
  <c r="S28" i="10"/>
  <c r="S21" i="10" s="1"/>
  <c r="S32" i="10" s="1"/>
  <c r="R28" i="10"/>
  <c r="Q28" i="10"/>
  <c r="P28" i="10"/>
  <c r="O28" i="10"/>
  <c r="O27" i="10" s="1"/>
  <c r="N28" i="10"/>
  <c r="N27" i="10" s="1"/>
  <c r="M28" i="10"/>
  <c r="L28" i="10"/>
  <c r="L21" i="10" s="1"/>
  <c r="K28" i="10"/>
  <c r="J28" i="10"/>
  <c r="J27" i="10" s="1"/>
  <c r="I28" i="10"/>
  <c r="I21" i="10" s="1"/>
  <c r="H28" i="10"/>
  <c r="G28" i="10"/>
  <c r="G27" i="10" s="1"/>
  <c r="F28" i="10"/>
  <c r="E28" i="10"/>
  <c r="D28" i="10"/>
  <c r="C28" i="10"/>
  <c r="C21" i="10" s="1"/>
  <c r="B28" i="10"/>
  <c r="AO27" i="10"/>
  <c r="AN27" i="10"/>
  <c r="AK27" i="10"/>
  <c r="AJ27" i="10"/>
  <c r="AI27" i="10"/>
  <c r="AH27" i="10"/>
  <c r="AC27" i="10"/>
  <c r="AB27" i="10"/>
  <c r="AA27" i="10"/>
  <c r="Y27" i="10"/>
  <c r="X27" i="10"/>
  <c r="V27" i="10"/>
  <c r="U27" i="10"/>
  <c r="T27" i="10"/>
  <c r="S27" i="10"/>
  <c r="R27" i="10"/>
  <c r="M27" i="10"/>
  <c r="L27" i="10"/>
  <c r="K27" i="10"/>
  <c r="I27" i="10"/>
  <c r="H27" i="10"/>
  <c r="F27" i="10"/>
  <c r="E27" i="10"/>
  <c r="D27" i="10"/>
  <c r="C27" i="10"/>
  <c r="B27" i="10"/>
  <c r="AP23" i="10"/>
  <c r="AP67" i="10" s="1"/>
  <c r="AO23" i="10"/>
  <c r="AO67" i="10" s="1"/>
  <c r="AN23" i="10"/>
  <c r="AN67" i="10" s="1"/>
  <c r="AM23" i="10"/>
  <c r="AM74" i="10" s="1"/>
  <c r="AL23" i="10"/>
  <c r="AL67" i="10" s="1"/>
  <c r="AK23" i="10"/>
  <c r="AK67" i="10" s="1"/>
  <c r="AJ23" i="10"/>
  <c r="AJ67" i="10" s="1"/>
  <c r="AI23" i="10"/>
  <c r="AI67" i="10" s="1"/>
  <c r="AH23" i="10"/>
  <c r="AG23" i="10"/>
  <c r="AG34" i="10" s="1"/>
  <c r="AF23" i="10"/>
  <c r="AF34" i="10" s="1"/>
  <c r="AE23" i="10"/>
  <c r="AE34" i="10" s="1"/>
  <c r="AD23" i="10"/>
  <c r="AD34" i="10" s="1"/>
  <c r="AC23" i="10"/>
  <c r="AC34" i="10" s="1"/>
  <c r="AB23" i="10"/>
  <c r="AB34" i="10" s="1"/>
  <c r="AA23" i="10"/>
  <c r="AA74" i="10" s="1"/>
  <c r="Z23" i="10"/>
  <c r="Z67" i="10" s="1"/>
  <c r="Y23" i="10"/>
  <c r="Y67" i="10" s="1"/>
  <c r="X23" i="10"/>
  <c r="X67" i="10" s="1"/>
  <c r="W23" i="10"/>
  <c r="W74" i="10" s="1"/>
  <c r="V23" i="10"/>
  <c r="V67" i="10" s="1"/>
  <c r="U23" i="10"/>
  <c r="U67" i="10" s="1"/>
  <c r="T23" i="10"/>
  <c r="T67" i="10" s="1"/>
  <c r="S23" i="10"/>
  <c r="S67" i="10" s="1"/>
  <c r="R23" i="10"/>
  <c r="Q23" i="10"/>
  <c r="Q34" i="10" s="1"/>
  <c r="P23" i="10"/>
  <c r="P34" i="10" s="1"/>
  <c r="O23" i="10"/>
  <c r="O34" i="10" s="1"/>
  <c r="N23" i="10"/>
  <c r="N34" i="10" s="1"/>
  <c r="M23" i="10"/>
  <c r="M34" i="10" s="1"/>
  <c r="L23" i="10"/>
  <c r="L34" i="10" s="1"/>
  <c r="K23" i="10"/>
  <c r="J23" i="10"/>
  <c r="I23" i="10"/>
  <c r="H23" i="10"/>
  <c r="G23" i="10"/>
  <c r="F23" i="10"/>
  <c r="E23" i="10"/>
  <c r="D23" i="10"/>
  <c r="C23" i="10"/>
  <c r="B23" i="10"/>
  <c r="AP21" i="10"/>
  <c r="AP32" i="10" s="1"/>
  <c r="AN21" i="10"/>
  <c r="AN32" i="10" s="1"/>
  <c r="AM21" i="10"/>
  <c r="AM32" i="10" s="1"/>
  <c r="AL21" i="10"/>
  <c r="AL32" i="10" s="1"/>
  <c r="AK21" i="10"/>
  <c r="AK32" i="10" s="1"/>
  <c r="AJ21" i="10"/>
  <c r="AJ32" i="10" s="1"/>
  <c r="AH21" i="10"/>
  <c r="AH33" i="10" s="1"/>
  <c r="AG21" i="10"/>
  <c r="AG32" i="10" s="1"/>
  <c r="AE21" i="10"/>
  <c r="AE32" i="10" s="1"/>
  <c r="AD21" i="10"/>
  <c r="AD32" i="10" s="1"/>
  <c r="AC21" i="10"/>
  <c r="AC32" i="10" s="1"/>
  <c r="AA21" i="10"/>
  <c r="Z21" i="10"/>
  <c r="Z32" i="10" s="1"/>
  <c r="X21" i="10"/>
  <c r="X32" i="10" s="1"/>
  <c r="W21" i="10"/>
  <c r="W32" i="10" s="1"/>
  <c r="V21" i="10"/>
  <c r="V32" i="10" s="1"/>
  <c r="U21" i="10"/>
  <c r="U32" i="10" s="1"/>
  <c r="T21" i="10"/>
  <c r="T32" i="10" s="1"/>
  <c r="R21" i="10"/>
  <c r="R33" i="10" s="1"/>
  <c r="Q21" i="10"/>
  <c r="Q32" i="10" s="1"/>
  <c r="O21" i="10"/>
  <c r="O32" i="10" s="1"/>
  <c r="N21" i="10"/>
  <c r="N32" i="10" s="1"/>
  <c r="M21" i="10"/>
  <c r="M32" i="10" s="1"/>
  <c r="K21" i="10"/>
  <c r="J21" i="10"/>
  <c r="H21" i="10"/>
  <c r="G21" i="10"/>
  <c r="F21" i="10"/>
  <c r="E21" i="10"/>
  <c r="D21" i="10"/>
  <c r="B21" i="10"/>
  <c r="A21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M40" i="10" s="1"/>
  <c r="AL15" i="10"/>
  <c r="AK15" i="10"/>
  <c r="AJ15" i="10"/>
  <c r="AI15" i="10"/>
  <c r="AI40" i="10" s="1"/>
  <c r="AH15" i="10"/>
  <c r="AG15" i="10"/>
  <c r="AF15" i="10"/>
  <c r="AF40" i="10" s="1"/>
  <c r="AE15" i="10"/>
  <c r="AE40" i="10" s="1"/>
  <c r="AD15" i="10"/>
  <c r="AC15" i="10"/>
  <c r="AB15" i="10"/>
  <c r="AB40" i="10" s="1"/>
  <c r="AA15" i="10"/>
  <c r="Z15" i="10"/>
  <c r="Y15" i="10"/>
  <c r="X15" i="10"/>
  <c r="W15" i="10"/>
  <c r="W40" i="10" s="1"/>
  <c r="V15" i="10"/>
  <c r="U15" i="10"/>
  <c r="T15" i="10"/>
  <c r="S15" i="10"/>
  <c r="S40" i="10" s="1"/>
  <c r="R15" i="10"/>
  <c r="Q15" i="10"/>
  <c r="P15" i="10"/>
  <c r="P40" i="10" s="1"/>
  <c r="O15" i="10"/>
  <c r="O40" i="10" s="1"/>
  <c r="N15" i="10"/>
  <c r="M15" i="10"/>
  <c r="L15" i="10"/>
  <c r="L40" i="10" s="1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H39" i="10" s="1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R39" i="10" s="1"/>
  <c r="Q14" i="10"/>
  <c r="P14" i="10"/>
  <c r="O14" i="10"/>
  <c r="N14" i="10"/>
  <c r="M14" i="10"/>
  <c r="L14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N38" i="10" s="1"/>
  <c r="AM13" i="10"/>
  <c r="AM38" i="10" s="1"/>
  <c r="AL13" i="10"/>
  <c r="AK13" i="10"/>
  <c r="AK38" i="10" s="1"/>
  <c r="AJ13" i="10"/>
  <c r="AI13" i="10"/>
  <c r="AH13" i="10"/>
  <c r="AG13" i="10"/>
  <c r="AF13" i="10"/>
  <c r="AE13" i="10"/>
  <c r="AE38" i="10" s="1"/>
  <c r="AD13" i="10"/>
  <c r="AD38" i="10" s="1"/>
  <c r="AC13" i="10"/>
  <c r="AC38" i="10" s="1"/>
  <c r="AB13" i="10"/>
  <c r="AA13" i="10"/>
  <c r="Z13" i="10"/>
  <c r="Y13" i="10"/>
  <c r="X13" i="10"/>
  <c r="X38" i="10" s="1"/>
  <c r="W13" i="10"/>
  <c r="W38" i="10" s="1"/>
  <c r="V13" i="10"/>
  <c r="U13" i="10"/>
  <c r="U38" i="10" s="1"/>
  <c r="T13" i="10"/>
  <c r="S13" i="10"/>
  <c r="R13" i="10"/>
  <c r="Q13" i="10"/>
  <c r="Q38" i="10" s="1"/>
  <c r="P13" i="10"/>
  <c r="O13" i="10"/>
  <c r="N13" i="10"/>
  <c r="N38" i="10" s="1"/>
  <c r="M13" i="10"/>
  <c r="M38" i="10" s="1"/>
  <c r="L13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M37" i="10" s="1"/>
  <c r="AL12" i="10"/>
  <c r="AK12" i="10"/>
  <c r="AK37" i="10" s="1"/>
  <c r="AJ12" i="10"/>
  <c r="AJ37" i="10" s="1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W37" i="10" s="1"/>
  <c r="V12" i="10"/>
  <c r="U12" i="10"/>
  <c r="U37" i="10" s="1"/>
  <c r="T12" i="10"/>
  <c r="T37" i="10" s="1"/>
  <c r="S12" i="10"/>
  <c r="R12" i="10"/>
  <c r="Q12" i="10"/>
  <c r="P12" i="10"/>
  <c r="O12" i="10"/>
  <c r="N12" i="10"/>
  <c r="M12" i="10"/>
  <c r="L12" i="10"/>
  <c r="Y2" i="10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H5" i="4"/>
  <c r="G5" i="4"/>
  <c r="F5" i="4"/>
  <c r="E5" i="4"/>
  <c r="D5" i="4"/>
  <c r="C5" i="4"/>
  <c r="B5" i="4"/>
  <c r="AW2" i="5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AV2" i="5"/>
  <c r="AP21" i="5"/>
  <c r="AO21" i="5"/>
  <c r="AN21" i="5"/>
  <c r="AM21" i="5"/>
  <c r="AL21" i="5"/>
  <c r="AK21" i="5"/>
  <c r="AJ21" i="5"/>
  <c r="AJ33" i="5" s="1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W83" i="5"/>
  <c r="V83" i="5"/>
  <c r="U83" i="5"/>
  <c r="T83" i="5"/>
  <c r="S83" i="5"/>
  <c r="R83" i="5"/>
  <c r="Q83" i="5"/>
  <c r="W82" i="5"/>
  <c r="V82" i="5"/>
  <c r="U82" i="5"/>
  <c r="T82" i="5"/>
  <c r="S82" i="5"/>
  <c r="R82" i="5"/>
  <c r="Q82" i="5"/>
  <c r="AP74" i="5"/>
  <c r="AE74" i="5"/>
  <c r="AD74" i="5"/>
  <c r="AC74" i="5"/>
  <c r="AB74" i="5"/>
  <c r="Z74" i="5"/>
  <c r="O74" i="5"/>
  <c r="N74" i="5"/>
  <c r="M74" i="5"/>
  <c r="L74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AO67" i="5"/>
  <c r="AD67" i="5"/>
  <c r="AC67" i="5"/>
  <c r="AB67" i="5"/>
  <c r="AA67" i="5"/>
  <c r="Y67" i="5"/>
  <c r="N67" i="5"/>
  <c r="M67" i="5"/>
  <c r="L67" i="5"/>
  <c r="AJ55" i="5"/>
  <c r="T55" i="5"/>
  <c r="AN37" i="5"/>
  <c r="AM37" i="5"/>
  <c r="AL37" i="5"/>
  <c r="AK37" i="5"/>
  <c r="X37" i="5"/>
  <c r="W37" i="5"/>
  <c r="V37" i="5"/>
  <c r="U37" i="5"/>
  <c r="AM34" i="5"/>
  <c r="AL34" i="5"/>
  <c r="AK34" i="5"/>
  <c r="AJ34" i="5"/>
  <c r="W34" i="5"/>
  <c r="V34" i="5"/>
  <c r="V40" i="5" s="1"/>
  <c r="U34" i="5"/>
  <c r="T34" i="5"/>
  <c r="AI33" i="5"/>
  <c r="T33" i="5"/>
  <c r="AJ32" i="5"/>
  <c r="AJ38" i="5" s="1"/>
  <c r="T32" i="5"/>
  <c r="T38" i="5" s="1"/>
  <c r="AP31" i="5"/>
  <c r="AO31" i="5"/>
  <c r="AN31" i="5"/>
  <c r="AM31" i="5"/>
  <c r="AL31" i="5"/>
  <c r="AK31" i="5"/>
  <c r="AK43" i="5" s="1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X43" i="5" s="1"/>
  <c r="W31" i="5"/>
  <c r="V31" i="5"/>
  <c r="U31" i="5"/>
  <c r="U43" i="5" s="1"/>
  <c r="T31" i="5"/>
  <c r="T43" i="5" s="1"/>
  <c r="S31" i="5"/>
  <c r="R31" i="5"/>
  <c r="Q31" i="5"/>
  <c r="P31" i="5"/>
  <c r="O31" i="5"/>
  <c r="N31" i="5"/>
  <c r="M31" i="5"/>
  <c r="L31" i="5"/>
  <c r="AP28" i="5"/>
  <c r="AO28" i="5"/>
  <c r="AN28" i="5"/>
  <c r="AM28" i="5"/>
  <c r="AL28" i="5"/>
  <c r="AK28" i="5"/>
  <c r="AK27" i="5" s="1"/>
  <c r="AJ28" i="5"/>
  <c r="AI28" i="5"/>
  <c r="AI27" i="5" s="1"/>
  <c r="AI32" i="5" s="1"/>
  <c r="AH28" i="5"/>
  <c r="AH27" i="5" s="1"/>
  <c r="AG28" i="5"/>
  <c r="AG27" i="5" s="1"/>
  <c r="AF28" i="5"/>
  <c r="AF27" i="5" s="1"/>
  <c r="AE28" i="5"/>
  <c r="AD28" i="5"/>
  <c r="AD27" i="5" s="1"/>
  <c r="AC28" i="5"/>
  <c r="AC27" i="5" s="1"/>
  <c r="AB28" i="5"/>
  <c r="AA28" i="5"/>
  <c r="Z28" i="5"/>
  <c r="Y28" i="5"/>
  <c r="X28" i="5"/>
  <c r="W28" i="5"/>
  <c r="V28" i="5"/>
  <c r="U28" i="5"/>
  <c r="U27" i="5" s="1"/>
  <c r="T28" i="5"/>
  <c r="S28" i="5"/>
  <c r="S27" i="5" s="1"/>
  <c r="S33" i="5" s="1"/>
  <c r="R28" i="5"/>
  <c r="R27" i="5" s="1"/>
  <c r="Q28" i="5"/>
  <c r="Q27" i="5" s="1"/>
  <c r="P28" i="5"/>
  <c r="P27" i="5" s="1"/>
  <c r="O28" i="5"/>
  <c r="N28" i="5"/>
  <c r="N27" i="5" s="1"/>
  <c r="M28" i="5"/>
  <c r="M27" i="5" s="1"/>
  <c r="L28" i="5"/>
  <c r="K28" i="5"/>
  <c r="J28" i="5"/>
  <c r="I28" i="5"/>
  <c r="H28" i="5"/>
  <c r="G28" i="5"/>
  <c r="F28" i="5"/>
  <c r="E28" i="5"/>
  <c r="E27" i="5" s="1"/>
  <c r="D28" i="5"/>
  <c r="C28" i="5"/>
  <c r="C27" i="5" s="1"/>
  <c r="B28" i="5"/>
  <c r="B27" i="5" s="1"/>
  <c r="AP27" i="5"/>
  <c r="AO27" i="5"/>
  <c r="AN27" i="5"/>
  <c r="AM27" i="5"/>
  <c r="AL27" i="5"/>
  <c r="AJ27" i="5"/>
  <c r="AE27" i="5"/>
  <c r="AB27" i="5"/>
  <c r="AA27" i="5"/>
  <c r="Z27" i="5"/>
  <c r="Y27" i="5"/>
  <c r="X27" i="5"/>
  <c r="W27" i="5"/>
  <c r="V27" i="5"/>
  <c r="T27" i="5"/>
  <c r="O27" i="5"/>
  <c r="L27" i="5"/>
  <c r="K27" i="5"/>
  <c r="J27" i="5"/>
  <c r="I27" i="5"/>
  <c r="H27" i="5"/>
  <c r="G27" i="5"/>
  <c r="F27" i="5"/>
  <c r="D27" i="5"/>
  <c r="AP23" i="5"/>
  <c r="AP67" i="5" s="1"/>
  <c r="AO23" i="5"/>
  <c r="AO74" i="5" s="1"/>
  <c r="AN23" i="5"/>
  <c r="AN67" i="5" s="1"/>
  <c r="AM23" i="5"/>
  <c r="AM67" i="5" s="1"/>
  <c r="AL23" i="5"/>
  <c r="AL67" i="5" s="1"/>
  <c r="AK23" i="5"/>
  <c r="AK67" i="5" s="1"/>
  <c r="AJ23" i="5"/>
  <c r="AJ67" i="5" s="1"/>
  <c r="AI23" i="5"/>
  <c r="AH23" i="5"/>
  <c r="AG23" i="5"/>
  <c r="AG34" i="5" s="1"/>
  <c r="AF23" i="5"/>
  <c r="AF34" i="5" s="1"/>
  <c r="AE23" i="5"/>
  <c r="AE34" i="5" s="1"/>
  <c r="AD23" i="5"/>
  <c r="AD34" i="5" s="1"/>
  <c r="AC23" i="5"/>
  <c r="AC34" i="5" s="1"/>
  <c r="AB23" i="5"/>
  <c r="AB34" i="5" s="1"/>
  <c r="AA23" i="5"/>
  <c r="AA74" i="5" s="1"/>
  <c r="Z23" i="5"/>
  <c r="Z67" i="5" s="1"/>
  <c r="Y23" i="5"/>
  <c r="Y74" i="5" s="1"/>
  <c r="X23" i="5"/>
  <c r="X67" i="5" s="1"/>
  <c r="W23" i="5"/>
  <c r="W67" i="5" s="1"/>
  <c r="V23" i="5"/>
  <c r="V67" i="5" s="1"/>
  <c r="U23" i="5"/>
  <c r="U67" i="5" s="1"/>
  <c r="T23" i="5"/>
  <c r="T67" i="5" s="1"/>
  <c r="S23" i="5"/>
  <c r="R23" i="5"/>
  <c r="Q23" i="5"/>
  <c r="Q34" i="5" s="1"/>
  <c r="P23" i="5"/>
  <c r="P34" i="5" s="1"/>
  <c r="O23" i="5"/>
  <c r="O34" i="5" s="1"/>
  <c r="N23" i="5"/>
  <c r="N34" i="5" s="1"/>
  <c r="M23" i="5"/>
  <c r="M34" i="5" s="1"/>
  <c r="L23" i="5"/>
  <c r="L34" i="5" s="1"/>
  <c r="K23" i="5"/>
  <c r="J23" i="5"/>
  <c r="I23" i="5"/>
  <c r="H23" i="5"/>
  <c r="G23" i="5"/>
  <c r="F23" i="5"/>
  <c r="E23" i="5"/>
  <c r="D23" i="5"/>
  <c r="C23" i="5"/>
  <c r="B23" i="5"/>
  <c r="AN32" i="5"/>
  <c r="AE32" i="5"/>
  <c r="X32" i="5"/>
  <c r="O32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P43" i="5" s="1"/>
  <c r="AO15" i="5"/>
  <c r="AO43" i="5" s="1"/>
  <c r="AN15" i="5"/>
  <c r="AM15" i="5"/>
  <c r="AM40" i="5" s="1"/>
  <c r="AL15" i="5"/>
  <c r="AK15" i="5"/>
  <c r="AK40" i="5" s="1"/>
  <c r="AJ15" i="5"/>
  <c r="AJ40" i="5" s="1"/>
  <c r="AI15" i="5"/>
  <c r="AH15" i="5"/>
  <c r="AG15" i="5"/>
  <c r="AF15" i="5"/>
  <c r="AE15" i="5"/>
  <c r="AE40" i="5" s="1"/>
  <c r="AD15" i="5"/>
  <c r="AD40" i="5" s="1"/>
  <c r="AC15" i="5"/>
  <c r="AC40" i="5" s="1"/>
  <c r="AB15" i="5"/>
  <c r="AA15" i="5"/>
  <c r="AA43" i="5" s="1"/>
  <c r="Z15" i="5"/>
  <c r="Z43" i="5" s="1"/>
  <c r="Y15" i="5"/>
  <c r="Y43" i="5" s="1"/>
  <c r="X15" i="5"/>
  <c r="W15" i="5"/>
  <c r="W40" i="5" s="1"/>
  <c r="V15" i="5"/>
  <c r="U15" i="5"/>
  <c r="T15" i="5"/>
  <c r="T40" i="5" s="1"/>
  <c r="S15" i="5"/>
  <c r="R15" i="5"/>
  <c r="Q15" i="5"/>
  <c r="P15" i="5"/>
  <c r="O15" i="5"/>
  <c r="O40" i="5" s="1"/>
  <c r="N15" i="5"/>
  <c r="N40" i="5" s="1"/>
  <c r="M15" i="5"/>
  <c r="M40" i="5" s="1"/>
  <c r="L15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T39" i="5" s="1"/>
  <c r="S14" i="5"/>
  <c r="R14" i="5"/>
  <c r="Q14" i="5"/>
  <c r="P14" i="5"/>
  <c r="O14" i="5"/>
  <c r="N14" i="5"/>
  <c r="N46" i="5" s="1"/>
  <c r="M14" i="5"/>
  <c r="L14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V43" i="5" s="1"/>
  <c r="U13" i="5"/>
  <c r="T13" i="5"/>
  <c r="S13" i="5"/>
  <c r="R13" i="5"/>
  <c r="Q13" i="5"/>
  <c r="P13" i="5"/>
  <c r="O13" i="5"/>
  <c r="N13" i="5"/>
  <c r="M13" i="5"/>
  <c r="L13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J37" i="5" s="1"/>
  <c r="AI12" i="5"/>
  <c r="AH12" i="5"/>
  <c r="AG12" i="5"/>
  <c r="AG37" i="5" s="1"/>
  <c r="AF12" i="5"/>
  <c r="AE12" i="5"/>
  <c r="AE37" i="5" s="1"/>
  <c r="AD12" i="5"/>
  <c r="AC12" i="5"/>
  <c r="AB12" i="5"/>
  <c r="AA12" i="5"/>
  <c r="Z12" i="5"/>
  <c r="Y12" i="5"/>
  <c r="X12" i="5"/>
  <c r="W12" i="5"/>
  <c r="V12" i="5"/>
  <c r="U12" i="5"/>
  <c r="T12" i="5"/>
  <c r="T37" i="5" s="1"/>
  <c r="S12" i="5"/>
  <c r="R12" i="5"/>
  <c r="Q12" i="5"/>
  <c r="Q37" i="5" s="1"/>
  <c r="P12" i="5"/>
  <c r="O12" i="5"/>
  <c r="O37" i="5" s="1"/>
  <c r="N12" i="5"/>
  <c r="M12" i="5"/>
  <c r="L12" i="5"/>
  <c r="Y2" i="5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P30" i="3"/>
  <c r="H6" i="4" s="1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T32" i="3" s="1"/>
  <c r="S30" i="3"/>
  <c r="R30" i="3"/>
  <c r="R32" i="3" s="1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21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7" i="3"/>
  <c r="B25" i="3"/>
  <c r="M32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X44" i="10" l="1"/>
  <c r="AN44" i="10"/>
  <c r="AP40" i="10"/>
  <c r="L46" i="10"/>
  <c r="Y43" i="10"/>
  <c r="AO43" i="10"/>
  <c r="Q40" i="10"/>
  <c r="AG40" i="10"/>
  <c r="Z40" i="10"/>
  <c r="T43" i="10"/>
  <c r="AJ43" i="10"/>
  <c r="W46" i="10"/>
  <c r="AM46" i="10"/>
  <c r="U43" i="10"/>
  <c r="AK43" i="10"/>
  <c r="W43" i="10"/>
  <c r="AM43" i="10"/>
  <c r="X43" i="10"/>
  <c r="AN43" i="10"/>
  <c r="AB46" i="10"/>
  <c r="N40" i="10"/>
  <c r="AD40" i="10"/>
  <c r="AP72" i="10"/>
  <c r="V38" i="10"/>
  <c r="V43" i="10"/>
  <c r="AL43" i="10"/>
  <c r="AH72" i="10"/>
  <c r="AH76" i="10" s="1"/>
  <c r="R72" i="10"/>
  <c r="R76" i="10" s="1"/>
  <c r="Z72" i="10"/>
  <c r="Q53" i="10"/>
  <c r="AK40" i="10"/>
  <c r="AE53" i="10"/>
  <c r="L38" i="10"/>
  <c r="AB38" i="10"/>
  <c r="Z39" i="10"/>
  <c r="Q37" i="10"/>
  <c r="AG37" i="10"/>
  <c r="R37" i="10"/>
  <c r="R44" i="10"/>
  <c r="R45" i="10"/>
  <c r="AH37" i="10"/>
  <c r="AH44" i="10"/>
  <c r="AH45" i="10"/>
  <c r="O38" i="10"/>
  <c r="L39" i="10"/>
  <c r="AJ38" i="10"/>
  <c r="Y32" i="10"/>
  <c r="Y33" i="10"/>
  <c r="Y56" i="10" s="1"/>
  <c r="AO32" i="10"/>
  <c r="AO33" i="10"/>
  <c r="AO39" i="10" s="1"/>
  <c r="R56" i="10"/>
  <c r="AL72" i="10"/>
  <c r="AL76" i="10" s="1"/>
  <c r="AH56" i="10"/>
  <c r="AL38" i="10"/>
  <c r="AG38" i="10"/>
  <c r="N39" i="10"/>
  <c r="L54" i="10"/>
  <c r="U44" i="10"/>
  <c r="AK44" i="10"/>
  <c r="R38" i="10"/>
  <c r="AH38" i="10"/>
  <c r="AE39" i="10"/>
  <c r="AM44" i="10"/>
  <c r="L32" i="10"/>
  <c r="L33" i="10"/>
  <c r="AB32" i="10"/>
  <c r="AB33" i="10"/>
  <c r="AB39" i="10" s="1"/>
  <c r="S33" i="10"/>
  <c r="S39" i="10" s="1"/>
  <c r="V44" i="10"/>
  <c r="AL44" i="10"/>
  <c r="S38" i="10"/>
  <c r="AI38" i="10"/>
  <c r="M40" i="10"/>
  <c r="AC40" i="10"/>
  <c r="T38" i="10"/>
  <c r="N54" i="10"/>
  <c r="AI33" i="10"/>
  <c r="AI39" i="10" s="1"/>
  <c r="AE54" i="10"/>
  <c r="V72" i="10"/>
  <c r="R34" i="10"/>
  <c r="R55" i="10" s="1"/>
  <c r="R67" i="10"/>
  <c r="R74" i="10"/>
  <c r="AH34" i="10"/>
  <c r="AH73" i="10" s="1"/>
  <c r="AH75" i="10" s="1"/>
  <c r="AH67" i="10"/>
  <c r="AH74" i="10"/>
  <c r="Y44" i="10"/>
  <c r="AO44" i="10"/>
  <c r="W44" i="10"/>
  <c r="P27" i="10"/>
  <c r="P21" i="10"/>
  <c r="AF27" i="10"/>
  <c r="AF21" i="10"/>
  <c r="Q55" i="10"/>
  <c r="Q43" i="10"/>
  <c r="Q72" i="10"/>
  <c r="AG54" i="10"/>
  <c r="AG55" i="10"/>
  <c r="AG43" i="10"/>
  <c r="AG72" i="10"/>
  <c r="Z73" i="10"/>
  <c r="Z75" i="10" s="1"/>
  <c r="AP73" i="10"/>
  <c r="AP75" i="10" s="1"/>
  <c r="U39" i="10"/>
  <c r="AK39" i="10"/>
  <c r="R40" i="10"/>
  <c r="AH40" i="10"/>
  <c r="AI56" i="10"/>
  <c r="Z44" i="10"/>
  <c r="AB53" i="10"/>
  <c r="S44" i="10"/>
  <c r="S53" i="10"/>
  <c r="S55" i="10"/>
  <c r="AI44" i="10"/>
  <c r="AI53" i="10"/>
  <c r="AI55" i="10"/>
  <c r="AP44" i="10"/>
  <c r="L53" i="10"/>
  <c r="AA32" i="10"/>
  <c r="AA38" i="10" s="1"/>
  <c r="AA33" i="10"/>
  <c r="Z45" i="10"/>
  <c r="AP45" i="10"/>
  <c r="T40" i="10"/>
  <c r="AJ40" i="10"/>
  <c r="T33" i="10"/>
  <c r="T39" i="10" s="1"/>
  <c r="AJ33" i="10"/>
  <c r="AJ39" i="10" s="1"/>
  <c r="U34" i="10"/>
  <c r="U40" i="10" s="1"/>
  <c r="AK34" i="10"/>
  <c r="V37" i="10"/>
  <c r="AL37" i="10"/>
  <c r="Z43" i="10"/>
  <c r="AP43" i="10"/>
  <c r="L45" i="10"/>
  <c r="M46" i="10"/>
  <c r="AC46" i="10"/>
  <c r="S54" i="10"/>
  <c r="AI54" i="10"/>
  <c r="T55" i="10"/>
  <c r="AJ55" i="10"/>
  <c r="U56" i="10"/>
  <c r="AK56" i="10"/>
  <c r="L67" i="10"/>
  <c r="AB67" i="10"/>
  <c r="L73" i="10"/>
  <c r="L75" i="10" s="1"/>
  <c r="AB73" i="10"/>
  <c r="AB75" i="10" s="1"/>
  <c r="M74" i="10"/>
  <c r="AC74" i="10"/>
  <c r="U33" i="10"/>
  <c r="AK33" i="10"/>
  <c r="V34" i="10"/>
  <c r="V40" i="10" s="1"/>
  <c r="AL34" i="10"/>
  <c r="AL40" i="10" s="1"/>
  <c r="AA43" i="10"/>
  <c r="L44" i="10"/>
  <c r="AB44" i="10"/>
  <c r="N46" i="10"/>
  <c r="AD46" i="10"/>
  <c r="U55" i="10"/>
  <c r="AK55" i="10"/>
  <c r="M67" i="10"/>
  <c r="AC67" i="10"/>
  <c r="L72" i="10"/>
  <c r="L76" i="10" s="1"/>
  <c r="AB72" i="10"/>
  <c r="AB76" i="10" s="1"/>
  <c r="N74" i="10"/>
  <c r="AD74" i="10"/>
  <c r="V33" i="10"/>
  <c r="V53" i="10" s="1"/>
  <c r="AL33" i="10"/>
  <c r="AL45" i="10" s="1"/>
  <c r="X37" i="10"/>
  <c r="AN37" i="10"/>
  <c r="L43" i="10"/>
  <c r="AB43" i="10"/>
  <c r="M44" i="10"/>
  <c r="AC44" i="10"/>
  <c r="O46" i="10"/>
  <c r="AE46" i="10"/>
  <c r="T53" i="10"/>
  <c r="AJ53" i="10"/>
  <c r="U54" i="10"/>
  <c r="AK54" i="10"/>
  <c r="N67" i="10"/>
  <c r="AD67" i="10"/>
  <c r="M72" i="10"/>
  <c r="M76" i="10" s="1"/>
  <c r="AC72" i="10"/>
  <c r="AC76" i="10" s="1"/>
  <c r="N73" i="10"/>
  <c r="N75" i="10" s="1"/>
  <c r="O74" i="10"/>
  <c r="AE74" i="10"/>
  <c r="W33" i="10"/>
  <c r="AM33" i="10"/>
  <c r="AM56" i="10" s="1"/>
  <c r="X34" i="10"/>
  <c r="X40" i="10" s="1"/>
  <c r="AN34" i="10"/>
  <c r="AN40" i="10" s="1"/>
  <c r="Y37" i="10"/>
  <c r="AO37" i="10"/>
  <c r="Z38" i="10"/>
  <c r="AP38" i="10"/>
  <c r="M43" i="10"/>
  <c r="AC43" i="10"/>
  <c r="N44" i="10"/>
  <c r="AD44" i="10"/>
  <c r="P46" i="10"/>
  <c r="AF46" i="10"/>
  <c r="U53" i="10"/>
  <c r="AK53" i="10"/>
  <c r="V54" i="10"/>
  <c r="AL54" i="10"/>
  <c r="W55" i="10"/>
  <c r="AM55" i="10"/>
  <c r="O67" i="10"/>
  <c r="AE67" i="10"/>
  <c r="N72" i="10"/>
  <c r="N76" i="10" s="1"/>
  <c r="AD72" i="10"/>
  <c r="AD76" i="10" s="1"/>
  <c r="O73" i="10"/>
  <c r="O75" i="10" s="1"/>
  <c r="P74" i="10"/>
  <c r="AF74" i="10"/>
  <c r="X33" i="10"/>
  <c r="X39" i="10" s="1"/>
  <c r="AN33" i="10"/>
  <c r="AN39" i="10" s="1"/>
  <c r="Y34" i="10"/>
  <c r="Y54" i="10" s="1"/>
  <c r="AO34" i="10"/>
  <c r="AO54" i="10" s="1"/>
  <c r="Z37" i="10"/>
  <c r="AP37" i="10"/>
  <c r="N43" i="10"/>
  <c r="AD43" i="10"/>
  <c r="O44" i="10"/>
  <c r="AE44" i="10"/>
  <c r="Q46" i="10"/>
  <c r="AG46" i="10"/>
  <c r="W54" i="10"/>
  <c r="AM54" i="10"/>
  <c r="X55" i="10"/>
  <c r="AN55" i="10"/>
  <c r="P67" i="10"/>
  <c r="AF67" i="10"/>
  <c r="O72" i="10"/>
  <c r="O76" i="10" s="1"/>
  <c r="AE72" i="10"/>
  <c r="AE76" i="10" s="1"/>
  <c r="Q74" i="10"/>
  <c r="AG74" i="10"/>
  <c r="AA37" i="10"/>
  <c r="O43" i="10"/>
  <c r="AE43" i="10"/>
  <c r="Q45" i="10"/>
  <c r="AG45" i="10"/>
  <c r="X54" i="10"/>
  <c r="AN54" i="10"/>
  <c r="Z56" i="10"/>
  <c r="AP56" i="10"/>
  <c r="Q67" i="10"/>
  <c r="AG67" i="10"/>
  <c r="Q73" i="10"/>
  <c r="Q75" i="10" s="1"/>
  <c r="AG73" i="10"/>
  <c r="AG75" i="10" s="1"/>
  <c r="Z33" i="10"/>
  <c r="Z54" i="10" s="1"/>
  <c r="AP33" i="10"/>
  <c r="AP54" i="10" s="1"/>
  <c r="AA34" i="10"/>
  <c r="AA40" i="10" s="1"/>
  <c r="L37" i="10"/>
  <c r="AB37" i="10"/>
  <c r="P43" i="10"/>
  <c r="AF43" i="10"/>
  <c r="Q44" i="10"/>
  <c r="AG44" i="10"/>
  <c r="S46" i="10"/>
  <c r="AI46" i="10"/>
  <c r="Z55" i="10"/>
  <c r="AP55" i="10"/>
  <c r="AA56" i="10"/>
  <c r="S74" i="10"/>
  <c r="AI74" i="10"/>
  <c r="Q27" i="10"/>
  <c r="AG27" i="10"/>
  <c r="M37" i="10"/>
  <c r="AC37" i="10"/>
  <c r="S45" i="10"/>
  <c r="AI45" i="10"/>
  <c r="T46" i="10"/>
  <c r="AJ46" i="10"/>
  <c r="L56" i="10"/>
  <c r="AB56" i="10"/>
  <c r="T74" i="10"/>
  <c r="AJ74" i="10"/>
  <c r="N37" i="10"/>
  <c r="AD37" i="10"/>
  <c r="R43" i="10"/>
  <c r="AH43" i="10"/>
  <c r="T45" i="10"/>
  <c r="AJ45" i="10"/>
  <c r="U46" i="10"/>
  <c r="AK46" i="10"/>
  <c r="Z53" i="10"/>
  <c r="AP53" i="10"/>
  <c r="L55" i="10"/>
  <c r="AB55" i="10"/>
  <c r="S72" i="10"/>
  <c r="S76" i="10" s="1"/>
  <c r="AI72" i="10"/>
  <c r="U74" i="10"/>
  <c r="AK74" i="10"/>
  <c r="M33" i="10"/>
  <c r="M39" i="10" s="1"/>
  <c r="AC33" i="10"/>
  <c r="AC39" i="10" s="1"/>
  <c r="O37" i="10"/>
  <c r="AE37" i="10"/>
  <c r="S43" i="10"/>
  <c r="AI43" i="10"/>
  <c r="T44" i="10"/>
  <c r="AJ44" i="10"/>
  <c r="U45" i="10"/>
  <c r="AK45" i="10"/>
  <c r="V46" i="10"/>
  <c r="M55" i="10"/>
  <c r="AC55" i="10"/>
  <c r="N56" i="10"/>
  <c r="AD56" i="10"/>
  <c r="T72" i="10"/>
  <c r="T76" i="10" s="1"/>
  <c r="AJ72" i="10"/>
  <c r="AJ76" i="10" s="1"/>
  <c r="U73" i="10"/>
  <c r="U75" i="10" s="1"/>
  <c r="AK73" i="10"/>
  <c r="AK75" i="10" s="1"/>
  <c r="V74" i="10"/>
  <c r="AL74" i="10"/>
  <c r="N33" i="10"/>
  <c r="N53" i="10" s="1"/>
  <c r="AD33" i="10"/>
  <c r="AD45" i="10" s="1"/>
  <c r="P37" i="10"/>
  <c r="AF37" i="10"/>
  <c r="N55" i="10"/>
  <c r="AD55" i="10"/>
  <c r="O56" i="10"/>
  <c r="AE56" i="10"/>
  <c r="U72" i="10"/>
  <c r="U76" i="10" s="1"/>
  <c r="AK72" i="10"/>
  <c r="AK76" i="10" s="1"/>
  <c r="V73" i="10"/>
  <c r="V75" i="10" s="1"/>
  <c r="O33" i="10"/>
  <c r="O53" i="10" s="1"/>
  <c r="AE33" i="10"/>
  <c r="AE45" i="10" s="1"/>
  <c r="AN46" i="10"/>
  <c r="O55" i="10"/>
  <c r="AE55" i="10"/>
  <c r="X74" i="10"/>
  <c r="AN74" i="10"/>
  <c r="AL27" i="10"/>
  <c r="X45" i="10"/>
  <c r="AN45" i="10"/>
  <c r="Y46" i="10"/>
  <c r="AO46" i="10"/>
  <c r="W72" i="10"/>
  <c r="W76" i="10" s="1"/>
  <c r="AM72" i="10"/>
  <c r="AM76" i="10" s="1"/>
  <c r="X73" i="10"/>
  <c r="X75" i="10" s="1"/>
  <c r="AN73" i="10"/>
  <c r="AN75" i="10" s="1"/>
  <c r="Y74" i="10"/>
  <c r="AO74" i="10"/>
  <c r="Q33" i="10"/>
  <c r="Q39" i="10" s="1"/>
  <c r="AG33" i="10"/>
  <c r="AG39" i="10" s="1"/>
  <c r="S37" i="10"/>
  <c r="AI37" i="10"/>
  <c r="Y45" i="10"/>
  <c r="AO45" i="10"/>
  <c r="Z46" i="10"/>
  <c r="AP46" i="10"/>
  <c r="X72" i="10"/>
  <c r="AN72" i="10"/>
  <c r="Z74" i="10"/>
  <c r="AP74" i="10"/>
  <c r="AL40" i="5"/>
  <c r="AN43" i="5"/>
  <c r="AL43" i="5"/>
  <c r="AJ43" i="5"/>
  <c r="R33" i="5"/>
  <c r="R56" i="5" s="1"/>
  <c r="AH33" i="5"/>
  <c r="AH56" i="5" s="1"/>
  <c r="V44" i="5"/>
  <c r="V49" i="5" s="1"/>
  <c r="S34" i="5"/>
  <c r="S54" i="5" s="1"/>
  <c r="S67" i="5"/>
  <c r="S74" i="5"/>
  <c r="Y32" i="5"/>
  <c r="Y38" i="5" s="1"/>
  <c r="Y33" i="5"/>
  <c r="V39" i="5"/>
  <c r="L32" i="5"/>
  <c r="L56" i="5" s="1"/>
  <c r="L33" i="5"/>
  <c r="L54" i="5" s="1"/>
  <c r="AP38" i="5"/>
  <c r="AF39" i="5"/>
  <c r="AL39" i="5"/>
  <c r="S40" i="5"/>
  <c r="Z32" i="5"/>
  <c r="Z53" i="5" s="1"/>
  <c r="Z33" i="5"/>
  <c r="Z39" i="5" s="1"/>
  <c r="U40" i="5"/>
  <c r="R32" i="5"/>
  <c r="R44" i="5" s="1"/>
  <c r="S32" i="5"/>
  <c r="S56" i="5" s="1"/>
  <c r="S38" i="5"/>
  <c r="AI34" i="5"/>
  <c r="AI55" i="5" s="1"/>
  <c r="AI67" i="5"/>
  <c r="AI74" i="5"/>
  <c r="AI56" i="5"/>
  <c r="L38" i="5"/>
  <c r="X72" i="5"/>
  <c r="X44" i="5"/>
  <c r="X38" i="5"/>
  <c r="P53" i="5"/>
  <c r="AA32" i="5"/>
  <c r="AA38" i="5" s="1"/>
  <c r="AA33" i="5"/>
  <c r="N38" i="5"/>
  <c r="AA39" i="5"/>
  <c r="AB32" i="5"/>
  <c r="AB38" i="5" s="1"/>
  <c r="AB33" i="5"/>
  <c r="AB54" i="5" s="1"/>
  <c r="AL33" i="5"/>
  <c r="AL73" i="5" s="1"/>
  <c r="AL75" i="5" s="1"/>
  <c r="AL32" i="5"/>
  <c r="M32" i="5"/>
  <c r="M33" i="5"/>
  <c r="M54" i="5" s="1"/>
  <c r="AC32" i="5"/>
  <c r="AC38" i="5" s="1"/>
  <c r="AC33" i="5"/>
  <c r="AC39" i="5" s="1"/>
  <c r="N54" i="5"/>
  <c r="AH32" i="5"/>
  <c r="R37" i="5"/>
  <c r="AH37" i="5"/>
  <c r="AH44" i="5"/>
  <c r="O38" i="5"/>
  <c r="O46" i="5"/>
  <c r="AE46" i="5"/>
  <c r="AE38" i="5"/>
  <c r="L43" i="5"/>
  <c r="L39" i="5"/>
  <c r="L46" i="5"/>
  <c r="AB43" i="5"/>
  <c r="AB46" i="5"/>
  <c r="AM32" i="5"/>
  <c r="AM72" i="5" s="1"/>
  <c r="AM76" i="5" s="1"/>
  <c r="AM33" i="5"/>
  <c r="AM39" i="5" s="1"/>
  <c r="N32" i="5"/>
  <c r="N55" i="5" s="1"/>
  <c r="N33" i="5"/>
  <c r="N39" i="5" s="1"/>
  <c r="AD32" i="5"/>
  <c r="AD55" i="5" s="1"/>
  <c r="AD33" i="5"/>
  <c r="AD39" i="5" s="1"/>
  <c r="AI38" i="5"/>
  <c r="S37" i="5"/>
  <c r="S44" i="5"/>
  <c r="S45" i="5"/>
  <c r="AI37" i="5"/>
  <c r="AI44" i="5"/>
  <c r="AI45" i="5"/>
  <c r="Z40" i="5"/>
  <c r="AF55" i="5"/>
  <c r="M46" i="5"/>
  <c r="P39" i="5"/>
  <c r="AN72" i="5"/>
  <c r="AN76" i="5" s="1"/>
  <c r="AN44" i="5"/>
  <c r="AN38" i="5"/>
  <c r="AO32" i="5"/>
  <c r="AO38" i="5" s="1"/>
  <c r="AO33" i="5"/>
  <c r="P32" i="5"/>
  <c r="P55" i="5" s="1"/>
  <c r="P33" i="5"/>
  <c r="P54" i="5" s="1"/>
  <c r="AF32" i="5"/>
  <c r="AF33" i="5"/>
  <c r="AF54" i="5" s="1"/>
  <c r="Q43" i="5"/>
  <c r="AG43" i="5"/>
  <c r="AC46" i="5"/>
  <c r="R38" i="5"/>
  <c r="AH38" i="5"/>
  <c r="O39" i="5"/>
  <c r="L40" i="5"/>
  <c r="AB40" i="5"/>
  <c r="R34" i="5"/>
  <c r="R67" i="5"/>
  <c r="R74" i="5"/>
  <c r="AH34" i="5"/>
  <c r="AH67" i="5"/>
  <c r="AH74" i="5"/>
  <c r="AP32" i="5"/>
  <c r="AP56" i="5" s="1"/>
  <c r="AP33" i="5"/>
  <c r="AP73" i="5" s="1"/>
  <c r="AP75" i="5" s="1"/>
  <c r="Q32" i="5"/>
  <c r="Q33" i="5"/>
  <c r="Q45" i="5" s="1"/>
  <c r="AG32" i="5"/>
  <c r="AG55" i="5" s="1"/>
  <c r="AG33" i="5"/>
  <c r="AG39" i="5" s="1"/>
  <c r="R55" i="5"/>
  <c r="R43" i="5"/>
  <c r="R72" i="5"/>
  <c r="AH43" i="5"/>
  <c r="AH72" i="5"/>
  <c r="AH76" i="5" s="1"/>
  <c r="T54" i="5"/>
  <c r="T56" i="5"/>
  <c r="AL44" i="5"/>
  <c r="W44" i="5"/>
  <c r="AM44" i="5"/>
  <c r="AJ54" i="5"/>
  <c r="AJ56" i="5"/>
  <c r="AJ61" i="5" s="1"/>
  <c r="AH39" i="5"/>
  <c r="V33" i="5"/>
  <c r="V32" i="5"/>
  <c r="Y44" i="5"/>
  <c r="S39" i="5"/>
  <c r="AI39" i="5"/>
  <c r="P40" i="5"/>
  <c r="AF40" i="5"/>
  <c r="W32" i="5"/>
  <c r="W33" i="5"/>
  <c r="W39" i="5" s="1"/>
  <c r="U33" i="5"/>
  <c r="U45" i="5" s="1"/>
  <c r="U32" i="5"/>
  <c r="AK33" i="5"/>
  <c r="AK73" i="5" s="1"/>
  <c r="AK75" i="5" s="1"/>
  <c r="AK32" i="5"/>
  <c r="AK38" i="5" s="1"/>
  <c r="AL72" i="5"/>
  <c r="AJ39" i="5"/>
  <c r="Q40" i="5"/>
  <c r="AG40" i="5"/>
  <c r="X34" i="5"/>
  <c r="X40" i="5" s="1"/>
  <c r="AN34" i="5"/>
  <c r="AN40" i="5" s="1"/>
  <c r="Y37" i="5"/>
  <c r="AO37" i="5"/>
  <c r="M43" i="5"/>
  <c r="AC43" i="5"/>
  <c r="N44" i="5"/>
  <c r="AE45" i="5"/>
  <c r="P46" i="5"/>
  <c r="AF46" i="5"/>
  <c r="V54" i="5"/>
  <c r="AL54" i="5"/>
  <c r="AM55" i="5"/>
  <c r="O67" i="5"/>
  <c r="AE67" i="5"/>
  <c r="N72" i="5"/>
  <c r="N76" i="5" s="1"/>
  <c r="AE73" i="5"/>
  <c r="AE75" i="5" s="1"/>
  <c r="AE77" i="5" s="1"/>
  <c r="P74" i="5"/>
  <c r="AF74" i="5"/>
  <c r="AD46" i="5"/>
  <c r="AJ53" i="5"/>
  <c r="X33" i="5"/>
  <c r="X39" i="5" s="1"/>
  <c r="AN33" i="5"/>
  <c r="AN39" i="5" s="1"/>
  <c r="Y34" i="5"/>
  <c r="Y40" i="5" s="1"/>
  <c r="AO34" i="5"/>
  <c r="AO55" i="5" s="1"/>
  <c r="Z37" i="5"/>
  <c r="AP37" i="5"/>
  <c r="N43" i="5"/>
  <c r="AD43" i="5"/>
  <c r="O44" i="5"/>
  <c r="AE44" i="5"/>
  <c r="P45" i="5"/>
  <c r="AF45" i="5"/>
  <c r="Q46" i="5"/>
  <c r="AG46" i="5"/>
  <c r="V53" i="5"/>
  <c r="W54" i="5"/>
  <c r="AM54" i="5"/>
  <c r="X55" i="5"/>
  <c r="AN55" i="5"/>
  <c r="Y56" i="5"/>
  <c r="P67" i="5"/>
  <c r="AF67" i="5"/>
  <c r="O72" i="5"/>
  <c r="O76" i="5" s="1"/>
  <c r="AE72" i="5"/>
  <c r="AE76" i="5" s="1"/>
  <c r="P73" i="5"/>
  <c r="P75" i="5" s="1"/>
  <c r="AF73" i="5"/>
  <c r="AF75" i="5" s="1"/>
  <c r="Q74" i="5"/>
  <c r="AG74" i="5"/>
  <c r="Z34" i="5"/>
  <c r="Z46" i="5" s="1"/>
  <c r="AP34" i="5"/>
  <c r="AP54" i="5" s="1"/>
  <c r="AA37" i="5"/>
  <c r="O43" i="5"/>
  <c r="AE43" i="5"/>
  <c r="AE48" i="5" s="1"/>
  <c r="P44" i="5"/>
  <c r="P49" i="5" s="1"/>
  <c r="AF44" i="5"/>
  <c r="AM53" i="5"/>
  <c r="Q67" i="5"/>
  <c r="AG67" i="5"/>
  <c r="P72" i="5"/>
  <c r="P76" i="5" s="1"/>
  <c r="AF72" i="5"/>
  <c r="AF76" i="5" s="1"/>
  <c r="AA34" i="5"/>
  <c r="AA46" i="5" s="1"/>
  <c r="L37" i="5"/>
  <c r="AB37" i="5"/>
  <c r="P43" i="5"/>
  <c r="AF43" i="5"/>
  <c r="Q44" i="5"/>
  <c r="AG44" i="5"/>
  <c r="Z55" i="5"/>
  <c r="AP55" i="5"/>
  <c r="AA56" i="5"/>
  <c r="AA40" i="5"/>
  <c r="M37" i="5"/>
  <c r="AC37" i="5"/>
  <c r="T46" i="5"/>
  <c r="AJ46" i="5"/>
  <c r="AA55" i="5"/>
  <c r="T74" i="5"/>
  <c r="AJ74" i="5"/>
  <c r="T53" i="5"/>
  <c r="N37" i="5"/>
  <c r="AD37" i="5"/>
  <c r="T45" i="5"/>
  <c r="T50" i="5" s="1"/>
  <c r="AJ45" i="5"/>
  <c r="U46" i="5"/>
  <c r="AK46" i="5"/>
  <c r="AI72" i="5"/>
  <c r="AI76" i="5" s="1"/>
  <c r="T73" i="5"/>
  <c r="T75" i="5" s="1"/>
  <c r="T77" i="5" s="1"/>
  <c r="AJ73" i="5"/>
  <c r="AJ75" i="5" s="1"/>
  <c r="U74" i="5"/>
  <c r="AK74" i="5"/>
  <c r="AP39" i="5"/>
  <c r="S43" i="5"/>
  <c r="AI43" i="5"/>
  <c r="T44" i="5"/>
  <c r="AJ44" i="5"/>
  <c r="V46" i="5"/>
  <c r="AL46" i="5"/>
  <c r="T72" i="5"/>
  <c r="T76" i="5" s="1"/>
  <c r="AJ72" i="5"/>
  <c r="AJ76" i="5" s="1"/>
  <c r="U73" i="5"/>
  <c r="U75" i="5" s="1"/>
  <c r="V74" i="5"/>
  <c r="AL74" i="5"/>
  <c r="P37" i="5"/>
  <c r="AF37" i="5"/>
  <c r="V45" i="5"/>
  <c r="AL45" i="5"/>
  <c r="AL48" i="5" s="1"/>
  <c r="W46" i="5"/>
  <c r="AM46" i="5"/>
  <c r="O56" i="5"/>
  <c r="V73" i="5"/>
  <c r="V75" i="5" s="1"/>
  <c r="W74" i="5"/>
  <c r="AM74" i="5"/>
  <c r="O33" i="5"/>
  <c r="O53" i="5" s="1"/>
  <c r="AE33" i="5"/>
  <c r="AE54" i="5" s="1"/>
  <c r="AM45" i="5"/>
  <c r="O55" i="5"/>
  <c r="AE55" i="5"/>
  <c r="P56" i="5"/>
  <c r="AF56" i="5"/>
  <c r="W73" i="5"/>
  <c r="W75" i="5" s="1"/>
  <c r="AM73" i="5"/>
  <c r="AM75" i="5" s="1"/>
  <c r="X74" i="5"/>
  <c r="AN74" i="5"/>
  <c r="W43" i="5"/>
  <c r="AM43" i="5"/>
  <c r="AP45" i="5"/>
  <c r="N32" i="3"/>
  <c r="W32" i="3"/>
  <c r="O33" i="3" s="1"/>
  <c r="P32" i="3"/>
  <c r="S32" i="3"/>
  <c r="F6" i="4"/>
  <c r="U32" i="3"/>
  <c r="G6" i="4"/>
  <c r="V32" i="3"/>
  <c r="C6" i="4"/>
  <c r="E6" i="4"/>
  <c r="O32" i="3"/>
  <c r="Q32" i="3"/>
  <c r="B6" i="4"/>
  <c r="L32" i="3"/>
  <c r="D6" i="4"/>
  <c r="AP76" i="10" l="1"/>
  <c r="AP77" i="10" s="1"/>
  <c r="L77" i="10"/>
  <c r="AB77" i="10"/>
  <c r="AP51" i="10"/>
  <c r="AK50" i="10"/>
  <c r="Z51" i="10"/>
  <c r="S50" i="10"/>
  <c r="AD50" i="10"/>
  <c r="AK58" i="10"/>
  <c r="L48" i="10"/>
  <c r="AO50" i="10"/>
  <c r="U59" i="10"/>
  <c r="AN50" i="10"/>
  <c r="AI50" i="10"/>
  <c r="AI61" i="10"/>
  <c r="AE50" i="10"/>
  <c r="AH77" i="10"/>
  <c r="AJ50" i="10"/>
  <c r="U77" i="10"/>
  <c r="N58" i="10"/>
  <c r="O77" i="10"/>
  <c r="L61" i="10"/>
  <c r="Y51" i="10"/>
  <c r="U51" i="10"/>
  <c r="L49" i="10"/>
  <c r="T50" i="10"/>
  <c r="N77" i="10"/>
  <c r="AE61" i="10"/>
  <c r="AG49" i="10"/>
  <c r="Z76" i="10"/>
  <c r="Z77" i="10" s="1"/>
  <c r="Q49" i="10"/>
  <c r="AG50" i="10"/>
  <c r="AP59" i="10"/>
  <c r="U48" i="10"/>
  <c r="Z59" i="10"/>
  <c r="V77" i="10"/>
  <c r="W45" i="10"/>
  <c r="W48" i="10" s="1"/>
  <c r="W39" i="10"/>
  <c r="AG76" i="10"/>
  <c r="AG77" i="10" s="1"/>
  <c r="V55" i="10"/>
  <c r="AA53" i="10"/>
  <c r="T73" i="10"/>
  <c r="T75" i="10" s="1"/>
  <c r="T77" i="10" s="1"/>
  <c r="N45" i="10"/>
  <c r="N50" i="10" s="1"/>
  <c r="V76" i="10"/>
  <c r="V45" i="10"/>
  <c r="V51" i="10" s="1"/>
  <c r="AL46" i="10"/>
  <c r="AL51" i="10" s="1"/>
  <c r="AI76" i="10"/>
  <c r="AG51" i="10"/>
  <c r="AE73" i="10"/>
  <c r="AE75" i="10" s="1"/>
  <c r="AE77" i="10" s="1"/>
  <c r="AD73" i="10"/>
  <c r="AD75" i="10" s="1"/>
  <c r="AD77" i="10" s="1"/>
  <c r="AB45" i="10"/>
  <c r="AB50" i="10" s="1"/>
  <c r="AP49" i="10"/>
  <c r="AG56" i="10"/>
  <c r="AN49" i="10"/>
  <c r="AH55" i="10"/>
  <c r="Y39" i="10"/>
  <c r="AE60" i="10"/>
  <c r="Q51" i="10"/>
  <c r="O45" i="10"/>
  <c r="O50" i="10" s="1"/>
  <c r="L50" i="10"/>
  <c r="AJ48" i="10"/>
  <c r="AM53" i="10"/>
  <c r="AM58" i="10" s="1"/>
  <c r="AB54" i="10"/>
  <c r="AB59" i="10" s="1"/>
  <c r="AD49" i="10"/>
  <c r="AK60" i="10"/>
  <c r="AA44" i="10"/>
  <c r="AI60" i="10"/>
  <c r="AO49" i="10"/>
  <c r="AE59" i="10"/>
  <c r="AL56" i="10"/>
  <c r="AO72" i="10"/>
  <c r="AO76" i="10" s="1"/>
  <c r="AO55" i="10"/>
  <c r="R53" i="10"/>
  <c r="M56" i="10"/>
  <c r="AP50" i="10"/>
  <c r="AI58" i="10"/>
  <c r="Q76" i="10"/>
  <c r="Q77" i="10" s="1"/>
  <c r="Y49" i="10"/>
  <c r="AL55" i="10"/>
  <c r="R46" i="10"/>
  <c r="R51" i="10" s="1"/>
  <c r="AE58" i="10"/>
  <c r="AN51" i="10"/>
  <c r="Z60" i="10"/>
  <c r="U60" i="10"/>
  <c r="AP48" i="10"/>
  <c r="O54" i="10"/>
  <c r="O59" i="10" s="1"/>
  <c r="AO73" i="10"/>
  <c r="AO75" i="10" s="1"/>
  <c r="AO77" i="10" s="1"/>
  <c r="X46" i="10"/>
  <c r="X51" i="10" s="1"/>
  <c r="AJ49" i="10"/>
  <c r="AA55" i="10"/>
  <c r="AN53" i="10"/>
  <c r="AE49" i="10"/>
  <c r="AO38" i="10"/>
  <c r="AJ54" i="10"/>
  <c r="Z48" i="10"/>
  <c r="Z50" i="10"/>
  <c r="AI49" i="10"/>
  <c r="Q48" i="10"/>
  <c r="O39" i="10"/>
  <c r="Y72" i="10"/>
  <c r="Y76" i="10" s="1"/>
  <c r="Y55" i="10"/>
  <c r="AN48" i="10"/>
  <c r="Y73" i="10"/>
  <c r="Y75" i="10" s="1"/>
  <c r="T49" i="10"/>
  <c r="L60" i="10"/>
  <c r="AO53" i="10"/>
  <c r="X53" i="10"/>
  <c r="Y38" i="10"/>
  <c r="T54" i="10"/>
  <c r="AA72" i="10"/>
  <c r="AA76" i="10" s="1"/>
  <c r="AC53" i="10"/>
  <c r="AA46" i="10"/>
  <c r="Q56" i="10"/>
  <c r="AM73" i="10"/>
  <c r="AM75" i="10" s="1"/>
  <c r="AM77" i="10" s="1"/>
  <c r="AD39" i="10"/>
  <c r="AJ56" i="10"/>
  <c r="R73" i="10"/>
  <c r="R75" i="10" s="1"/>
  <c r="R77" i="10" s="1"/>
  <c r="L51" i="10"/>
  <c r="AP60" i="10"/>
  <c r="AN76" i="10"/>
  <c r="AN77" i="10" s="1"/>
  <c r="AI48" i="10"/>
  <c r="AI51" i="10"/>
  <c r="AD48" i="10"/>
  <c r="AO48" i="10"/>
  <c r="R54" i="10"/>
  <c r="AC56" i="10"/>
  <c r="U50" i="10"/>
  <c r="AP58" i="10"/>
  <c r="Y53" i="10"/>
  <c r="AN56" i="10"/>
  <c r="AD51" i="10"/>
  <c r="M53" i="10"/>
  <c r="W73" i="10"/>
  <c r="W75" i="10" s="1"/>
  <c r="W77" i="10" s="1"/>
  <c r="X76" i="10"/>
  <c r="X77" i="10" s="1"/>
  <c r="AL73" i="10"/>
  <c r="AL75" i="10" s="1"/>
  <c r="AL77" i="10" s="1"/>
  <c r="S48" i="10"/>
  <c r="Z58" i="10"/>
  <c r="AJ51" i="10"/>
  <c r="S51" i="10"/>
  <c r="AP61" i="10"/>
  <c r="X56" i="10"/>
  <c r="W56" i="10"/>
  <c r="T48" i="10"/>
  <c r="S49" i="10"/>
  <c r="Q54" i="10"/>
  <c r="AK49" i="10"/>
  <c r="AO40" i="10"/>
  <c r="AP39" i="10"/>
  <c r="AO51" i="10"/>
  <c r="AK51" i="10"/>
  <c r="T51" i="10"/>
  <c r="Z61" i="10"/>
  <c r="AK59" i="10"/>
  <c r="AC45" i="10"/>
  <c r="AC50" i="10" s="1"/>
  <c r="AK61" i="10"/>
  <c r="AA73" i="10"/>
  <c r="AA75" i="10" s="1"/>
  <c r="AA45" i="10"/>
  <c r="AF32" i="10"/>
  <c r="AF33" i="10"/>
  <c r="U49" i="10"/>
  <c r="Y40" i="10"/>
  <c r="M45" i="10"/>
  <c r="M50" i="10" s="1"/>
  <c r="U61" i="10"/>
  <c r="L59" i="10"/>
  <c r="AL39" i="10"/>
  <c r="P32" i="10"/>
  <c r="P33" i="10"/>
  <c r="AD54" i="10"/>
  <c r="AA54" i="10"/>
  <c r="AO56" i="10"/>
  <c r="Y50" i="10"/>
  <c r="V39" i="10"/>
  <c r="N59" i="10"/>
  <c r="AC54" i="10"/>
  <c r="AI73" i="10"/>
  <c r="AI75" i="10" s="1"/>
  <c r="AI77" i="10" s="1"/>
  <c r="AD53" i="10"/>
  <c r="Q50" i="10"/>
  <c r="AM45" i="10"/>
  <c r="AM49" i="10" s="1"/>
  <c r="AM39" i="10"/>
  <c r="AE51" i="10"/>
  <c r="AC73" i="10"/>
  <c r="AC75" i="10" s="1"/>
  <c r="AC77" i="10" s="1"/>
  <c r="AI59" i="10"/>
  <c r="Z49" i="10"/>
  <c r="W53" i="10"/>
  <c r="T56" i="10"/>
  <c r="M54" i="10"/>
  <c r="S73" i="10"/>
  <c r="S75" i="10" s="1"/>
  <c r="S77" i="10" s="1"/>
  <c r="AH53" i="10"/>
  <c r="AH54" i="10"/>
  <c r="L58" i="10"/>
  <c r="V56" i="10"/>
  <c r="AK77" i="10"/>
  <c r="AH46" i="10"/>
  <c r="AH51" i="10" s="1"/>
  <c r="AA39" i="10"/>
  <c r="U58" i="10"/>
  <c r="AK48" i="10"/>
  <c r="AL53" i="10"/>
  <c r="S56" i="10"/>
  <c r="S61" i="10" s="1"/>
  <c r="N61" i="10"/>
  <c r="M73" i="10"/>
  <c r="M75" i="10" s="1"/>
  <c r="M77" i="10" s="1"/>
  <c r="Y48" i="10"/>
  <c r="N60" i="10"/>
  <c r="AJ73" i="10"/>
  <c r="AJ75" i="10" s="1"/>
  <c r="AJ77" i="10" s="1"/>
  <c r="AE48" i="10"/>
  <c r="AG48" i="10"/>
  <c r="AG53" i="10"/>
  <c r="AM51" i="5"/>
  <c r="Q53" i="5"/>
  <c r="Q59" i="5" s="1"/>
  <c r="AG72" i="5"/>
  <c r="AG76" i="5" s="1"/>
  <c r="M53" i="5"/>
  <c r="R39" i="5"/>
  <c r="T58" i="5"/>
  <c r="AL53" i="5"/>
  <c r="O45" i="5"/>
  <c r="U53" i="5"/>
  <c r="AK77" i="5"/>
  <c r="AG56" i="5"/>
  <c r="Q38" i="5"/>
  <c r="Z54" i="5"/>
  <c r="Z59" i="5" s="1"/>
  <c r="Z73" i="5"/>
  <c r="Z75" i="5" s="1"/>
  <c r="Q50" i="5"/>
  <c r="O48" i="5"/>
  <c r="AJ77" i="5"/>
  <c r="W53" i="5"/>
  <c r="W58" i="5" s="1"/>
  <c r="AH45" i="5"/>
  <c r="AH50" i="5" s="1"/>
  <c r="Z38" i="5"/>
  <c r="AJ50" i="5"/>
  <c r="AF50" i="5"/>
  <c r="AH53" i="5"/>
  <c r="L53" i="5"/>
  <c r="L58" i="5" s="1"/>
  <c r="R45" i="5"/>
  <c r="R50" i="5" s="1"/>
  <c r="Z45" i="5"/>
  <c r="M56" i="5"/>
  <c r="R54" i="5"/>
  <c r="R59" i="5" s="1"/>
  <c r="R53" i="5"/>
  <c r="M39" i="5"/>
  <c r="R73" i="5"/>
  <c r="R75" i="5" s="1"/>
  <c r="O73" i="5"/>
  <c r="O75" i="5" s="1"/>
  <c r="O77" i="5" s="1"/>
  <c r="AD56" i="5"/>
  <c r="N56" i="5"/>
  <c r="N59" i="5" s="1"/>
  <c r="L55" i="5"/>
  <c r="AF53" i="5"/>
  <c r="AF58" i="5" s="1"/>
  <c r="AF38" i="5"/>
  <c r="Q73" i="5"/>
  <c r="Q75" i="5" s="1"/>
  <c r="Q54" i="5"/>
  <c r="AK72" i="5"/>
  <c r="AK76" i="5" s="1"/>
  <c r="AC55" i="5"/>
  <c r="P59" i="5"/>
  <c r="AG73" i="5"/>
  <c r="AG75" i="5" s="1"/>
  <c r="Q56" i="5"/>
  <c r="Q61" i="5" s="1"/>
  <c r="Q55" i="5"/>
  <c r="AC56" i="5"/>
  <c r="Q39" i="5"/>
  <c r="AE56" i="5"/>
  <c r="AE61" i="5" s="1"/>
  <c r="AL51" i="5"/>
  <c r="W55" i="5"/>
  <c r="AE39" i="5"/>
  <c r="P38" i="5"/>
  <c r="AB39" i="5"/>
  <c r="N53" i="5"/>
  <c r="Z56" i="5"/>
  <c r="P60" i="5"/>
  <c r="AM77" i="5"/>
  <c r="AA73" i="5"/>
  <c r="AA75" i="5" s="1"/>
  <c r="AA45" i="5"/>
  <c r="AM48" i="5"/>
  <c r="AF48" i="5"/>
  <c r="AC73" i="5"/>
  <c r="AC75" i="5" s="1"/>
  <c r="AC45" i="5"/>
  <c r="AC53" i="5"/>
  <c r="R40" i="5"/>
  <c r="AF77" i="5"/>
  <c r="W45" i="5"/>
  <c r="W50" i="5" s="1"/>
  <c r="V50" i="5"/>
  <c r="AK45" i="5"/>
  <c r="AK51" i="5" s="1"/>
  <c r="L60" i="5"/>
  <c r="Y53" i="5"/>
  <c r="Y61" i="5" s="1"/>
  <c r="P48" i="5"/>
  <c r="X54" i="5"/>
  <c r="AE49" i="5"/>
  <c r="AD72" i="5"/>
  <c r="AD76" i="5" s="1"/>
  <c r="AD44" i="5"/>
  <c r="V48" i="5"/>
  <c r="AL49" i="5"/>
  <c r="AG53" i="5"/>
  <c r="AH46" i="5"/>
  <c r="AC44" i="5"/>
  <c r="AC72" i="5"/>
  <c r="AC76" i="5" s="1"/>
  <c r="AP46" i="5"/>
  <c r="S55" i="5"/>
  <c r="Z60" i="5"/>
  <c r="AM50" i="5"/>
  <c r="AO53" i="5"/>
  <c r="P50" i="5"/>
  <c r="AA72" i="5"/>
  <c r="AA76" i="5" s="1"/>
  <c r="AA44" i="5"/>
  <c r="AA51" i="5" s="1"/>
  <c r="AO46" i="5"/>
  <c r="AP53" i="5"/>
  <c r="AP58" i="5" s="1"/>
  <c r="AJ51" i="5"/>
  <c r="O49" i="5"/>
  <c r="AO44" i="5"/>
  <c r="AK44" i="5"/>
  <c r="M45" i="5"/>
  <c r="M48" i="5" s="1"/>
  <c r="M73" i="5"/>
  <c r="M75" i="5" s="1"/>
  <c r="AO72" i="5"/>
  <c r="AO76" i="5" s="1"/>
  <c r="X46" i="5"/>
  <c r="Q49" i="5"/>
  <c r="P77" i="5"/>
  <c r="AI73" i="5"/>
  <c r="AI75" i="5" s="1"/>
  <c r="AI77" i="5" s="1"/>
  <c r="Z58" i="5"/>
  <c r="U44" i="5"/>
  <c r="U51" i="5" s="1"/>
  <c r="S53" i="5"/>
  <c r="AM56" i="5"/>
  <c r="AM61" i="5" s="1"/>
  <c r="AM38" i="5"/>
  <c r="AH73" i="5"/>
  <c r="AH75" i="5" s="1"/>
  <c r="AH77" i="5" s="1"/>
  <c r="M44" i="5"/>
  <c r="M72" i="5"/>
  <c r="M76" i="5" s="1"/>
  <c r="L59" i="5"/>
  <c r="L73" i="5"/>
  <c r="L75" i="5" s="1"/>
  <c r="L45" i="5"/>
  <c r="O51" i="5"/>
  <c r="AH40" i="5"/>
  <c r="AL50" i="5"/>
  <c r="AB55" i="5"/>
  <c r="AN54" i="5"/>
  <c r="N45" i="5"/>
  <c r="N50" i="5" s="1"/>
  <c r="N73" i="5"/>
  <c r="N75" i="5" s="1"/>
  <c r="N77" i="5" s="1"/>
  <c r="AJ49" i="5"/>
  <c r="AG45" i="5"/>
  <c r="AG50" i="5" s="1"/>
  <c r="V56" i="5"/>
  <c r="V61" i="5" s="1"/>
  <c r="V55" i="5"/>
  <c r="V58" i="5" s="1"/>
  <c r="V38" i="5"/>
  <c r="T61" i="5"/>
  <c r="S46" i="5"/>
  <c r="S51" i="5" s="1"/>
  <c r="AE53" i="5"/>
  <c r="AE58" i="5" s="1"/>
  <c r="AL55" i="5"/>
  <c r="AL56" i="5"/>
  <c r="AL38" i="5"/>
  <c r="M38" i="5"/>
  <c r="L72" i="5"/>
  <c r="L76" i="5" s="1"/>
  <c r="L44" i="5"/>
  <c r="AN73" i="5"/>
  <c r="AN75" i="5" s="1"/>
  <c r="AN77" i="5" s="1"/>
  <c r="AE50" i="5"/>
  <c r="V51" i="5"/>
  <c r="O50" i="5"/>
  <c r="Y46" i="5"/>
  <c r="Y51" i="5" s="1"/>
  <c r="T51" i="5"/>
  <c r="AN45" i="5"/>
  <c r="AN48" i="5" s="1"/>
  <c r="T49" i="5"/>
  <c r="AL76" i="5"/>
  <c r="AL77" i="5" s="1"/>
  <c r="X45" i="5"/>
  <c r="X49" i="5" s="1"/>
  <c r="AO56" i="5"/>
  <c r="AN56" i="5"/>
  <c r="AN60" i="5" s="1"/>
  <c r="V72" i="5"/>
  <c r="V76" i="5" s="1"/>
  <c r="V77" i="5" s="1"/>
  <c r="T59" i="5"/>
  <c r="AP72" i="5"/>
  <c r="AP76" i="5" s="1"/>
  <c r="AP77" i="5" s="1"/>
  <c r="AP44" i="5"/>
  <c r="AO73" i="5"/>
  <c r="AO75" i="5" s="1"/>
  <c r="AO45" i="5"/>
  <c r="AO39" i="5"/>
  <c r="AP40" i="5"/>
  <c r="X73" i="5"/>
  <c r="X75" i="5" s="1"/>
  <c r="AI40" i="5"/>
  <c r="M61" i="5"/>
  <c r="Y55" i="5"/>
  <c r="S48" i="5"/>
  <c r="AF49" i="5"/>
  <c r="X56" i="5"/>
  <c r="AK55" i="5"/>
  <c r="AK56" i="5"/>
  <c r="AH54" i="5"/>
  <c r="AH59" i="5" s="1"/>
  <c r="S73" i="5"/>
  <c r="S75" i="5" s="1"/>
  <c r="R46" i="5"/>
  <c r="AB73" i="5"/>
  <c r="AB75" i="5" s="1"/>
  <c r="AB77" i="5" s="1"/>
  <c r="AB45" i="5"/>
  <c r="AB50" i="5" s="1"/>
  <c r="P58" i="5"/>
  <c r="AA54" i="5"/>
  <c r="T65" i="5"/>
  <c r="AA61" i="5"/>
  <c r="AK39" i="5"/>
  <c r="AK54" i="5"/>
  <c r="U38" i="5"/>
  <c r="S49" i="5"/>
  <c r="AB72" i="5"/>
  <c r="AB76" i="5" s="1"/>
  <c r="AB44" i="5"/>
  <c r="AB51" i="5" s="1"/>
  <c r="AB53" i="5"/>
  <c r="AH48" i="5"/>
  <c r="AG48" i="5"/>
  <c r="AG61" i="5"/>
  <c r="AB48" i="5"/>
  <c r="R49" i="5"/>
  <c r="AD38" i="5"/>
  <c r="X76" i="5"/>
  <c r="AD53" i="5"/>
  <c r="AO40" i="5"/>
  <c r="AH55" i="5"/>
  <c r="AF59" i="5"/>
  <c r="U72" i="5"/>
  <c r="U76" i="5" s="1"/>
  <c r="U77" i="5" s="1"/>
  <c r="U39" i="5"/>
  <c r="U54" i="5"/>
  <c r="U59" i="5" s="1"/>
  <c r="AO54" i="5"/>
  <c r="AO59" i="5" s="1"/>
  <c r="P61" i="5"/>
  <c r="N61" i="5"/>
  <c r="Y54" i="5"/>
  <c r="AK53" i="5"/>
  <c r="W56" i="5"/>
  <c r="W38" i="5"/>
  <c r="AG54" i="5"/>
  <c r="AP61" i="5"/>
  <c r="AD51" i="5"/>
  <c r="W72" i="5"/>
  <c r="W76" i="5" s="1"/>
  <c r="W77" i="5" s="1"/>
  <c r="AJ48" i="5"/>
  <c r="Y72" i="5"/>
  <c r="Y76" i="5" s="1"/>
  <c r="AI54" i="5"/>
  <c r="AI61" i="5" s="1"/>
  <c r="AJ58" i="5"/>
  <c r="AJ59" i="5"/>
  <c r="AN53" i="5"/>
  <c r="R76" i="5"/>
  <c r="Q72" i="5"/>
  <c r="Q76" i="5" s="1"/>
  <c r="Q77" i="5" s="1"/>
  <c r="N51" i="5"/>
  <c r="AJ60" i="5"/>
  <c r="T60" i="5"/>
  <c r="M55" i="5"/>
  <c r="M60" i="5" s="1"/>
  <c r="S72" i="5"/>
  <c r="S76" i="5" s="1"/>
  <c r="AB56" i="5"/>
  <c r="X53" i="5"/>
  <c r="AF51" i="5"/>
  <c r="T48" i="5"/>
  <c r="R48" i="5"/>
  <c r="Q48" i="5"/>
  <c r="AG38" i="5"/>
  <c r="AI53" i="5"/>
  <c r="O54" i="5"/>
  <c r="O59" i="5" s="1"/>
  <c r="AC54" i="5"/>
  <c r="Y73" i="5"/>
  <c r="Y75" i="5" s="1"/>
  <c r="Y45" i="5"/>
  <c r="Y49" i="5" s="1"/>
  <c r="Y39" i="5"/>
  <c r="U55" i="5"/>
  <c r="U56" i="5"/>
  <c r="AF61" i="5"/>
  <c r="AN46" i="5"/>
  <c r="AA53" i="5"/>
  <c r="AA58" i="5" s="1"/>
  <c r="L61" i="5"/>
  <c r="AG49" i="5"/>
  <c r="Q51" i="5"/>
  <c r="P51" i="5"/>
  <c r="AM49" i="5"/>
  <c r="AI46" i="5"/>
  <c r="AI51" i="5" s="1"/>
  <c r="AD45" i="5"/>
  <c r="AD48" i="5" s="1"/>
  <c r="AD73" i="5"/>
  <c r="AD75" i="5" s="1"/>
  <c r="AE51" i="5"/>
  <c r="AD54" i="5"/>
  <c r="M59" i="5"/>
  <c r="Z72" i="5"/>
  <c r="Z76" i="5" s="1"/>
  <c r="Z77" i="5" s="1"/>
  <c r="Z44" i="5"/>
  <c r="Z51" i="5" s="1"/>
  <c r="Z33" i="3"/>
  <c r="AH33" i="3"/>
  <c r="J33" i="3"/>
  <c r="R33" i="3"/>
  <c r="AP33" i="3"/>
  <c r="E33" i="3"/>
  <c r="AA33" i="3"/>
  <c r="N33" i="3"/>
  <c r="AD33" i="3"/>
  <c r="AB33" i="3"/>
  <c r="M33" i="3"/>
  <c r="AN33" i="3"/>
  <c r="G33" i="3"/>
  <c r="AJ33" i="3"/>
  <c r="B33" i="3"/>
  <c r="X33" i="3"/>
  <c r="T33" i="3"/>
  <c r="Q33" i="3"/>
  <c r="H33" i="3"/>
  <c r="D33" i="3"/>
  <c r="U33" i="3"/>
  <c r="W33" i="3"/>
  <c r="AF33" i="3"/>
  <c r="AE33" i="3"/>
  <c r="AI33" i="3"/>
  <c r="S33" i="3"/>
  <c r="V33" i="3"/>
  <c r="L33" i="3"/>
  <c r="C33" i="3"/>
  <c r="AO33" i="3"/>
  <c r="AL33" i="3"/>
  <c r="AM33" i="3"/>
  <c r="Y33" i="3"/>
  <c r="F33" i="3"/>
  <c r="AG33" i="3"/>
  <c r="I33" i="3"/>
  <c r="AK33" i="3"/>
  <c r="AC33" i="3"/>
  <c r="K33" i="3"/>
  <c r="P33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Y1" i="3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N60" i="10" l="1"/>
  <c r="AC59" i="10"/>
  <c r="W59" i="10"/>
  <c r="N51" i="10"/>
  <c r="N65" i="10" s="1"/>
  <c r="AC51" i="10"/>
  <c r="X59" i="10"/>
  <c r="O49" i="10"/>
  <c r="O51" i="10"/>
  <c r="AA50" i="10"/>
  <c r="AJ59" i="10"/>
  <c r="Y58" i="10"/>
  <c r="AK64" i="10"/>
  <c r="AC48" i="10"/>
  <c r="X58" i="10"/>
  <c r="AO58" i="10"/>
  <c r="AM48" i="10"/>
  <c r="AH59" i="10"/>
  <c r="AP64" i="10"/>
  <c r="X48" i="10"/>
  <c r="AE65" i="10"/>
  <c r="W60" i="10"/>
  <c r="AH48" i="10"/>
  <c r="U64" i="10"/>
  <c r="V49" i="10"/>
  <c r="AA48" i="10"/>
  <c r="AG58" i="10"/>
  <c r="V61" i="10"/>
  <c r="AA77" i="10"/>
  <c r="S60" i="10"/>
  <c r="S65" i="10" s="1"/>
  <c r="AI65" i="10"/>
  <c r="AL58" i="10"/>
  <c r="M58" i="10"/>
  <c r="AL49" i="10"/>
  <c r="AH49" i="10"/>
  <c r="W49" i="10"/>
  <c r="AK65" i="10"/>
  <c r="AK68" i="10" s="1"/>
  <c r="L64" i="10"/>
  <c r="S58" i="10"/>
  <c r="S59" i="10"/>
  <c r="AD58" i="10"/>
  <c r="AB49" i="10"/>
  <c r="T60" i="10"/>
  <c r="AB51" i="10"/>
  <c r="X60" i="10"/>
  <c r="Q59" i="10"/>
  <c r="AN61" i="10"/>
  <c r="AD61" i="10"/>
  <c r="AD60" i="10"/>
  <c r="T61" i="10"/>
  <c r="AA60" i="10"/>
  <c r="W61" i="10"/>
  <c r="R59" i="10"/>
  <c r="AL60" i="10"/>
  <c r="AM59" i="10"/>
  <c r="X61" i="10"/>
  <c r="O61" i="10"/>
  <c r="AD59" i="10"/>
  <c r="AB58" i="10"/>
  <c r="AM60" i="10"/>
  <c r="R49" i="10"/>
  <c r="Q61" i="10"/>
  <c r="Y60" i="10"/>
  <c r="AB48" i="10"/>
  <c r="M51" i="10"/>
  <c r="AL48" i="10"/>
  <c r="P54" i="10"/>
  <c r="P73" i="10"/>
  <c r="P75" i="10" s="1"/>
  <c r="P45" i="10"/>
  <c r="P39" i="10"/>
  <c r="AA51" i="10"/>
  <c r="AP65" i="10"/>
  <c r="AP68" i="10" s="1"/>
  <c r="V58" i="10"/>
  <c r="P38" i="10"/>
  <c r="P44" i="10"/>
  <c r="P55" i="10"/>
  <c r="P72" i="10"/>
  <c r="P76" i="10" s="1"/>
  <c r="P53" i="10"/>
  <c r="P56" i="10"/>
  <c r="AH60" i="10"/>
  <c r="AC58" i="10"/>
  <c r="M61" i="10"/>
  <c r="AH58" i="10"/>
  <c r="AA58" i="10"/>
  <c r="M59" i="10"/>
  <c r="AN59" i="10"/>
  <c r="O60" i="10"/>
  <c r="AG61" i="10"/>
  <c r="AL50" i="10"/>
  <c r="AH61" i="10"/>
  <c r="Q58" i="10"/>
  <c r="AJ60" i="10"/>
  <c r="T59" i="10"/>
  <c r="N49" i="10"/>
  <c r="R58" i="10"/>
  <c r="X49" i="10"/>
  <c r="AH50" i="10"/>
  <c r="AB61" i="10"/>
  <c r="W58" i="10"/>
  <c r="AI64" i="10"/>
  <c r="Z65" i="10"/>
  <c r="AO60" i="10"/>
  <c r="AG60" i="10"/>
  <c r="V60" i="10"/>
  <c r="Y59" i="10"/>
  <c r="AE64" i="10"/>
  <c r="T58" i="10"/>
  <c r="AJ58" i="10"/>
  <c r="R61" i="10"/>
  <c r="M48" i="10"/>
  <c r="Z64" i="10"/>
  <c r="AC49" i="10"/>
  <c r="AO59" i="10"/>
  <c r="V59" i="10"/>
  <c r="AL59" i="10"/>
  <c r="Q60" i="10"/>
  <c r="AL61" i="10"/>
  <c r="L65" i="10"/>
  <c r="AF54" i="10"/>
  <c r="AF73" i="10"/>
  <c r="AF75" i="10" s="1"/>
  <c r="AF45" i="10"/>
  <c r="AF39" i="10"/>
  <c r="M49" i="10"/>
  <c r="M60" i="10"/>
  <c r="AF38" i="10"/>
  <c r="AF53" i="10"/>
  <c r="AF55" i="10"/>
  <c r="AF72" i="10"/>
  <c r="AF76" i="10" s="1"/>
  <c r="AF56" i="10"/>
  <c r="AF44" i="10"/>
  <c r="O48" i="10"/>
  <c r="W50" i="10"/>
  <c r="W51" i="10"/>
  <c r="AJ61" i="10"/>
  <c r="AN58" i="10"/>
  <c r="AG59" i="10"/>
  <c r="R48" i="10"/>
  <c r="AM61" i="10"/>
  <c r="AM50" i="10"/>
  <c r="AM51" i="10"/>
  <c r="AA61" i="10"/>
  <c r="Y77" i="10"/>
  <c r="AO61" i="10"/>
  <c r="U65" i="10"/>
  <c r="AB60" i="10"/>
  <c r="AA49" i="10"/>
  <c r="V50" i="10"/>
  <c r="V48" i="10"/>
  <c r="Y61" i="10"/>
  <c r="X50" i="10"/>
  <c r="AC60" i="10"/>
  <c r="AA59" i="10"/>
  <c r="N48" i="10"/>
  <c r="AC61" i="10"/>
  <c r="R50" i="10"/>
  <c r="O58" i="10"/>
  <c r="R60" i="10"/>
  <c r="AO50" i="5"/>
  <c r="AI50" i="5"/>
  <c r="AJ65" i="5"/>
  <c r="AP50" i="5"/>
  <c r="AL59" i="5"/>
  <c r="AK59" i="5"/>
  <c r="AE64" i="5"/>
  <c r="AO60" i="5"/>
  <c r="Y60" i="5"/>
  <c r="AN51" i="5"/>
  <c r="X51" i="5"/>
  <c r="W59" i="5"/>
  <c r="R60" i="5"/>
  <c r="AE59" i="5"/>
  <c r="Q60" i="5"/>
  <c r="Q65" i="5" s="1"/>
  <c r="R58" i="5"/>
  <c r="R64" i="5" s="1"/>
  <c r="AB58" i="5"/>
  <c r="R51" i="5"/>
  <c r="M49" i="5"/>
  <c r="M64" i="5" s="1"/>
  <c r="AB59" i="5"/>
  <c r="AG77" i="5"/>
  <c r="M58" i="5"/>
  <c r="AC49" i="5"/>
  <c r="W49" i="5"/>
  <c r="N60" i="5"/>
  <c r="L49" i="5"/>
  <c r="S58" i="5"/>
  <c r="AH51" i="5"/>
  <c r="AH65" i="5" s="1"/>
  <c r="Z61" i="5"/>
  <c r="AC59" i="5"/>
  <c r="AH61" i="5"/>
  <c r="X61" i="5"/>
  <c r="AF60" i="5"/>
  <c r="AF65" i="5" s="1"/>
  <c r="AF68" i="5" s="1"/>
  <c r="AG58" i="5"/>
  <c r="AE60" i="5"/>
  <c r="AE65" i="5" s="1"/>
  <c r="N58" i="5"/>
  <c r="Y77" i="5"/>
  <c r="R77" i="5"/>
  <c r="R61" i="5"/>
  <c r="AN61" i="5"/>
  <c r="AI58" i="5"/>
  <c r="W61" i="5"/>
  <c r="AD58" i="5"/>
  <c r="Q58" i="5"/>
  <c r="Q64" i="5" s="1"/>
  <c r="AL61" i="5"/>
  <c r="AC48" i="5"/>
  <c r="AD49" i="5"/>
  <c r="AL64" i="5"/>
  <c r="AC60" i="5"/>
  <c r="N65" i="5"/>
  <c r="AD59" i="5"/>
  <c r="N48" i="5"/>
  <c r="M51" i="5"/>
  <c r="AF64" i="5"/>
  <c r="AC61" i="5"/>
  <c r="X50" i="5"/>
  <c r="M50" i="5"/>
  <c r="P64" i="5"/>
  <c r="X58" i="5"/>
  <c r="O61" i="5"/>
  <c r="AL60" i="5"/>
  <c r="Y58" i="5"/>
  <c r="AB61" i="5"/>
  <c r="AK58" i="5"/>
  <c r="AB49" i="5"/>
  <c r="AB64" i="5" s="1"/>
  <c r="S50" i="5"/>
  <c r="AH49" i="5"/>
  <c r="AB60" i="5"/>
  <c r="U49" i="5"/>
  <c r="U48" i="5"/>
  <c r="AK49" i="5"/>
  <c r="AK48" i="5"/>
  <c r="W60" i="5"/>
  <c r="U50" i="5"/>
  <c r="AN58" i="5"/>
  <c r="AC77" i="5"/>
  <c r="AG51" i="5"/>
  <c r="S61" i="5"/>
  <c r="Z50" i="5"/>
  <c r="Z65" i="5" s="1"/>
  <c r="L51" i="5"/>
  <c r="X77" i="5"/>
  <c r="AN59" i="5"/>
  <c r="AD77" i="5"/>
  <c r="U61" i="5"/>
  <c r="AI59" i="5"/>
  <c r="AL58" i="5"/>
  <c r="AG60" i="5"/>
  <c r="S77" i="5"/>
  <c r="AN50" i="5"/>
  <c r="AO49" i="5"/>
  <c r="AO48" i="5"/>
  <c r="S60" i="5"/>
  <c r="AK50" i="5"/>
  <c r="AA50" i="5"/>
  <c r="U58" i="5"/>
  <c r="X59" i="5"/>
  <c r="AD50" i="5"/>
  <c r="U60" i="5"/>
  <c r="Y59" i="5"/>
  <c r="AH60" i="5"/>
  <c r="R65" i="5"/>
  <c r="AC51" i="5"/>
  <c r="N49" i="5"/>
  <c r="AP51" i="5"/>
  <c r="AA77" i="5"/>
  <c r="S59" i="5"/>
  <c r="S64" i="5" s="1"/>
  <c r="O58" i="5"/>
  <c r="O64" i="5" s="1"/>
  <c r="O60" i="5"/>
  <c r="Y50" i="5"/>
  <c r="Y65" i="5" s="1"/>
  <c r="Y48" i="5"/>
  <c r="X48" i="5"/>
  <c r="L48" i="5"/>
  <c r="L64" i="5" s="1"/>
  <c r="AK61" i="5"/>
  <c r="AO77" i="5"/>
  <c r="O65" i="5"/>
  <c r="AA60" i="5"/>
  <c r="AM58" i="5"/>
  <c r="W48" i="5"/>
  <c r="AP60" i="5"/>
  <c r="AJ64" i="5"/>
  <c r="V59" i="5"/>
  <c r="V64" i="5" s="1"/>
  <c r="AK60" i="5"/>
  <c r="AP49" i="5"/>
  <c r="AP48" i="5"/>
  <c r="AP64" i="5" s="1"/>
  <c r="V60" i="5"/>
  <c r="V65" i="5" s="1"/>
  <c r="AI65" i="5"/>
  <c r="L50" i="5"/>
  <c r="AI49" i="5"/>
  <c r="L77" i="5"/>
  <c r="AO51" i="5"/>
  <c r="AH58" i="5"/>
  <c r="AM60" i="5"/>
  <c r="AM65" i="5" s="1"/>
  <c r="AM59" i="5"/>
  <c r="AA49" i="5"/>
  <c r="AA48" i="5"/>
  <c r="W51" i="5"/>
  <c r="W65" i="5" s="1"/>
  <c r="AI60" i="5"/>
  <c r="X60" i="5"/>
  <c r="AO61" i="5"/>
  <c r="P65" i="5"/>
  <c r="AO58" i="5"/>
  <c r="AC58" i="5"/>
  <c r="AC64" i="5" s="1"/>
  <c r="Z49" i="5"/>
  <c r="Z48" i="5"/>
  <c r="Z64" i="5" s="1"/>
  <c r="T64" i="5"/>
  <c r="AG59" i="5"/>
  <c r="AD61" i="5"/>
  <c r="AN49" i="5"/>
  <c r="AA59" i="5"/>
  <c r="AI48" i="5"/>
  <c r="M77" i="5"/>
  <c r="AC50" i="5"/>
  <c r="AP59" i="5"/>
  <c r="AD60" i="5"/>
  <c r="W70" i="2"/>
  <c r="V70" i="2"/>
  <c r="U70" i="2"/>
  <c r="T70" i="2"/>
  <c r="R70" i="2"/>
  <c r="R69" i="2" s="1"/>
  <c r="AG19" i="2" s="1"/>
  <c r="W69" i="2"/>
  <c r="V69" i="2"/>
  <c r="T69" i="2"/>
  <c r="S69" i="2"/>
  <c r="X67" i="2"/>
  <c r="X69" i="2" s="1"/>
  <c r="W67" i="2"/>
  <c r="V67" i="2"/>
  <c r="U67" i="2"/>
  <c r="U69" i="2" s="1"/>
  <c r="T67" i="2"/>
  <c r="S67" i="2"/>
  <c r="R67" i="2"/>
  <c r="Q67" i="2"/>
  <c r="Q60" i="2" s="1"/>
  <c r="P67" i="2"/>
  <c r="O67" i="2"/>
  <c r="N67" i="2"/>
  <c r="N60" i="2" s="1"/>
  <c r="M67" i="2"/>
  <c r="M60" i="2" s="1"/>
  <c r="L67" i="2"/>
  <c r="K67" i="2"/>
  <c r="K60" i="2" s="1"/>
  <c r="J67" i="2"/>
  <c r="J60" i="2" s="1"/>
  <c r="I67" i="2"/>
  <c r="H67" i="2"/>
  <c r="H60" i="2" s="1"/>
  <c r="G67" i="2"/>
  <c r="F67" i="2"/>
  <c r="E67" i="2"/>
  <c r="D67" i="2"/>
  <c r="C67" i="2"/>
  <c r="B67" i="2"/>
  <c r="U60" i="2"/>
  <c r="T60" i="2"/>
  <c r="S60" i="2"/>
  <c r="R60" i="2"/>
  <c r="P60" i="2"/>
  <c r="O60" i="2"/>
  <c r="L60" i="2"/>
  <c r="L61" i="2" s="1"/>
  <c r="I60" i="2"/>
  <c r="G60" i="2"/>
  <c r="F60" i="2"/>
  <c r="E60" i="2"/>
  <c r="D60" i="2"/>
  <c r="C60" i="2"/>
  <c r="B60" i="2"/>
  <c r="Y57" i="2"/>
  <c r="Z57" i="2" s="1"/>
  <c r="AA57" i="2" s="1"/>
  <c r="AB57" i="2" s="1"/>
  <c r="AC57" i="2" s="1"/>
  <c r="AD57" i="2" s="1"/>
  <c r="AE57" i="2" s="1"/>
  <c r="AF57" i="2" s="1"/>
  <c r="AG57" i="2" s="1"/>
  <c r="AH57" i="2" s="1"/>
  <c r="AI57" i="2" s="1"/>
  <c r="AJ57" i="2" s="1"/>
  <c r="AK57" i="2" s="1"/>
  <c r="AL57" i="2" s="1"/>
  <c r="AM57" i="2" s="1"/>
  <c r="AN57" i="2" s="1"/>
  <c r="AO57" i="2" s="1"/>
  <c r="AP57" i="2" s="1"/>
  <c r="AH51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AF21" i="2"/>
  <c r="AF27" i="2" s="1"/>
  <c r="AE21" i="2"/>
  <c r="AE27" i="2" s="1"/>
  <c r="AD21" i="2"/>
  <c r="AD27" i="2" s="1"/>
  <c r="AC21" i="2"/>
  <c r="AC27" i="2" s="1"/>
  <c r="AB21" i="2"/>
  <c r="AB27" i="2" s="1"/>
  <c r="AA21" i="2"/>
  <c r="AA27" i="2" s="1"/>
  <c r="Z21" i="2"/>
  <c r="Z27" i="2" s="1"/>
  <c r="Y21" i="2"/>
  <c r="Y27" i="2" s="1"/>
  <c r="X21" i="2"/>
  <c r="X27" i="2" s="1"/>
  <c r="W21" i="2"/>
  <c r="W27" i="2" s="1"/>
  <c r="V21" i="2"/>
  <c r="V27" i="2" s="1"/>
  <c r="U21" i="2"/>
  <c r="U27" i="2" s="1"/>
  <c r="T21" i="2"/>
  <c r="T27" i="2" s="1"/>
  <c r="S21" i="2"/>
  <c r="S27" i="2" s="1"/>
  <c r="R21" i="2"/>
  <c r="R27" i="2" s="1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D19" i="2"/>
  <c r="AC19" i="2"/>
  <c r="AC26" i="2" s="1"/>
  <c r="AM11" i="2"/>
  <c r="AP8" i="2"/>
  <c r="AO8" i="2"/>
  <c r="AO14" i="2" s="1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Y14" i="2" s="1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AA13" i="2" s="1"/>
  <c r="Z7" i="2"/>
  <c r="Y7" i="2"/>
  <c r="X7" i="2"/>
  <c r="W7" i="2"/>
  <c r="V7" i="2"/>
  <c r="U7" i="2"/>
  <c r="T7" i="2"/>
  <c r="S7" i="2"/>
  <c r="R7" i="2"/>
  <c r="Q7" i="2"/>
  <c r="P7" i="2"/>
  <c r="P20" i="2" s="1"/>
  <c r="O7" i="2"/>
  <c r="O20" i="2" s="1"/>
  <c r="N7" i="2"/>
  <c r="M7" i="2"/>
  <c r="M20" i="2" s="1"/>
  <c r="L7" i="2"/>
  <c r="K7" i="2"/>
  <c r="K13" i="2" s="1"/>
  <c r="J7" i="2"/>
  <c r="I7" i="2"/>
  <c r="H7" i="2"/>
  <c r="G7" i="2"/>
  <c r="F7" i="2"/>
  <c r="F20" i="2" s="1"/>
  <c r="E7" i="2"/>
  <c r="E20" i="2" s="1"/>
  <c r="D7" i="2"/>
  <c r="D20" i="2" s="1"/>
  <c r="C7" i="2"/>
  <c r="C20" i="2" s="1"/>
  <c r="B7" i="2"/>
  <c r="B20" i="2" s="1"/>
  <c r="A7" i="2"/>
  <c r="AP6" i="2"/>
  <c r="AP59" i="2" s="1"/>
  <c r="AO6" i="2"/>
  <c r="AO59" i="2" s="1"/>
  <c r="AN6" i="2"/>
  <c r="AN59" i="2" s="1"/>
  <c r="AM6" i="2"/>
  <c r="AM59" i="2" s="1"/>
  <c r="AL6" i="2"/>
  <c r="AK6" i="2"/>
  <c r="AK59" i="2" s="1"/>
  <c r="AJ6" i="2"/>
  <c r="AJ59" i="2" s="1"/>
  <c r="AI6" i="2"/>
  <c r="AI59" i="2" s="1"/>
  <c r="AH6" i="2"/>
  <c r="AG6" i="2"/>
  <c r="AF6" i="2"/>
  <c r="AF59" i="2" s="1"/>
  <c r="AE6" i="2"/>
  <c r="AD6" i="2"/>
  <c r="AC6" i="2"/>
  <c r="AC59" i="2" s="1"/>
  <c r="AB6" i="2"/>
  <c r="AB59" i="2" s="1"/>
  <c r="AA6" i="2"/>
  <c r="AA59" i="2" s="1"/>
  <c r="Z6" i="2"/>
  <c r="Z59" i="2" s="1"/>
  <c r="Y6" i="2"/>
  <c r="Y59" i="2" s="1"/>
  <c r="X6" i="2"/>
  <c r="X59" i="2" s="1"/>
  <c r="X72" i="2" s="1"/>
  <c r="W6" i="2"/>
  <c r="W59" i="2" s="1"/>
  <c r="W72" i="2" s="1"/>
  <c r="V6" i="2"/>
  <c r="U6" i="2"/>
  <c r="U59" i="2" s="1"/>
  <c r="U72" i="2" s="1"/>
  <c r="T6" i="2"/>
  <c r="T59" i="2" s="1"/>
  <c r="T72" i="2" s="1"/>
  <c r="S6" i="2"/>
  <c r="S59" i="2" s="1"/>
  <c r="S72" i="2" s="1"/>
  <c r="R6" i="2"/>
  <c r="Q6" i="2"/>
  <c r="Q19" i="2" s="1"/>
  <c r="P6" i="2"/>
  <c r="P59" i="2" s="1"/>
  <c r="O6" i="2"/>
  <c r="N6" i="2"/>
  <c r="M6" i="2"/>
  <c r="M59" i="2" s="1"/>
  <c r="L6" i="2"/>
  <c r="L19" i="2" s="1"/>
  <c r="K6" i="2"/>
  <c r="K59" i="2" s="1"/>
  <c r="J6" i="2"/>
  <c r="J59" i="2" s="1"/>
  <c r="I6" i="2"/>
  <c r="I19" i="2" s="1"/>
  <c r="H6" i="2"/>
  <c r="H19" i="2" s="1"/>
  <c r="G6" i="2"/>
  <c r="G59" i="2" s="1"/>
  <c r="F6" i="2"/>
  <c r="E6" i="2"/>
  <c r="E59" i="2" s="1"/>
  <c r="D6" i="2"/>
  <c r="D59" i="2" s="1"/>
  <c r="C6" i="2"/>
  <c r="C59" i="2" s="1"/>
  <c r="B6" i="2"/>
  <c r="A6" i="2"/>
  <c r="AP5" i="2"/>
  <c r="AP11" i="2" s="1"/>
  <c r="AO5" i="2"/>
  <c r="AO11" i="2" s="1"/>
  <c r="AN5" i="2"/>
  <c r="AN11" i="2" s="1"/>
  <c r="AM5" i="2"/>
  <c r="AL5" i="2"/>
  <c r="AL11" i="2" s="1"/>
  <c r="AK5" i="2"/>
  <c r="AK11" i="2" s="1"/>
  <c r="AJ5" i="2"/>
  <c r="AJ11" i="2" s="1"/>
  <c r="AI5" i="2"/>
  <c r="AI11" i="2" s="1"/>
  <c r="AH5" i="2"/>
  <c r="AH11" i="2" s="1"/>
  <c r="AG5" i="2"/>
  <c r="AG11" i="2" s="1"/>
  <c r="AF5" i="2"/>
  <c r="AE5" i="2"/>
  <c r="AE11" i="2" s="1"/>
  <c r="AD5" i="2"/>
  <c r="AD11" i="2" s="1"/>
  <c r="AC5" i="2"/>
  <c r="AC11" i="2" s="1"/>
  <c r="AB5" i="2"/>
  <c r="AB11" i="2" s="1"/>
  <c r="AA5" i="2"/>
  <c r="AA11" i="2" s="1"/>
  <c r="Z5" i="2"/>
  <c r="Z11" i="2" s="1"/>
  <c r="Y5" i="2"/>
  <c r="Y11" i="2" s="1"/>
  <c r="X5" i="2"/>
  <c r="X11" i="2" s="1"/>
  <c r="W5" i="2"/>
  <c r="W11" i="2" s="1"/>
  <c r="V5" i="2"/>
  <c r="V11" i="2" s="1"/>
  <c r="U5" i="2"/>
  <c r="U11" i="2" s="1"/>
  <c r="T5" i="2"/>
  <c r="T11" i="2" s="1"/>
  <c r="S5" i="2"/>
  <c r="S11" i="2" s="1"/>
  <c r="R5" i="2"/>
  <c r="R11" i="2" s="1"/>
  <c r="Q5" i="2"/>
  <c r="Q11" i="2" s="1"/>
  <c r="P5" i="2"/>
  <c r="O5" i="2"/>
  <c r="O18" i="2" s="1"/>
  <c r="O24" i="2" s="1"/>
  <c r="N5" i="2"/>
  <c r="N11" i="2" s="1"/>
  <c r="M5" i="2"/>
  <c r="M11" i="2" s="1"/>
  <c r="L5" i="2"/>
  <c r="K5" i="2"/>
  <c r="J5" i="2"/>
  <c r="J18" i="2" s="1"/>
  <c r="J24" i="2" s="1"/>
  <c r="I5" i="2"/>
  <c r="H5" i="2"/>
  <c r="G5" i="2"/>
  <c r="G18" i="2" s="1"/>
  <c r="G24" i="2" s="1"/>
  <c r="F5" i="2"/>
  <c r="E5" i="2"/>
  <c r="E18" i="2" s="1"/>
  <c r="E24" i="2" s="1"/>
  <c r="D5" i="2"/>
  <c r="D18" i="2" s="1"/>
  <c r="D24" i="2" s="1"/>
  <c r="C5" i="2"/>
  <c r="C11" i="2" s="1"/>
  <c r="B5" i="2"/>
  <c r="B18" i="2" s="1"/>
  <c r="B24" i="2" s="1"/>
  <c r="A5" i="2"/>
  <c r="AF2" i="2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Z2" i="2"/>
  <c r="AA2" i="2" s="1"/>
  <c r="AB2" i="2" s="1"/>
  <c r="AC2" i="2" s="1"/>
  <c r="AD2" i="2" s="1"/>
  <c r="AE2" i="2" s="1"/>
  <c r="Y2" i="2"/>
  <c r="Q65" i="10" l="1"/>
  <c r="AM64" i="10"/>
  <c r="AN65" i="10"/>
  <c r="T64" i="10"/>
  <c r="AO64" i="10"/>
  <c r="P50" i="10"/>
  <c r="Y64" i="10"/>
  <c r="AA65" i="10"/>
  <c r="AB65" i="10"/>
  <c r="AC64" i="10"/>
  <c r="AC65" i="10"/>
  <c r="AJ64" i="10"/>
  <c r="S64" i="10"/>
  <c r="AH64" i="10"/>
  <c r="W64" i="10"/>
  <c r="P77" i="10"/>
  <c r="AH65" i="10"/>
  <c r="X64" i="10"/>
  <c r="AD65" i="10"/>
  <c r="Q64" i="10"/>
  <c r="T65" i="10"/>
  <c r="Y65" i="10"/>
  <c r="AJ65" i="10"/>
  <c r="AA64" i="10"/>
  <c r="AF58" i="10"/>
  <c r="M65" i="10"/>
  <c r="AG64" i="10"/>
  <c r="AF50" i="10"/>
  <c r="R64" i="10"/>
  <c r="X65" i="10"/>
  <c r="AN64" i="10"/>
  <c r="AG65" i="10"/>
  <c r="V64" i="10"/>
  <c r="AD64" i="10"/>
  <c r="V65" i="10"/>
  <c r="AO65" i="10"/>
  <c r="O65" i="10"/>
  <c r="AL64" i="10"/>
  <c r="M64" i="10"/>
  <c r="P61" i="10"/>
  <c r="O64" i="10"/>
  <c r="AF59" i="10"/>
  <c r="R65" i="10"/>
  <c r="AL65" i="10"/>
  <c r="P58" i="10"/>
  <c r="AB64" i="10"/>
  <c r="N64" i="10"/>
  <c r="AF49" i="10"/>
  <c r="AF48" i="10"/>
  <c r="AF51" i="10"/>
  <c r="P60" i="10"/>
  <c r="AF61" i="10"/>
  <c r="P49" i="10"/>
  <c r="P48" i="10"/>
  <c r="P51" i="10"/>
  <c r="AM65" i="10"/>
  <c r="AF60" i="10"/>
  <c r="W65" i="10"/>
  <c r="AF77" i="10"/>
  <c r="P59" i="10"/>
  <c r="AE13" i="2"/>
  <c r="V14" i="2"/>
  <c r="AL14" i="2"/>
  <c r="AG65" i="5"/>
  <c r="AP65" i="5"/>
  <c r="AP68" i="5" s="1"/>
  <c r="AO65" i="5"/>
  <c r="I12" i="2"/>
  <c r="L59" i="2"/>
  <c r="Y12" i="2"/>
  <c r="K19" i="2"/>
  <c r="I13" i="2"/>
  <c r="Y13" i="2"/>
  <c r="AO13" i="2"/>
  <c r="O14" i="2"/>
  <c r="AE14" i="2"/>
  <c r="Q14" i="2"/>
  <c r="AG14" i="2"/>
  <c r="L13" i="2"/>
  <c r="B14" i="2"/>
  <c r="R14" i="2"/>
  <c r="AH14" i="2"/>
  <c r="AC13" i="2"/>
  <c r="C14" i="2"/>
  <c r="S14" i="2"/>
  <c r="AI14" i="2"/>
  <c r="AK65" i="5"/>
  <c r="AK68" i="5" s="1"/>
  <c r="AL65" i="5"/>
  <c r="AI64" i="5"/>
  <c r="AN65" i="5"/>
  <c r="AN64" i="5"/>
  <c r="W64" i="5"/>
  <c r="AM64" i="5"/>
  <c r="U65" i="5"/>
  <c r="AG64" i="5"/>
  <c r="AB65" i="5"/>
  <c r="N64" i="5"/>
  <c r="AH64" i="5"/>
  <c r="AD64" i="5"/>
  <c r="L65" i="5"/>
  <c r="X64" i="5"/>
  <c r="Y64" i="5"/>
  <c r="AK64" i="5"/>
  <c r="M65" i="5"/>
  <c r="AC65" i="5"/>
  <c r="X65" i="5"/>
  <c r="AD65" i="5"/>
  <c r="U64" i="5"/>
  <c r="AA64" i="5"/>
  <c r="AA65" i="5"/>
  <c r="S65" i="5"/>
  <c r="AO64" i="5"/>
  <c r="AI13" i="2"/>
  <c r="I14" i="2"/>
  <c r="S13" i="2"/>
  <c r="H12" i="2"/>
  <c r="J14" i="2"/>
  <c r="Z14" i="2"/>
  <c r="AP14" i="2"/>
  <c r="B11" i="2"/>
  <c r="Q18" i="2"/>
  <c r="Q24" i="2" s="1"/>
  <c r="V13" i="2"/>
  <c r="AL13" i="2"/>
  <c r="D11" i="2"/>
  <c r="K12" i="2"/>
  <c r="G13" i="2"/>
  <c r="W13" i="2"/>
  <c r="AM13" i="2"/>
  <c r="M14" i="2"/>
  <c r="AC14" i="2"/>
  <c r="E11" i="2"/>
  <c r="M19" i="2"/>
  <c r="L12" i="2"/>
  <c r="R13" i="2"/>
  <c r="AH13" i="2"/>
  <c r="H13" i="2"/>
  <c r="X13" i="2"/>
  <c r="AN13" i="2"/>
  <c r="N14" i="2"/>
  <c r="AD14" i="2"/>
  <c r="G11" i="2"/>
  <c r="P19" i="2"/>
  <c r="P26" i="2" s="1"/>
  <c r="J11" i="2"/>
  <c r="J13" i="2"/>
  <c r="Z13" i="2"/>
  <c r="AP13" i="2"/>
  <c r="P14" i="2"/>
  <c r="AF14" i="2"/>
  <c r="O11" i="2"/>
  <c r="X12" i="2"/>
  <c r="AN12" i="2"/>
  <c r="AO12" i="2"/>
  <c r="N13" i="2"/>
  <c r="AD13" i="2"/>
  <c r="C13" i="2"/>
  <c r="H59" i="2"/>
  <c r="E14" i="2"/>
  <c r="U14" i="2"/>
  <c r="AK14" i="2"/>
  <c r="M13" i="2"/>
  <c r="D27" i="2"/>
  <c r="I59" i="2"/>
  <c r="P13" i="2"/>
  <c r="M26" i="2"/>
  <c r="C27" i="2"/>
  <c r="M18" i="2"/>
  <c r="M24" i="2" s="1"/>
  <c r="E13" i="2"/>
  <c r="U13" i="2"/>
  <c r="AK13" i="2"/>
  <c r="K14" i="2"/>
  <c r="AA14" i="2"/>
  <c r="AF13" i="2"/>
  <c r="E19" i="2"/>
  <c r="E25" i="2" s="1"/>
  <c r="F14" i="2"/>
  <c r="AG26" i="2"/>
  <c r="AG25" i="2"/>
  <c r="AM14" i="2"/>
  <c r="AF19" i="2"/>
  <c r="AD39" i="2"/>
  <c r="P11" i="2"/>
  <c r="P12" i="2"/>
  <c r="AF11" i="2"/>
  <c r="AF12" i="2"/>
  <c r="F59" i="2"/>
  <c r="F12" i="2"/>
  <c r="F19" i="2"/>
  <c r="V12" i="2"/>
  <c r="V32" i="2" s="1"/>
  <c r="V59" i="2"/>
  <c r="V72" i="2" s="1"/>
  <c r="AL12" i="2"/>
  <c r="AL59" i="2"/>
  <c r="AB13" i="2"/>
  <c r="AB14" i="2"/>
  <c r="O27" i="2"/>
  <c r="Q59" i="2"/>
  <c r="Q12" i="2"/>
  <c r="B59" i="2"/>
  <c r="B12" i="2"/>
  <c r="B19" i="2"/>
  <c r="B25" i="2" s="1"/>
  <c r="AD25" i="2"/>
  <c r="AD42" i="2" s="1"/>
  <c r="AD26" i="2"/>
  <c r="G20" i="2"/>
  <c r="G27" i="2" s="1"/>
  <c r="K18" i="2"/>
  <c r="K24" i="2" s="1"/>
  <c r="K11" i="2"/>
  <c r="AH59" i="2"/>
  <c r="AH12" i="2"/>
  <c r="AA12" i="2"/>
  <c r="N18" i="2"/>
  <c r="N24" i="2" s="1"/>
  <c r="H20" i="2"/>
  <c r="H26" i="2" s="1"/>
  <c r="AB12" i="2"/>
  <c r="G14" i="2"/>
  <c r="P18" i="2"/>
  <c r="B27" i="2"/>
  <c r="AG59" i="2"/>
  <c r="AG12" i="2"/>
  <c r="P27" i="2"/>
  <c r="Q13" i="2"/>
  <c r="M27" i="2"/>
  <c r="L18" i="2"/>
  <c r="L24" i="2" s="1"/>
  <c r="L11" i="2"/>
  <c r="AC25" i="2"/>
  <c r="AE19" i="2"/>
  <c r="AB19" i="2"/>
  <c r="AA19" i="2"/>
  <c r="AP19" i="2"/>
  <c r="Z19" i="2"/>
  <c r="AO19" i="2"/>
  <c r="Y19" i="2"/>
  <c r="AK19" i="2"/>
  <c r="AN19" i="2"/>
  <c r="X19" i="2"/>
  <c r="AM19" i="2"/>
  <c r="W19" i="2"/>
  <c r="AL19" i="2"/>
  <c r="V19" i="2"/>
  <c r="U19" i="2"/>
  <c r="AJ19" i="2"/>
  <c r="T19" i="2"/>
  <c r="AI19" i="2"/>
  <c r="S19" i="2"/>
  <c r="AH19" i="2"/>
  <c r="R19" i="2"/>
  <c r="H14" i="2"/>
  <c r="B13" i="2"/>
  <c r="E27" i="2"/>
  <c r="F18" i="2"/>
  <c r="F24" i="2" s="1"/>
  <c r="F11" i="2"/>
  <c r="AN14" i="2"/>
  <c r="F27" i="2"/>
  <c r="AG13" i="2"/>
  <c r="X14" i="2"/>
  <c r="H18" i="2"/>
  <c r="H24" i="2" s="1"/>
  <c r="H11" i="2"/>
  <c r="N12" i="2"/>
  <c r="N59" i="2"/>
  <c r="AD12" i="2"/>
  <c r="AD59" i="2"/>
  <c r="D14" i="2"/>
  <c r="D13" i="2"/>
  <c r="T14" i="2"/>
  <c r="T13" i="2"/>
  <c r="AJ14" i="2"/>
  <c r="AJ13" i="2"/>
  <c r="W14" i="2"/>
  <c r="N19" i="2"/>
  <c r="R59" i="2"/>
  <c r="R72" i="2" s="1"/>
  <c r="R12" i="2"/>
  <c r="I18" i="2"/>
  <c r="I24" i="2" s="1"/>
  <c r="I11" i="2"/>
  <c r="Y32" i="2"/>
  <c r="O19" i="2"/>
  <c r="O25" i="2" s="1"/>
  <c r="O59" i="2"/>
  <c r="O12" i="2"/>
  <c r="AE59" i="2"/>
  <c r="AE12" i="2"/>
  <c r="O13" i="2"/>
  <c r="M12" i="2"/>
  <c r="AC12" i="2"/>
  <c r="AC40" i="2" s="1"/>
  <c r="I20" i="2"/>
  <c r="I26" i="2" s="1"/>
  <c r="L14" i="2"/>
  <c r="C18" i="2"/>
  <c r="C24" i="2" s="1"/>
  <c r="C19" i="2"/>
  <c r="J20" i="2"/>
  <c r="F13" i="2"/>
  <c r="D19" i="2"/>
  <c r="D25" i="2" s="1"/>
  <c r="K20" i="2"/>
  <c r="S70" i="2"/>
  <c r="L20" i="2"/>
  <c r="L26" i="2" s="1"/>
  <c r="G19" i="2"/>
  <c r="G25" i="2" s="1"/>
  <c r="N20" i="2"/>
  <c r="C12" i="2"/>
  <c r="S12" i="2"/>
  <c r="S32" i="2" s="1"/>
  <c r="AI12" i="2"/>
  <c r="D12" i="2"/>
  <c r="T12" i="2"/>
  <c r="AJ12" i="2"/>
  <c r="X70" i="2"/>
  <c r="E12" i="2"/>
  <c r="U12" i="2"/>
  <c r="AK12" i="2"/>
  <c r="J19" i="2"/>
  <c r="J25" i="2" s="1"/>
  <c r="Q20" i="2"/>
  <c r="Q26" i="2" s="1"/>
  <c r="G12" i="2"/>
  <c r="W12" i="2"/>
  <c r="AM12" i="2"/>
  <c r="J12" i="2"/>
  <c r="Z12" i="2"/>
  <c r="Z29" i="2" s="1"/>
  <c r="AP12" i="2"/>
  <c r="AF65" i="10" l="1"/>
  <c r="AF68" i="10" s="1"/>
  <c r="P65" i="10"/>
  <c r="P64" i="10"/>
  <c r="AF64" i="10"/>
  <c r="N25" i="2"/>
  <c r="E30" i="2"/>
  <c r="X32" i="2"/>
  <c r="R29" i="2"/>
  <c r="Y29" i="2"/>
  <c r="R32" i="2"/>
  <c r="N30" i="2"/>
  <c r="E29" i="2"/>
  <c r="Q25" i="2"/>
  <c r="Q42" i="2" s="1"/>
  <c r="B29" i="2"/>
  <c r="J29" i="2"/>
  <c r="AD31" i="2"/>
  <c r="AF29" i="2"/>
  <c r="AC31" i="2"/>
  <c r="S29" i="2"/>
  <c r="E32" i="2"/>
  <c r="O30" i="2"/>
  <c r="G29" i="2"/>
  <c r="X29" i="2"/>
  <c r="AC30" i="2"/>
  <c r="AD30" i="2"/>
  <c r="L25" i="2"/>
  <c r="L41" i="2" s="1"/>
  <c r="M29" i="2"/>
  <c r="G32" i="2"/>
  <c r="O29" i="2"/>
  <c r="AC29" i="2"/>
  <c r="G30" i="2"/>
  <c r="G41" i="2"/>
  <c r="I25" i="2"/>
  <c r="I42" i="2" s="1"/>
  <c r="E26" i="2"/>
  <c r="E42" i="2" s="1"/>
  <c r="K25" i="2"/>
  <c r="K30" i="2" s="1"/>
  <c r="AC32" i="2"/>
  <c r="AD41" i="2"/>
  <c r="Q27" i="2"/>
  <c r="Q32" i="2" s="1"/>
  <c r="D26" i="2"/>
  <c r="D39" i="2" s="1"/>
  <c r="B41" i="2"/>
  <c r="D41" i="2"/>
  <c r="AD32" i="2"/>
  <c r="Z32" i="2"/>
  <c r="T32" i="2"/>
  <c r="C25" i="2"/>
  <c r="C30" i="2" s="1"/>
  <c r="M25" i="2"/>
  <c r="O41" i="2"/>
  <c r="W25" i="2"/>
  <c r="W26" i="2"/>
  <c r="AC41" i="2"/>
  <c r="O32" i="2"/>
  <c r="AM25" i="2"/>
  <c r="AM26" i="2"/>
  <c r="O26" i="2"/>
  <c r="O40" i="2" s="1"/>
  <c r="X25" i="2"/>
  <c r="X26" i="2"/>
  <c r="AC39" i="2"/>
  <c r="AC42" i="2"/>
  <c r="M40" i="2"/>
  <c r="AN25" i="2"/>
  <c r="AN26" i="2"/>
  <c r="H31" i="2"/>
  <c r="Y25" i="2"/>
  <c r="Y26" i="2"/>
  <c r="N29" i="2"/>
  <c r="P32" i="2"/>
  <c r="P31" i="2"/>
  <c r="M32" i="2"/>
  <c r="AK26" i="2"/>
  <c r="AK25" i="2"/>
  <c r="T29" i="2"/>
  <c r="H29" i="2"/>
  <c r="F32" i="2"/>
  <c r="AO25" i="2"/>
  <c r="AO26" i="2"/>
  <c r="C32" i="2"/>
  <c r="AA40" i="2"/>
  <c r="AA29" i="2"/>
  <c r="AA32" i="2"/>
  <c r="AF32" i="2"/>
  <c r="W29" i="2"/>
  <c r="W40" i="2"/>
  <c r="U29" i="2"/>
  <c r="F29" i="2"/>
  <c r="R26" i="2"/>
  <c r="R31" i="2" s="1"/>
  <c r="R25" i="2"/>
  <c r="Z25" i="2"/>
  <c r="Z26" i="2"/>
  <c r="H25" i="2"/>
  <c r="H30" i="2" s="1"/>
  <c r="K26" i="2"/>
  <c r="K27" i="2"/>
  <c r="K32" i="2" s="1"/>
  <c r="H27" i="2"/>
  <c r="H32" i="2" s="1"/>
  <c r="I31" i="2"/>
  <c r="B26" i="2"/>
  <c r="Q29" i="2"/>
  <c r="AH26" i="2"/>
  <c r="AH25" i="2"/>
  <c r="AP25" i="2"/>
  <c r="AP26" i="2"/>
  <c r="V29" i="2"/>
  <c r="Z40" i="2"/>
  <c r="Z31" i="2"/>
  <c r="S40" i="2"/>
  <c r="I29" i="2"/>
  <c r="S25" i="2"/>
  <c r="S26" i="2"/>
  <c r="S31" i="2" s="1"/>
  <c r="AA25" i="2"/>
  <c r="AA26" i="2"/>
  <c r="AA31" i="2" s="1"/>
  <c r="U32" i="2"/>
  <c r="M31" i="2"/>
  <c r="T42" i="2"/>
  <c r="D29" i="2"/>
  <c r="AI25" i="2"/>
  <c r="AI26" i="2"/>
  <c r="AB26" i="2"/>
  <c r="AB42" i="2" s="1"/>
  <c r="AB25" i="2"/>
  <c r="I27" i="2"/>
  <c r="E41" i="2"/>
  <c r="W31" i="2"/>
  <c r="J26" i="2"/>
  <c r="J31" i="2" s="1"/>
  <c r="J27" i="2"/>
  <c r="J32" i="2" s="1"/>
  <c r="B30" i="2"/>
  <c r="T25" i="2"/>
  <c r="T26" i="2"/>
  <c r="T31" i="2" s="1"/>
  <c r="AE26" i="2"/>
  <c r="AE31" i="2" s="1"/>
  <c r="AE25" i="2"/>
  <c r="P24" i="2"/>
  <c r="P40" i="2" s="1"/>
  <c r="P25" i="2"/>
  <c r="P30" i="2" s="1"/>
  <c r="K29" i="2"/>
  <c r="B32" i="2"/>
  <c r="L27" i="2"/>
  <c r="L32" i="2" s="1"/>
  <c r="D32" i="2"/>
  <c r="C29" i="2"/>
  <c r="U26" i="2"/>
  <c r="U31" i="2" s="1"/>
  <c r="U25" i="2"/>
  <c r="D30" i="2"/>
  <c r="U40" i="2"/>
  <c r="AJ25" i="2"/>
  <c r="AJ26" i="2"/>
  <c r="AF26" i="2"/>
  <c r="AF40" i="2" s="1"/>
  <c r="AF25" i="2"/>
  <c r="N26" i="2"/>
  <c r="N27" i="2"/>
  <c r="N41" i="2" s="1"/>
  <c r="L31" i="2"/>
  <c r="AB40" i="2"/>
  <c r="AB29" i="2"/>
  <c r="AB32" i="2"/>
  <c r="AD40" i="2"/>
  <c r="AD29" i="2"/>
  <c r="V25" i="2"/>
  <c r="V26" i="2"/>
  <c r="V31" i="2" s="1"/>
  <c r="L29" i="2"/>
  <c r="G26" i="2"/>
  <c r="G31" i="2" s="1"/>
  <c r="V40" i="2"/>
  <c r="E40" i="2"/>
  <c r="W32" i="2"/>
  <c r="AE40" i="2"/>
  <c r="AE29" i="2"/>
  <c r="AE32" i="2"/>
  <c r="C26" i="2"/>
  <c r="C31" i="2" s="1"/>
  <c r="AL25" i="2"/>
  <c r="AL26" i="2"/>
  <c r="Q31" i="2"/>
  <c r="F25" i="2"/>
  <c r="J30" i="2"/>
  <c r="F26" i="2"/>
  <c r="F31" i="2" s="1"/>
  <c r="Q30" i="2" l="1"/>
  <c r="Q37" i="2" s="1"/>
  <c r="AC37" i="2"/>
  <c r="I41" i="2"/>
  <c r="Q41" i="2"/>
  <c r="AD34" i="2"/>
  <c r="L42" i="2"/>
  <c r="I30" i="2"/>
  <c r="H37" i="2"/>
  <c r="AC34" i="2"/>
  <c r="C41" i="2"/>
  <c r="H39" i="2"/>
  <c r="H42" i="2"/>
  <c r="AC36" i="2"/>
  <c r="J42" i="2"/>
  <c r="L30" i="2"/>
  <c r="L35" i="2" s="1"/>
  <c r="K39" i="2"/>
  <c r="H41" i="2"/>
  <c r="L39" i="2"/>
  <c r="J37" i="2"/>
  <c r="G36" i="2"/>
  <c r="O39" i="2"/>
  <c r="O45" i="2" s="1"/>
  <c r="O42" i="2"/>
  <c r="O31" i="2"/>
  <c r="O34" i="2"/>
  <c r="AC35" i="2"/>
  <c r="AC46" i="2"/>
  <c r="Q34" i="2"/>
  <c r="D40" i="2"/>
  <c r="D42" i="2"/>
  <c r="C36" i="2"/>
  <c r="M41" i="2"/>
  <c r="M30" i="2"/>
  <c r="M34" i="2" s="1"/>
  <c r="P39" i="2"/>
  <c r="D31" i="2"/>
  <c r="D35" i="2" s="1"/>
  <c r="M39" i="2"/>
  <c r="Q39" i="2"/>
  <c r="L37" i="2"/>
  <c r="O36" i="2"/>
  <c r="AC45" i="2"/>
  <c r="J34" i="2"/>
  <c r="F42" i="2"/>
  <c r="K41" i="2"/>
  <c r="H40" i="2"/>
  <c r="H45" i="2" s="1"/>
  <c r="E39" i="2"/>
  <c r="E45" i="2" s="1"/>
  <c r="M42" i="2"/>
  <c r="E31" i="2"/>
  <c r="AD45" i="2"/>
  <c r="C39" i="2"/>
  <c r="Q40" i="2"/>
  <c r="O35" i="2"/>
  <c r="B39" i="2"/>
  <c r="B31" i="2"/>
  <c r="B37" i="2" s="1"/>
  <c r="D37" i="2"/>
  <c r="C40" i="2"/>
  <c r="I39" i="2"/>
  <c r="C37" i="2"/>
  <c r="H36" i="2"/>
  <c r="X41" i="2"/>
  <c r="X30" i="2"/>
  <c r="X39" i="2"/>
  <c r="F40" i="2"/>
  <c r="O46" i="2"/>
  <c r="J40" i="2"/>
  <c r="X40" i="2"/>
  <c r="X31" i="2"/>
  <c r="C42" i="2"/>
  <c r="AF41" i="2"/>
  <c r="AF42" i="2"/>
  <c r="E46" i="2"/>
  <c r="I32" i="2"/>
  <c r="F41" i="2"/>
  <c r="H35" i="2"/>
  <c r="R42" i="2"/>
  <c r="R39" i="2"/>
  <c r="R30" i="2"/>
  <c r="R36" i="2" s="1"/>
  <c r="R41" i="2"/>
  <c r="N39" i="2"/>
  <c r="N32" i="2"/>
  <c r="W39" i="2"/>
  <c r="W30" i="2"/>
  <c r="W35" i="2" s="1"/>
  <c r="W41" i="2"/>
  <c r="AD37" i="2"/>
  <c r="V30" i="2"/>
  <c r="V35" i="2" s="1"/>
  <c r="V41" i="2"/>
  <c r="V39" i="2"/>
  <c r="V42" i="2"/>
  <c r="X42" i="2"/>
  <c r="B40" i="2"/>
  <c r="N40" i="2"/>
  <c r="G37" i="2"/>
  <c r="I40" i="2"/>
  <c r="AB31" i="2"/>
  <c r="G39" i="2"/>
  <c r="G42" i="2"/>
  <c r="AD36" i="2"/>
  <c r="F39" i="2"/>
  <c r="G34" i="2"/>
  <c r="O44" i="2"/>
  <c r="AD47" i="2"/>
  <c r="K40" i="2"/>
  <c r="L40" i="2"/>
  <c r="P41" i="2"/>
  <c r="P29" i="2"/>
  <c r="P34" i="2" s="1"/>
  <c r="P42" i="2"/>
  <c r="K31" i="2"/>
  <c r="K36" i="2" s="1"/>
  <c r="G40" i="2"/>
  <c r="AF30" i="2"/>
  <c r="F30" i="2"/>
  <c r="F35" i="2" s="1"/>
  <c r="J41" i="2"/>
  <c r="B42" i="2"/>
  <c r="AF31" i="2"/>
  <c r="AC47" i="2"/>
  <c r="AD46" i="2"/>
  <c r="AB39" i="2"/>
  <c r="AB30" i="2"/>
  <c r="AB41" i="2"/>
  <c r="AA42" i="2"/>
  <c r="AA41" i="2"/>
  <c r="AA30" i="2"/>
  <c r="AA35" i="2" s="1"/>
  <c r="AA39" i="2"/>
  <c r="AA44" i="2" s="1"/>
  <c r="C35" i="2"/>
  <c r="AF39" i="2"/>
  <c r="AF44" i="2" s="1"/>
  <c r="H34" i="2"/>
  <c r="AD35" i="2"/>
  <c r="AE30" i="2"/>
  <c r="AE35" i="2" s="1"/>
  <c r="AE41" i="2"/>
  <c r="AE39" i="2"/>
  <c r="AE42" i="2"/>
  <c r="W42" i="2"/>
  <c r="AD44" i="2"/>
  <c r="K42" i="2"/>
  <c r="T30" i="2"/>
  <c r="T36" i="2" s="1"/>
  <c r="T39" i="2"/>
  <c r="T41" i="2"/>
  <c r="S41" i="2"/>
  <c r="S42" i="2"/>
  <c r="S30" i="2"/>
  <c r="S36" i="2" s="1"/>
  <c r="S39" i="2"/>
  <c r="J39" i="2"/>
  <c r="J36" i="2"/>
  <c r="U41" i="2"/>
  <c r="U42" i="2"/>
  <c r="U39" i="2"/>
  <c r="U30" i="2"/>
  <c r="U35" i="2" s="1"/>
  <c r="C34" i="2"/>
  <c r="R40" i="2"/>
  <c r="N42" i="2"/>
  <c r="T40" i="2"/>
  <c r="Y31" i="2"/>
  <c r="Y40" i="2"/>
  <c r="AC44" i="2"/>
  <c r="AC49" i="2" s="1"/>
  <c r="M35" i="2"/>
  <c r="J35" i="2"/>
  <c r="Z41" i="2"/>
  <c r="Z30" i="2"/>
  <c r="Z36" i="2" s="1"/>
  <c r="Z42" i="2"/>
  <c r="Z39" i="2"/>
  <c r="Y42" i="2"/>
  <c r="Y30" i="2"/>
  <c r="Y39" i="2"/>
  <c r="Y41" i="2"/>
  <c r="O37" i="2"/>
  <c r="G35" i="2"/>
  <c r="N31" i="2"/>
  <c r="H44" i="2" l="1"/>
  <c r="C46" i="2"/>
  <c r="V45" i="2"/>
  <c r="Q44" i="2"/>
  <c r="AB35" i="2"/>
  <c r="I46" i="2"/>
  <c r="M47" i="2"/>
  <c r="D45" i="2"/>
  <c r="H47" i="2"/>
  <c r="Q36" i="2"/>
  <c r="Q35" i="2"/>
  <c r="AF36" i="2"/>
  <c r="G47" i="2"/>
  <c r="O47" i="2"/>
  <c r="O51" i="2" s="1"/>
  <c r="S45" i="2"/>
  <c r="P45" i="2"/>
  <c r="L45" i="2"/>
  <c r="I37" i="2"/>
  <c r="F34" i="2"/>
  <c r="K47" i="2"/>
  <c r="Q47" i="2"/>
  <c r="W46" i="2"/>
  <c r="T34" i="2"/>
  <c r="L34" i="2"/>
  <c r="AA37" i="2"/>
  <c r="L36" i="2"/>
  <c r="AB46" i="2"/>
  <c r="O49" i="2"/>
  <c r="I34" i="2"/>
  <c r="P36" i="2"/>
  <c r="Q45" i="2"/>
  <c r="AA34" i="2"/>
  <c r="AE45" i="2"/>
  <c r="X47" i="2"/>
  <c r="M44" i="2"/>
  <c r="H46" i="2"/>
  <c r="AB37" i="2"/>
  <c r="AE37" i="2"/>
  <c r="AE34" i="2"/>
  <c r="AD49" i="2"/>
  <c r="U37" i="2"/>
  <c r="M46" i="2"/>
  <c r="H49" i="2"/>
  <c r="AC51" i="2"/>
  <c r="AD51" i="2"/>
  <c r="V44" i="2"/>
  <c r="D34" i="2"/>
  <c r="U47" i="2"/>
  <c r="M45" i="2"/>
  <c r="C45" i="2"/>
  <c r="U45" i="2"/>
  <c r="N36" i="2"/>
  <c r="V36" i="2"/>
  <c r="D44" i="2"/>
  <c r="D36" i="2"/>
  <c r="V34" i="2"/>
  <c r="V49" i="2" s="1"/>
  <c r="W45" i="2"/>
  <c r="X36" i="2"/>
  <c r="E36" i="2"/>
  <c r="E35" i="2"/>
  <c r="E34" i="2"/>
  <c r="E37" i="2"/>
  <c r="T44" i="2"/>
  <c r="E44" i="2"/>
  <c r="L46" i="2"/>
  <c r="D47" i="2"/>
  <c r="AF37" i="2"/>
  <c r="J45" i="2"/>
  <c r="U36" i="2"/>
  <c r="Y44" i="2"/>
  <c r="Q46" i="2"/>
  <c r="Q51" i="2" s="1"/>
  <c r="U34" i="2"/>
  <c r="E47" i="2"/>
  <c r="AE47" i="2"/>
  <c r="M37" i="2"/>
  <c r="N45" i="2"/>
  <c r="R46" i="2"/>
  <c r="D46" i="2"/>
  <c r="K37" i="2"/>
  <c r="F45" i="2"/>
  <c r="M36" i="2"/>
  <c r="Z44" i="2"/>
  <c r="S47" i="2"/>
  <c r="V37" i="2"/>
  <c r="P47" i="2"/>
  <c r="B34" i="2"/>
  <c r="Y35" i="2"/>
  <c r="Y34" i="2"/>
  <c r="Y37" i="2"/>
  <c r="K45" i="2"/>
  <c r="B45" i="2"/>
  <c r="N37" i="2"/>
  <c r="X45" i="2"/>
  <c r="Y47" i="2"/>
  <c r="J47" i="2"/>
  <c r="N34" i="2"/>
  <c r="N49" i="2" s="1"/>
  <c r="P44" i="2"/>
  <c r="K34" i="2"/>
  <c r="N44" i="2"/>
  <c r="W47" i="2"/>
  <c r="B44" i="2"/>
  <c r="B46" i="2"/>
  <c r="P46" i="2"/>
  <c r="Z47" i="2"/>
  <c r="J44" i="2"/>
  <c r="AA46" i="2"/>
  <c r="K35" i="2"/>
  <c r="L47" i="2"/>
  <c r="R47" i="2"/>
  <c r="AF45" i="2"/>
  <c r="Y45" i="2"/>
  <c r="K46" i="2"/>
  <c r="AA45" i="2"/>
  <c r="R44" i="2"/>
  <c r="AA36" i="2"/>
  <c r="N47" i="2"/>
  <c r="Z35" i="2"/>
  <c r="Z34" i="2"/>
  <c r="Z37" i="2"/>
  <c r="R45" i="2"/>
  <c r="S44" i="2"/>
  <c r="L44" i="2"/>
  <c r="AA47" i="2"/>
  <c r="AB45" i="2"/>
  <c r="AB34" i="2"/>
  <c r="AB36" i="2"/>
  <c r="V47" i="2"/>
  <c r="F47" i="2"/>
  <c r="X44" i="2"/>
  <c r="N46" i="2"/>
  <c r="Y36" i="2"/>
  <c r="G44" i="2"/>
  <c r="G46" i="2"/>
  <c r="G51" i="2" s="1"/>
  <c r="W34" i="2"/>
  <c r="F37" i="2"/>
  <c r="V46" i="2"/>
  <c r="F46" i="2"/>
  <c r="X46" i="2"/>
  <c r="N35" i="2"/>
  <c r="B47" i="2"/>
  <c r="W37" i="2"/>
  <c r="X35" i="2"/>
  <c r="X34" i="2"/>
  <c r="X37" i="2"/>
  <c r="AE44" i="2"/>
  <c r="S46" i="2"/>
  <c r="AE46" i="2"/>
  <c r="AB44" i="2"/>
  <c r="H51" i="2"/>
  <c r="AB47" i="2"/>
  <c r="B36" i="2"/>
  <c r="R35" i="2"/>
  <c r="R37" i="2"/>
  <c r="R34" i="2"/>
  <c r="T45" i="2"/>
  <c r="Z46" i="2"/>
  <c r="S35" i="2"/>
  <c r="S34" i="2"/>
  <c r="S37" i="2"/>
  <c r="Z45" i="2"/>
  <c r="B35" i="2"/>
  <c r="U44" i="2"/>
  <c r="T46" i="2"/>
  <c r="AE36" i="2"/>
  <c r="J46" i="2"/>
  <c r="K44" i="2"/>
  <c r="I45" i="2"/>
  <c r="C44" i="2"/>
  <c r="U46" i="2"/>
  <c r="T47" i="2"/>
  <c r="T35" i="2"/>
  <c r="T37" i="2"/>
  <c r="AF47" i="2"/>
  <c r="I44" i="2"/>
  <c r="I47" i="2"/>
  <c r="AF35" i="2"/>
  <c r="AF34" i="2"/>
  <c r="W44" i="2"/>
  <c r="AF46" i="2"/>
  <c r="F36" i="2"/>
  <c r="Y46" i="2"/>
  <c r="P37" i="2"/>
  <c r="G45" i="2"/>
  <c r="F44" i="2"/>
  <c r="I35" i="2"/>
  <c r="I36" i="2"/>
  <c r="C47" i="2"/>
  <c r="C51" i="2" s="1"/>
  <c r="W36" i="2"/>
  <c r="P35" i="2"/>
  <c r="P49" i="2" s="1"/>
  <c r="Q49" i="2" l="1"/>
  <c r="J49" i="2"/>
  <c r="AE49" i="2"/>
  <c r="AA49" i="2"/>
  <c r="M49" i="2"/>
  <c r="I51" i="2"/>
  <c r="P51" i="2"/>
  <c r="M51" i="2"/>
  <c r="R51" i="2"/>
  <c r="J51" i="2"/>
  <c r="D49" i="2"/>
  <c r="G49" i="2"/>
  <c r="D51" i="2"/>
  <c r="E51" i="2"/>
  <c r="AF49" i="2"/>
  <c r="U51" i="2"/>
  <c r="L49" i="2"/>
  <c r="V51" i="2"/>
  <c r="U49" i="2"/>
  <c r="E49" i="2"/>
  <c r="Z51" i="2"/>
  <c r="W49" i="2"/>
  <c r="AF51" i="2"/>
  <c r="AF54" i="2" s="1"/>
  <c r="X51" i="2"/>
  <c r="K51" i="2"/>
  <c r="S51" i="2"/>
  <c r="T49" i="2"/>
  <c r="I49" i="2"/>
  <c r="F49" i="2"/>
  <c r="L51" i="2"/>
  <c r="T51" i="2"/>
  <c r="C49" i="2"/>
  <c r="N51" i="2"/>
  <c r="Z49" i="2"/>
  <c r="S49" i="2"/>
  <c r="AA51" i="2"/>
  <c r="AA54" i="2" s="1"/>
  <c r="F51" i="2"/>
  <c r="X49" i="2"/>
  <c r="Y51" i="2"/>
  <c r="Y49" i="2"/>
  <c r="R49" i="2"/>
  <c r="AB51" i="2"/>
  <c r="K49" i="2"/>
  <c r="AE51" i="2"/>
  <c r="B49" i="2"/>
  <c r="AB49" i="2"/>
  <c r="W51" i="2"/>
  <c r="B51" i="2"/>
</calcChain>
</file>

<file path=xl/sharedStrings.xml><?xml version="1.0" encoding="utf-8"?>
<sst xmlns="http://schemas.openxmlformats.org/spreadsheetml/2006/main" count="263" uniqueCount="116">
  <si>
    <t>GDP</t>
  </si>
  <si>
    <t>2014 CAR</t>
  </si>
  <si>
    <t>GDP Chain-type Price Index (2005=1.000)</t>
  </si>
  <si>
    <t>Population</t>
  </si>
  <si>
    <t>GDP / Capita</t>
  </si>
  <si>
    <t>Energy / GDP</t>
  </si>
  <si>
    <t>Emissions / Energy</t>
  </si>
  <si>
    <t>2010 CAR</t>
  </si>
  <si>
    <t xml:space="preserve">  Population, with Armed Forces Overseas</t>
  </si>
  <si>
    <t>Real Gross Domestic Product (billion 2005 chain-weighted dollars)</t>
  </si>
  <si>
    <t>Total Primary Energy Consumption (quadrillion Btu)</t>
  </si>
  <si>
    <t>2010 CAR Total Emissions</t>
  </si>
  <si>
    <t xml:space="preserve">  GDP Chain-type Price Index (2000=1.000)</t>
  </si>
  <si>
    <t>2014 + 2010 Pop</t>
  </si>
  <si>
    <t>2014 + 2010 GDP/Cap</t>
  </si>
  <si>
    <t>2014 + 2010 Energy/GDP</t>
  </si>
  <si>
    <t>2014 + 2010 Emissions/Energy</t>
  </si>
  <si>
    <t>GDP/Capita</t>
  </si>
  <si>
    <t>Energy/GDP</t>
  </si>
  <si>
    <t>Emissions/Energy</t>
  </si>
  <si>
    <t>2010 + 2014 Pop</t>
  </si>
  <si>
    <t>2010 + 2014 GDP/Cap</t>
  </si>
  <si>
    <t>2010 + 2014 Energy/GDP</t>
  </si>
  <si>
    <t>2010 + 2014 Emissions/Energy</t>
  </si>
  <si>
    <t>Pop + GDP</t>
  </si>
  <si>
    <t>Energy/GDP + Emissions/Energy</t>
  </si>
  <si>
    <t>AEO2013 (billion 2005 dollars)</t>
  </si>
  <si>
    <t>AEO2009 Updated (billion 2000 dollars)</t>
  </si>
  <si>
    <t>BEA GDP (billion current dollars)</t>
  </si>
  <si>
    <t>BEA GDP (billion 2005 dollars)</t>
  </si>
  <si>
    <t>Conversions</t>
  </si>
  <si>
    <t>2021 CAR/BR</t>
  </si>
  <si>
    <t>Real Gross Domestic Product (billion 2012 dollars)</t>
  </si>
  <si>
    <t>Population (millions)</t>
  </si>
  <si>
    <t>GDP Chain-type Price Index (2012=1.000)</t>
  </si>
  <si>
    <t>2021 CAR GHG gross total emissions</t>
  </si>
  <si>
    <t>BEA Calc'd Implicit deflator (2012=1)</t>
  </si>
  <si>
    <t>STEO Implicit price deflator (2012=1)</t>
  </si>
  <si>
    <t>AEO21 Implicit deflator (2012=1)</t>
  </si>
  <si>
    <t>AEO15 Implicit deflator (2009=1)</t>
  </si>
  <si>
    <t>AEO14 Implicit deflator (2005=1)</t>
  </si>
  <si>
    <t>BEA nominal GDP (as of 2021)</t>
  </si>
  <si>
    <t>BEA real GDP annual (chain-weighted, 2012=1) (as of 2021)</t>
  </si>
  <si>
    <t>BEA GDP (billion current dollars) (as of 2013)</t>
  </si>
  <si>
    <t>BEA GDP (billion 2005 dollars) (as of 2013)</t>
  </si>
  <si>
    <r>
      <t>Real Gross Domestic Product (</t>
    </r>
    <r>
      <rPr>
        <b/>
        <u/>
        <sz val="11"/>
        <color theme="1"/>
        <rFont val="Calibri"/>
        <family val="2"/>
        <scheme val="minor"/>
      </rPr>
      <t>converted</t>
    </r>
    <r>
      <rPr>
        <sz val="11"/>
        <color theme="1"/>
        <rFont val="Calibri"/>
        <family val="2"/>
        <scheme val="minor"/>
      </rPr>
      <t xml:space="preserve"> to 2012 dollars)</t>
    </r>
  </si>
  <si>
    <r>
      <t>Real Gross Domestic Product (billion 2005 dollars) (</t>
    </r>
    <r>
      <rPr>
        <b/>
        <u/>
        <sz val="11"/>
        <color theme="1"/>
        <rFont val="Calibri"/>
        <family val="2"/>
        <scheme val="minor"/>
      </rPr>
      <t>reported in CAR2014</t>
    </r>
    <r>
      <rPr>
        <sz val="11"/>
        <color theme="1"/>
        <rFont val="Calibri"/>
        <family val="2"/>
        <scheme val="minor"/>
      </rPr>
      <t>)</t>
    </r>
  </si>
  <si>
    <t>Change in Real GDP (as reported in CAR 2014)</t>
  </si>
  <si>
    <t>Change in Real GDP (current BEA current historical)</t>
  </si>
  <si>
    <t>BEA calc'd ratio (as of 2013)</t>
  </si>
  <si>
    <t>CO2</t>
  </si>
  <si>
    <t>CH4</t>
  </si>
  <si>
    <t>N2O</t>
  </si>
  <si>
    <t>PFCs</t>
  </si>
  <si>
    <t>SF6</t>
  </si>
  <si>
    <t>LULUCF related included above</t>
  </si>
  <si>
    <t>Cropland Remaining Cropland (CO2)</t>
  </si>
  <si>
    <t>Wetlands Remaining Wetlands (CO2)</t>
  </si>
  <si>
    <t>Forest Land Remaining Forest Land (CH4)</t>
  </si>
  <si>
    <t>Forest Land Remaining Forest Land (N2O)</t>
  </si>
  <si>
    <t>Wetlands Remaining Wetlands (N2O)</t>
  </si>
  <si>
    <t>In SAR:</t>
  </si>
  <si>
    <t>Gross, in AR4</t>
  </si>
  <si>
    <t>HFCs from ODS Subs</t>
  </si>
  <si>
    <t>Other HFCs</t>
  </si>
  <si>
    <t>2014 CAR gross total GHG emissions (reported in CAR2014 in SAR)</t>
  </si>
  <si>
    <t>Percent change in Kaya components</t>
  </si>
  <si>
    <t>2021 + 2014 Pop</t>
  </si>
  <si>
    <t>2021 + 2014 GDP/cap</t>
  </si>
  <si>
    <t>2021 + 2014 Energy/GDP</t>
  </si>
  <si>
    <t>2021 + 2014 Emission/Energy</t>
  </si>
  <si>
    <t>Percent: Pop</t>
  </si>
  <si>
    <t>Percent: GDP/Cap</t>
  </si>
  <si>
    <t>Percent: Energy/GDP</t>
  </si>
  <si>
    <t>Percent: Emissions/Energy</t>
  </si>
  <si>
    <t>2014 + 2021 Pop</t>
  </si>
  <si>
    <t>2014 + 2021 GDP/cap</t>
  </si>
  <si>
    <t>2014 + 2021 Energy/GDP</t>
  </si>
  <si>
    <t>2014 + 2021 Emission/Energy</t>
  </si>
  <si>
    <t>Diffs in MMTCO2e due to components:</t>
  </si>
  <si>
    <t>Avg Percent of Change Attributable to:</t>
  </si>
  <si>
    <t>MMT Change Due to Energy/GDP + Emissions/Energy</t>
  </si>
  <si>
    <t>Diff in MMT CO2e</t>
  </si>
  <si>
    <t>Avg</t>
  </si>
  <si>
    <t>Approach 2 -- find the energy/emissions part</t>
  </si>
  <si>
    <t>2014 Pop &amp; GDP + 2021 Energy/GDP &amp; GDP/Energy</t>
  </si>
  <si>
    <t>2021 Pop &amp; GDP + 2014 Energy/GDP &amp; GDP/Energy</t>
  </si>
  <si>
    <t>Gross Total (adjusting for implicit 2011 recalculations)</t>
  </si>
  <si>
    <t>2021 GHGI gross total</t>
  </si>
  <si>
    <t>2014 CAR Gross Total (converted to AR4 and LULUCF removed)</t>
  </si>
  <si>
    <t>Diff</t>
  </si>
  <si>
    <t>2021 Current Gross Total GHG Projections</t>
  </si>
  <si>
    <t>2014 Gross GHG Projections (adjusted)</t>
  </si>
  <si>
    <t>Change due Energy + emissions intensity #1</t>
  </si>
  <si>
    <t>Change due Energy + emissions intensity #2</t>
  </si>
  <si>
    <r>
      <t>Real Gross Domestic Product (</t>
    </r>
    <r>
      <rPr>
        <b/>
        <u/>
        <sz val="11"/>
        <color theme="1"/>
        <rFont val="Calibri"/>
        <family val="2"/>
        <scheme val="minor"/>
      </rPr>
      <t>normalized</t>
    </r>
    <r>
      <rPr>
        <sz val="11"/>
        <color theme="1"/>
        <rFont val="Calibri"/>
        <family val="2"/>
        <scheme val="minor"/>
      </rPr>
      <t xml:space="preserve"> to 2011 in 2012 dollars)</t>
    </r>
  </si>
  <si>
    <t>(recalc version not currently in use)</t>
  </si>
  <si>
    <t>HFCs Total</t>
  </si>
  <si>
    <t>2014 CAR gross total GHG (adjusted to AR4 and remove LULUCF emissions)</t>
  </si>
  <si>
    <t>Projection</t>
  </si>
  <si>
    <t>variable</t>
  </si>
  <si>
    <t>unit</t>
  </si>
  <si>
    <t>2012$</t>
  </si>
  <si>
    <t>millions</t>
  </si>
  <si>
    <t>Energy Consumption</t>
  </si>
  <si>
    <t>quadrillion Btu</t>
  </si>
  <si>
    <t>MMTCO2e</t>
  </si>
  <si>
    <t>Gross GHG Emissions</t>
  </si>
  <si>
    <t>2021 NC</t>
  </si>
  <si>
    <t>2014 NC</t>
  </si>
  <si>
    <t>2014 NC (AR4 adj. + LUCF cats)</t>
  </si>
  <si>
    <t>2010 NC</t>
  </si>
  <si>
    <t>2006 NC</t>
  </si>
  <si>
    <t>2022 NatCom/BR</t>
  </si>
  <si>
    <t>2021 policy baseline gross total GHG emissions</t>
  </si>
  <si>
    <t>2022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</si>
</sst>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0.0000"/>
    <numFmt numFmtId="165" formatCode="0.000"/>
    <numFmt numFmtId="166" formatCode="0.0"/>
    <numFmt numFmtId="167" formatCode="0.0_)"/>
    <numFmt numFmtId="168" formatCode="0_)"/>
    <numFmt numFmtId="169" formatCode="0.00_)"/>
    <numFmt numFmtId="170" formatCode="0.000_)"/>
    <numFmt numFmtId="171" formatCode="&quot;$&quot;#,##0"/>
    <numFmt numFmtId="172" formatCode="0.00000"/>
    <numFmt numFmtId="173" formatCode="_(* #,##0.0_);_(* \(#,##0.0\);_(* &quot;-&quot;??_);_(@_)"/>
    <numFmt numFmtId="174" formatCode="_(* #,##0_);_(* \(#,##0\);_(* &quot;-&quot;??_);_(@_)"/>
    <numFmt numFmtId="175" formatCode="_(* #,##0.0000_);_(* \(#,##0.0000\);_(* &quot;-&quot;??_);_(@_)"/>
    <numFmt numFmtId="176" formatCode="[&lt;0.05]&quot;+&quot;_);#,##0.0_)"/>
    <numFmt numFmtId="177" formatCode="#,##0.0"/>
    <numFmt numFmtId="178" formatCode="0.0%"/>
    <numFmt numFmtId="179" formatCode="_(* #,##0.0000_);_(* \(#,##0.0000\);_(* &quot;-&quot;??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24"/>
      <name val="Arial"/>
      <family val="2"/>
    </font>
    <font>
      <b/>
      <sz val="10"/>
      <name val="Times New Roman"/>
      <family val="1"/>
    </font>
    <font>
      <b/>
      <u/>
      <sz val="11"/>
      <color theme="1"/>
      <name val="Calibri"/>
      <family val="2"/>
      <scheme val="minor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9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9" fontId="0" fillId="0" borderId="0" xfId="0" applyNumberFormat="1"/>
    <xf numFmtId="49" fontId="4" fillId="0" borderId="1" xfId="3" applyNumberFormat="1" applyFont="1" applyBorder="1"/>
    <xf numFmtId="49" fontId="4" fillId="0" borderId="2" xfId="3" applyNumberFormat="1" applyFont="1" applyBorder="1" applyAlignment="1">
      <alignment horizontal="right"/>
    </xf>
    <xf numFmtId="49" fontId="4" fillId="0" borderId="1" xfId="3" applyNumberFormat="1" applyFont="1" applyBorder="1" applyAlignment="1">
      <alignment horizontal="right"/>
    </xf>
    <xf numFmtId="0" fontId="4" fillId="0" borderId="1" xfId="3" applyFont="1" applyBorder="1" applyAlignment="1">
      <alignment horizontal="right"/>
    </xf>
    <xf numFmtId="0" fontId="4" fillId="0" borderId="3" xfId="3" applyFont="1" applyBorder="1" applyAlignment="1">
      <alignment horizontal="right"/>
    </xf>
    <xf numFmtId="49" fontId="4" fillId="0" borderId="3" xfId="3" applyNumberFormat="1" applyFont="1" applyBorder="1" applyAlignment="1">
      <alignment horizontal="right"/>
    </xf>
    <xf numFmtId="0" fontId="5" fillId="0" borderId="0" xfId="0" applyFont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167" fontId="0" fillId="0" borderId="0" xfId="0" applyNumberFormat="1"/>
    <xf numFmtId="0" fontId="0" fillId="2" borderId="0" xfId="0" applyFill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9" fontId="0" fillId="3" borderId="5" xfId="0" applyNumberFormat="1" applyFill="1" applyBorder="1"/>
    <xf numFmtId="166" fontId="0" fillId="3" borderId="5" xfId="0" applyNumberFormat="1" applyFill="1" applyBorder="1"/>
    <xf numFmtId="171" fontId="0" fillId="0" borderId="0" xfId="0" applyNumberFormat="1"/>
    <xf numFmtId="2" fontId="0" fillId="0" borderId="0" xfId="0" applyNumberFormat="1" applyAlignment="1">
      <alignment wrapText="1"/>
    </xf>
    <xf numFmtId="172" fontId="0" fillId="0" borderId="0" xfId="0" applyNumberFormat="1" applyAlignment="1">
      <alignment wrapText="1"/>
    </xf>
    <xf numFmtId="2" fontId="0" fillId="0" borderId="0" xfId="0" applyNumberFormat="1" applyAlignment="1">
      <alignment horizontal="left"/>
    </xf>
    <xf numFmtId="0" fontId="0" fillId="3" borderId="0" xfId="0" applyFill="1"/>
    <xf numFmtId="1" fontId="0" fillId="0" borderId="0" xfId="0" applyNumberFormat="1"/>
    <xf numFmtId="49" fontId="4" fillId="0" borderId="6" xfId="3" applyNumberFormat="1" applyFont="1" applyBorder="1" applyAlignment="1">
      <alignment horizontal="right"/>
    </xf>
    <xf numFmtId="0" fontId="0" fillId="0" borderId="7" xfId="0" applyBorder="1"/>
    <xf numFmtId="166" fontId="0" fillId="0" borderId="7" xfId="0" applyNumberFormat="1" applyBorder="1"/>
    <xf numFmtId="174" fontId="0" fillId="0" borderId="0" xfId="1" applyNumberFormat="1" applyFont="1"/>
    <xf numFmtId="174" fontId="0" fillId="0" borderId="7" xfId="1" applyNumberFormat="1" applyFont="1" applyBorder="1"/>
    <xf numFmtId="174" fontId="0" fillId="4" borderId="7" xfId="1" applyNumberFormat="1" applyFont="1" applyFill="1" applyBorder="1"/>
    <xf numFmtId="164" fontId="0" fillId="0" borderId="7" xfId="0" applyNumberFormat="1" applyBorder="1"/>
    <xf numFmtId="2" fontId="0" fillId="0" borderId="7" xfId="0" applyNumberFormat="1" applyBorder="1"/>
    <xf numFmtId="3" fontId="0" fillId="0" borderId="0" xfId="0" applyNumberFormat="1"/>
    <xf numFmtId="3" fontId="0" fillId="0" borderId="9" xfId="0" applyNumberFormat="1" applyBorder="1"/>
    <xf numFmtId="3" fontId="0" fillId="0" borderId="10" xfId="0" applyNumberFormat="1" applyBorder="1"/>
    <xf numFmtId="171" fontId="0" fillId="0" borderId="9" xfId="0" applyNumberFormat="1" applyBorder="1"/>
    <xf numFmtId="171" fontId="0" fillId="0" borderId="10" xfId="0" applyNumberFormat="1" applyBorder="1"/>
    <xf numFmtId="166" fontId="0" fillId="3" borderId="0" xfId="0" applyNumberFormat="1" applyFill="1"/>
    <xf numFmtId="43" fontId="0" fillId="0" borderId="0" xfId="0" applyNumberFormat="1"/>
    <xf numFmtId="173" fontId="0" fillId="0" borderId="0" xfId="0" applyNumberFormat="1"/>
    <xf numFmtId="174" fontId="0" fillId="0" borderId="0" xfId="0" applyNumberFormat="1"/>
    <xf numFmtId="174" fontId="0" fillId="2" borderId="0" xfId="0" applyNumberFormat="1" applyFill="1"/>
    <xf numFmtId="165" fontId="0" fillId="3" borderId="0" xfId="0" applyNumberFormat="1" applyFill="1"/>
    <xf numFmtId="175" fontId="0" fillId="0" borderId="0" xfId="0" applyNumberFormat="1"/>
    <xf numFmtId="49" fontId="4" fillId="0" borderId="0" xfId="3" applyNumberFormat="1" applyFont="1" applyAlignment="1">
      <alignment horizontal="right"/>
    </xf>
    <xf numFmtId="49" fontId="4" fillId="0" borderId="0" xfId="3" applyNumberFormat="1" applyFont="1"/>
    <xf numFmtId="176" fontId="4" fillId="0" borderId="11" xfId="3" applyNumberFormat="1" applyFont="1" applyBorder="1" applyAlignment="1">
      <alignment horizontal="right"/>
    </xf>
    <xf numFmtId="176" fontId="4" fillId="0" borderId="12" xfId="3" applyNumberFormat="1" applyFont="1" applyBorder="1" applyAlignment="1">
      <alignment horizontal="right"/>
    </xf>
    <xf numFmtId="176" fontId="4" fillId="0" borderId="13" xfId="3" applyNumberFormat="1" applyFont="1" applyBorder="1" applyAlignment="1">
      <alignment horizontal="right"/>
    </xf>
    <xf numFmtId="177" fontId="2" fillId="0" borderId="11" xfId="0" applyNumberFormat="1" applyFont="1" applyBorder="1"/>
    <xf numFmtId="177" fontId="2" fillId="0" borderId="12" xfId="0" applyNumberFormat="1" applyFont="1" applyBorder="1"/>
    <xf numFmtId="177" fontId="2" fillId="0" borderId="13" xfId="0" applyNumberFormat="1" applyFont="1" applyBorder="1"/>
    <xf numFmtId="177" fontId="2" fillId="0" borderId="0" xfId="0" applyNumberFormat="1" applyFont="1"/>
    <xf numFmtId="49" fontId="6" fillId="0" borderId="0" xfId="3" applyNumberFormat="1" applyFont="1" applyAlignment="1">
      <alignment horizontal="left" indent="1"/>
    </xf>
    <xf numFmtId="176" fontId="6" fillId="0" borderId="14" xfId="3" applyNumberFormat="1" applyFont="1" applyBorder="1" applyAlignment="1">
      <alignment horizontal="right"/>
    </xf>
    <xf numFmtId="176" fontId="6" fillId="0" borderId="0" xfId="3" applyNumberFormat="1" applyFont="1" applyAlignment="1">
      <alignment horizontal="right"/>
    </xf>
    <xf numFmtId="176" fontId="6" fillId="0" borderId="15" xfId="3" applyNumberFormat="1" applyFont="1" applyBorder="1" applyAlignment="1">
      <alignment horizontal="right"/>
    </xf>
    <xf numFmtId="177" fontId="0" fillId="0" borderId="14" xfId="0" applyNumberFormat="1" applyBorder="1"/>
    <xf numFmtId="177" fontId="0" fillId="0" borderId="0" xfId="0" applyNumberFormat="1"/>
    <xf numFmtId="177" fontId="0" fillId="0" borderId="15" xfId="0" applyNumberFormat="1" applyBorder="1"/>
    <xf numFmtId="49" fontId="4" fillId="0" borderId="0" xfId="3" applyNumberFormat="1" applyFont="1" applyBorder="1"/>
    <xf numFmtId="49" fontId="4" fillId="0" borderId="11" xfId="3" applyNumberFormat="1" applyFont="1" applyBorder="1" applyAlignment="1">
      <alignment horizontal="right"/>
    </xf>
    <xf numFmtId="49" fontId="4" fillId="0" borderId="12" xfId="3" applyNumberFormat="1" applyFont="1" applyBorder="1" applyAlignment="1">
      <alignment horizontal="right"/>
    </xf>
    <xf numFmtId="0" fontId="4" fillId="0" borderId="12" xfId="3" applyFont="1" applyBorder="1" applyAlignment="1">
      <alignment horizontal="right"/>
    </xf>
    <xf numFmtId="0" fontId="4" fillId="0" borderId="13" xfId="3" applyFont="1" applyBorder="1" applyAlignment="1">
      <alignment horizontal="right"/>
    </xf>
    <xf numFmtId="49" fontId="4" fillId="0" borderId="13" xfId="3" applyNumberFormat="1" applyFont="1" applyBorder="1" applyAlignment="1">
      <alignment horizontal="right"/>
    </xf>
    <xf numFmtId="176" fontId="0" fillId="0" borderId="0" xfId="0" applyNumberFormat="1"/>
    <xf numFmtId="174" fontId="0" fillId="2" borderId="7" xfId="0" applyNumberFormat="1" applyFill="1" applyBorder="1"/>
    <xf numFmtId="173" fontId="0" fillId="0" borderId="7" xfId="0" applyNumberFormat="1" applyBorder="1"/>
    <xf numFmtId="175" fontId="0" fillId="0" borderId="7" xfId="0" applyNumberFormat="1" applyBorder="1"/>
    <xf numFmtId="9" fontId="0" fillId="0" borderId="0" xfId="2" applyFont="1"/>
    <xf numFmtId="178" fontId="0" fillId="0" borderId="0" xfId="2" applyNumberFormat="1" applyFont="1"/>
    <xf numFmtId="10" fontId="0" fillId="0" borderId="0" xfId="2" applyNumberFormat="1" applyFont="1"/>
    <xf numFmtId="179" fontId="0" fillId="0" borderId="0" xfId="0" applyNumberFormat="1"/>
    <xf numFmtId="178" fontId="0" fillId="3" borderId="9" xfId="2" applyNumberFormat="1" applyFont="1" applyFill="1" applyBorder="1"/>
    <xf numFmtId="178" fontId="0" fillId="3" borderId="10" xfId="2" applyNumberFormat="1" applyFont="1" applyFill="1" applyBorder="1"/>
    <xf numFmtId="43" fontId="0" fillId="3" borderId="8" xfId="0" applyNumberFormat="1" applyFill="1" applyBorder="1"/>
    <xf numFmtId="173" fontId="0" fillId="3" borderId="8" xfId="0" applyNumberFormat="1" applyFill="1" applyBorder="1"/>
    <xf numFmtId="176" fontId="0" fillId="2" borderId="2" xfId="0" applyNumberFormat="1" applyFill="1" applyBorder="1"/>
    <xf numFmtId="176" fontId="0" fillId="2" borderId="1" xfId="0" applyNumberFormat="1" applyFill="1" applyBorder="1"/>
    <xf numFmtId="176" fontId="0" fillId="2" borderId="3" xfId="0" applyNumberFormat="1" applyFill="1" applyBorder="1"/>
    <xf numFmtId="174" fontId="0" fillId="3" borderId="0" xfId="0" applyNumberFormat="1" applyFill="1"/>
    <xf numFmtId="174" fontId="0" fillId="3" borderId="0" xfId="1" applyNumberFormat="1" applyFont="1" applyFill="1"/>
    <xf numFmtId="0" fontId="2" fillId="0" borderId="16" xfId="0" applyFont="1" applyBorder="1"/>
    <xf numFmtId="0" fontId="0" fillId="0" borderId="16" xfId="0" applyBorder="1"/>
    <xf numFmtId="174" fontId="0" fillId="2" borderId="0" xfId="1" applyNumberFormat="1" applyFont="1" applyFill="1"/>
    <xf numFmtId="49" fontId="4" fillId="0" borderId="17" xfId="3" applyNumberFormat="1" applyFont="1" applyBorder="1" applyAlignment="1">
      <alignment horizontal="right"/>
    </xf>
    <xf numFmtId="0" fontId="0" fillId="0" borderId="18" xfId="0" applyBorder="1"/>
    <xf numFmtId="174" fontId="0" fillId="2" borderId="18" xfId="1" applyNumberFormat="1" applyFont="1" applyFill="1" applyBorder="1"/>
    <xf numFmtId="166" fontId="0" fillId="0" borderId="18" xfId="0" applyNumberFormat="1" applyBorder="1"/>
    <xf numFmtId="164" fontId="0" fillId="0" borderId="18" xfId="0" applyNumberFormat="1" applyBorder="1"/>
  </cellXfs>
  <cellStyles count="4">
    <cellStyle name="Comma" xfId="1" builtinId="3"/>
    <cellStyle name="Normal" xfId="0" builtinId="0"/>
    <cellStyle name="Normal_SUMMARY (old)" xfId="3" xr:uid="{0A97CEA6-5A1B-4475-9B31-D1267A3E19F0}"/>
    <cellStyle name="Percent" xfId="2" builtinId="5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-my.sharepoint.com/personal/alsalam_jameel_epa_gov/Documents/Documents/--%20Climate%20Action%20Reports/2014%20CAR6%20FINAL/Projections/CHP5_Tables_CAR6%2010-30-2013%20dyna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s 1 &amp; 3 - Summary"/>
      <sheetName val="Table 2 - Non-CO2 Detail"/>
      <sheetName val="Tables 4 &amp; 5 - Energy CO2"/>
      <sheetName val="LULUCF tables 6 7"/>
      <sheetName val="Table 8 Fig 1 - Comp CARs"/>
      <sheetName val="Table 9 - Comparing Assumptions"/>
      <sheetName val="Fig 2 AEO Comparison"/>
      <sheetName val="Fig 3 KAYA chart"/>
      <sheetName val="Fig 4 KAYA Pie"/>
      <sheetName val="Table 10 - Assumptions"/>
      <sheetName val="CAR6 proj w 2013Inv"/>
      <sheetName val="Drivers"/>
      <sheetName val="Energy CO2 for CAR6"/>
      <sheetName val="Energy CO2 US Inv Table 3-5"/>
      <sheetName val="Projections Comparison"/>
      <sheetName val="KAYA CAR6v5 comp"/>
      <sheetName val="Additional measures reductions"/>
      <sheetName val="BR Table 5 - Key Assmp"/>
      <sheetName val="BR Table 6a - Proj w measures"/>
      <sheetName val="BR chart wed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Population (millions)</v>
          </cell>
          <cell r="B3">
            <v>249.62</v>
          </cell>
          <cell r="C3">
            <v>252.98</v>
          </cell>
          <cell r="D3">
            <v>256.51</v>
          </cell>
          <cell r="E3">
            <v>259.92</v>
          </cell>
          <cell r="F3">
            <v>263.13</v>
          </cell>
          <cell r="G3">
            <v>266.27999999999997</v>
          </cell>
          <cell r="H3">
            <v>269.39</v>
          </cell>
          <cell r="I3">
            <v>272.64999999999998</v>
          </cell>
          <cell r="J3">
            <v>275.85000000000002</v>
          </cell>
          <cell r="K3">
            <v>279.04000000000002</v>
          </cell>
          <cell r="L3">
            <v>282.16000000000003</v>
          </cell>
          <cell r="M3">
            <v>284.97000000000003</v>
          </cell>
          <cell r="N3">
            <v>287.62</v>
          </cell>
          <cell r="O3">
            <v>290.11</v>
          </cell>
          <cell r="P3">
            <v>292.81</v>
          </cell>
          <cell r="Q3">
            <v>295.52</v>
          </cell>
          <cell r="R3">
            <v>298.38</v>
          </cell>
          <cell r="S3">
            <v>301.23</v>
          </cell>
          <cell r="T3">
            <v>304.08999999999997</v>
          </cell>
          <cell r="U3">
            <v>306.77</v>
          </cell>
          <cell r="V3">
            <v>309.35000000000002</v>
          </cell>
          <cell r="W3">
            <v>312.37597699999998</v>
          </cell>
          <cell r="X3">
            <v>315.31097399999999</v>
          </cell>
          <cell r="Y3">
            <v>318.37936400000001</v>
          </cell>
          <cell r="Z3">
            <v>321.47506700000002</v>
          </cell>
          <cell r="AA3">
            <v>324.59454299999999</v>
          </cell>
          <cell r="AB3">
            <v>327.73461900000001</v>
          </cell>
          <cell r="AC3">
            <v>330.89257800000001</v>
          </cell>
          <cell r="AD3">
            <v>334.06603999999999</v>
          </cell>
          <cell r="AE3">
            <v>337.25262500000002</v>
          </cell>
          <cell r="AF3">
            <v>340.45004299999999</v>
          </cell>
          <cell r="AG3">
            <v>343.655914</v>
          </cell>
          <cell r="AH3">
            <v>346.86496</v>
          </cell>
          <cell r="AI3">
            <v>350.06649800000002</v>
          </cell>
          <cell r="AJ3">
            <v>353.26388500000002</v>
          </cell>
          <cell r="AK3">
            <v>356.46078499999999</v>
          </cell>
          <cell r="AL3">
            <v>359.65643299999999</v>
          </cell>
          <cell r="AM3">
            <v>362.84960899999999</v>
          </cell>
          <cell r="AN3">
            <v>366.040527</v>
          </cell>
          <cell r="AO3">
            <v>369.22872899999999</v>
          </cell>
          <cell r="AP3">
            <v>372.41494799999998</v>
          </cell>
        </row>
        <row r="4">
          <cell r="A4" t="str">
            <v>Real Gross Domestic Product (billion 2005 dollars)</v>
          </cell>
          <cell r="B4">
            <v>8027.1</v>
          </cell>
          <cell r="C4">
            <v>8008.3</v>
          </cell>
          <cell r="D4">
            <v>8280</v>
          </cell>
          <cell r="E4">
            <v>8516.2000000000007</v>
          </cell>
          <cell r="F4">
            <v>8863.1</v>
          </cell>
          <cell r="G4">
            <v>9086</v>
          </cell>
          <cell r="H4">
            <v>9425.7999999999993</v>
          </cell>
          <cell r="I4">
            <v>9845.9</v>
          </cell>
          <cell r="J4">
            <v>10274.700000000001</v>
          </cell>
          <cell r="K4">
            <v>10770.7</v>
          </cell>
          <cell r="L4">
            <v>11216.4</v>
          </cell>
          <cell r="M4">
            <v>11337.5</v>
          </cell>
          <cell r="N4">
            <v>11543.1</v>
          </cell>
          <cell r="O4">
            <v>11836.4</v>
          </cell>
          <cell r="P4">
            <v>12246.9</v>
          </cell>
          <cell r="Q4">
            <v>12623</v>
          </cell>
          <cell r="R4">
            <v>12958.5</v>
          </cell>
          <cell r="S4">
            <v>13206.4</v>
          </cell>
          <cell r="T4">
            <v>13161.9</v>
          </cell>
          <cell r="U4">
            <v>12757.9</v>
          </cell>
          <cell r="V4">
            <v>13063</v>
          </cell>
          <cell r="W4">
            <v>13299.1</v>
          </cell>
          <cell r="X4">
            <v>13593.2</v>
          </cell>
          <cell r="Y4">
            <v>13793.955078000001</v>
          </cell>
          <cell r="Z4">
            <v>14194.192383</v>
          </cell>
          <cell r="AA4">
            <v>14679.387694999999</v>
          </cell>
          <cell r="AB4">
            <v>15128.205078000001</v>
          </cell>
          <cell r="AC4">
            <v>15590.027344</v>
          </cell>
          <cell r="AD4">
            <v>16013.240234000001</v>
          </cell>
          <cell r="AE4">
            <v>16443.505859000001</v>
          </cell>
          <cell r="AF4">
            <v>16859.310547000001</v>
          </cell>
          <cell r="AG4">
            <v>17251.685547000001</v>
          </cell>
          <cell r="AH4">
            <v>17666.033202999999</v>
          </cell>
          <cell r="AI4">
            <v>18098.25</v>
          </cell>
          <cell r="AJ4">
            <v>18531.462890999999</v>
          </cell>
          <cell r="AK4">
            <v>18984.591797000001</v>
          </cell>
          <cell r="AL4">
            <v>19436.810547000001</v>
          </cell>
          <cell r="AM4">
            <v>19892.039062</v>
          </cell>
          <cell r="AN4">
            <v>20357.320312</v>
          </cell>
          <cell r="AO4">
            <v>20838.882812</v>
          </cell>
          <cell r="AP4">
            <v>21355.130859000001</v>
          </cell>
        </row>
        <row r="5">
          <cell r="A5" t="str">
            <v>Total Primary Energy Consumption (quadrillion Btu)</v>
          </cell>
          <cell r="B5">
            <v>84.485124999999996</v>
          </cell>
          <cell r="C5">
            <v>84.437971000000005</v>
          </cell>
          <cell r="D5">
            <v>85.782972999999998</v>
          </cell>
          <cell r="E5">
            <v>87.423616999999993</v>
          </cell>
          <cell r="F5">
            <v>89.091331000000011</v>
          </cell>
          <cell r="G5">
            <v>91.029066999999998</v>
          </cell>
          <cell r="H5">
            <v>94.022224000000008</v>
          </cell>
          <cell r="I5">
            <v>94.602213000000006</v>
          </cell>
          <cell r="J5">
            <v>95.017899</v>
          </cell>
          <cell r="K5">
            <v>96.651957999999993</v>
          </cell>
          <cell r="L5">
            <v>98.814458999999999</v>
          </cell>
          <cell r="M5">
            <v>96.168154999999999</v>
          </cell>
          <cell r="N5">
            <v>97.645117999999997</v>
          </cell>
          <cell r="O5">
            <v>97.977654999999999</v>
          </cell>
          <cell r="P5">
            <v>100.16179700000001</v>
          </cell>
          <cell r="Q5">
            <v>100.28151099999999</v>
          </cell>
          <cell r="R5">
            <v>99.629469</v>
          </cell>
          <cell r="S5">
            <v>101.29596099999999</v>
          </cell>
          <cell r="T5">
            <v>99.274527000000006</v>
          </cell>
          <cell r="U5">
            <v>94.559406999999993</v>
          </cell>
          <cell r="V5">
            <v>97.722053000000002</v>
          </cell>
          <cell r="W5">
            <v>97.301269000000005</v>
          </cell>
          <cell r="X5">
            <v>96.065025000000006</v>
          </cell>
          <cell r="Y5">
            <v>96.260848999999993</v>
          </cell>
          <cell r="Z5">
            <v>96.560912999999999</v>
          </cell>
          <cell r="AA5">
            <v>97.724097999999998</v>
          </cell>
          <cell r="AB5">
            <v>98.345344999999995</v>
          </cell>
          <cell r="AC5">
            <v>99.127251000000001</v>
          </cell>
          <cell r="AD5">
            <v>99.904662999999999</v>
          </cell>
          <cell r="AE5">
            <v>100.677559</v>
          </cell>
          <cell r="AF5">
            <v>101.03877300000001</v>
          </cell>
          <cell r="AG5">
            <v>101.272942</v>
          </cell>
          <cell r="AH5">
            <v>101.716286</v>
          </cell>
          <cell r="AI5">
            <v>101.97007000000001</v>
          </cell>
          <cell r="AJ5">
            <v>102.180122</v>
          </cell>
          <cell r="AK5">
            <v>102.338669</v>
          </cell>
          <cell r="AL5">
            <v>102.427567</v>
          </cell>
          <cell r="AM5">
            <v>102.457588</v>
          </cell>
          <cell r="AN5">
            <v>102.513184</v>
          </cell>
          <cell r="AO5">
            <v>102.617531</v>
          </cell>
          <cell r="AP5">
            <v>102.80903600000001</v>
          </cell>
        </row>
      </sheetData>
      <sheetData sheetId="12"/>
      <sheetData sheetId="13"/>
      <sheetData sheetId="14">
        <row r="3">
          <cell r="A3" t="str">
            <v>2014 CAR</v>
          </cell>
          <cell r="B3">
            <v>6183.2361872569709</v>
          </cell>
          <cell r="C3">
            <v>6135.6076892077572</v>
          </cell>
          <cell r="D3">
            <v>6253.8153462138425</v>
          </cell>
          <cell r="E3">
            <v>6397.501919418236</v>
          </cell>
          <cell r="F3">
            <v>6476.4835549242516</v>
          </cell>
          <cell r="G3">
            <v>6556.7294477835821</v>
          </cell>
          <cell r="H3">
            <v>6774.1542243557815</v>
          </cell>
          <cell r="I3">
            <v>6823.2840416432737</v>
          </cell>
          <cell r="J3">
            <v>6839.8613192667899</v>
          </cell>
          <cell r="K3">
            <v>6911.5015431721386</v>
          </cell>
          <cell r="L3">
            <v>7076.4960105812497</v>
          </cell>
          <cell r="M3">
            <v>6958.6972785448825</v>
          </cell>
          <cell r="N3">
            <v>7009.1401395946395</v>
          </cell>
          <cell r="O3">
            <v>7042.3983448068484</v>
          </cell>
          <cell r="P3">
            <v>7164.6382061103059</v>
          </cell>
          <cell r="Q3">
            <v>7195.1567182083973</v>
          </cell>
          <cell r="R3">
            <v>7152.2600800700211</v>
          </cell>
          <cell r="S3">
            <v>7263.2114985505368</v>
          </cell>
          <cell r="T3">
            <v>7048.9367011319982</v>
          </cell>
          <cell r="U3">
            <v>6586.6905875883131</v>
          </cell>
          <cell r="V3">
            <v>6811.5474925537883</v>
          </cell>
          <cell r="W3">
            <v>6702.4297192424337</v>
          </cell>
          <cell r="X3">
            <v>6573.3083322276234</v>
          </cell>
          <cell r="Y3">
            <v>6586.0098480374745</v>
          </cell>
          <cell r="Z3">
            <v>6597.0424773752147</v>
          </cell>
          <cell r="AA3">
            <v>6642.5356399639122</v>
          </cell>
          <cell r="AB3">
            <v>6620.9659443449109</v>
          </cell>
          <cell r="AC3">
            <v>6686.6697121440702</v>
          </cell>
          <cell r="AD3">
            <v>6742.2950535433274</v>
          </cell>
          <cell r="AE3">
            <v>6793.122851517579</v>
          </cell>
          <cell r="AF3">
            <v>6815.3133492487168</v>
          </cell>
          <cell r="AG3">
            <v>6833.9979433888211</v>
          </cell>
          <cell r="AH3">
            <v>6885.1110052020922</v>
          </cell>
          <cell r="AI3">
            <v>6912.3945638887544</v>
          </cell>
          <cell r="AJ3">
            <v>6934.1302695046561</v>
          </cell>
          <cell r="AK3">
            <v>6967.1710096544521</v>
          </cell>
          <cell r="AL3">
            <v>6972.991663890627</v>
          </cell>
          <cell r="AM3">
            <v>6991.3793262005993</v>
          </cell>
          <cell r="AN3">
            <v>6994.6571084735233</v>
          </cell>
          <cell r="AO3">
            <v>7013.668566187549</v>
          </cell>
          <cell r="AP3">
            <v>7041.1938709397873</v>
          </cell>
        </row>
        <row r="4">
          <cell r="B4">
            <v>6098.8</v>
          </cell>
          <cell r="C4">
            <v>6053.5</v>
          </cell>
          <cell r="D4">
            <v>6156</v>
          </cell>
          <cell r="E4">
            <v>6287.8</v>
          </cell>
          <cell r="F4">
            <v>6395.1</v>
          </cell>
          <cell r="G4">
            <v>6463.3</v>
          </cell>
          <cell r="H4">
            <v>6673.3</v>
          </cell>
          <cell r="I4">
            <v>6727.2</v>
          </cell>
          <cell r="J4">
            <v>6769.2</v>
          </cell>
          <cell r="K4">
            <v>6822.2</v>
          </cell>
          <cell r="L4">
            <v>7008.3</v>
          </cell>
          <cell r="M4">
            <v>6896.3</v>
          </cell>
          <cell r="N4">
            <v>6942.3</v>
          </cell>
          <cell r="O4">
            <v>6981.1</v>
          </cell>
          <cell r="P4">
            <v>7064.9</v>
          </cell>
          <cell r="Q4">
            <v>7108.7999999999993</v>
          </cell>
          <cell r="R4">
            <v>7051.1</v>
          </cell>
          <cell r="S4">
            <v>7150.3</v>
          </cell>
          <cell r="T4">
            <v>7124.7249949816969</v>
          </cell>
          <cell r="U4">
            <v>7099.1499899633936</v>
          </cell>
          <cell r="V4">
            <v>7073.5749849450895</v>
          </cell>
          <cell r="W4">
            <v>7105.3677441523769</v>
          </cell>
          <cell r="X4">
            <v>7137.1605033596643</v>
          </cell>
          <cell r="Y4">
            <v>7168.9532625669517</v>
          </cell>
          <cell r="Z4">
            <v>7200.7460217742391</v>
          </cell>
          <cell r="AA4">
            <v>7232.5387809815256</v>
          </cell>
          <cell r="AB4">
            <v>7269.2702069256711</v>
          </cell>
          <cell r="AC4">
            <v>7306.0016328698166</v>
          </cell>
          <cell r="AD4">
            <v>7342.7330588139621</v>
          </cell>
          <cell r="AE4">
            <v>7379.4644847581076</v>
          </cell>
          <cell r="AF4">
            <v>7416.1959107022549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D9D-C8FA-4B02-889E-01DFA57113DA}">
  <dimension ref="A2:BJ96"/>
  <sheetViews>
    <sheetView workbookViewId="0">
      <pane xSplit="1" ySplit="2" topLeftCell="AE54" activePane="bottomRight" state="frozen"/>
      <selection pane="topRight" activeCell="B1" sqref="B1"/>
      <selection pane="bottomLeft" activeCell="A3" sqref="A3"/>
      <selection pane="bottomRight" activeCell="AH79" sqref="AH79"/>
    </sheetView>
  </sheetViews>
  <sheetFormatPr defaultRowHeight="15" x14ac:dyDescent="0.25"/>
  <cols>
    <col min="1" max="1" width="62.140625" customWidth="1"/>
    <col min="2" max="9" width="9.28515625" bestFit="1" customWidth="1"/>
    <col min="10" max="11" width="10.140625" bestFit="1" customWidth="1"/>
    <col min="12" max="12" width="10.28515625" customWidth="1"/>
    <col min="13" max="42" width="10.28515625" bestFit="1" customWidth="1"/>
    <col min="43" max="62" width="10.140625" bestFit="1" customWidth="1"/>
  </cols>
  <sheetData>
    <row r="2" spans="1:62" x14ac:dyDescent="0.25">
      <c r="B2" s="7">
        <v>1990</v>
      </c>
      <c r="C2" s="8">
        <v>1991</v>
      </c>
      <c r="D2" s="8">
        <v>1992</v>
      </c>
      <c r="E2" s="8">
        <v>1993</v>
      </c>
      <c r="F2" s="8">
        <v>1994</v>
      </c>
      <c r="G2" s="8">
        <v>1995</v>
      </c>
      <c r="H2" s="8">
        <v>1996</v>
      </c>
      <c r="I2" s="8">
        <v>1997</v>
      </c>
      <c r="J2" s="8">
        <v>1998</v>
      </c>
      <c r="K2" s="8">
        <v>1999</v>
      </c>
      <c r="L2" s="8">
        <v>2000</v>
      </c>
      <c r="M2" s="8">
        <v>2001</v>
      </c>
      <c r="N2" s="8">
        <v>2002</v>
      </c>
      <c r="O2" s="8">
        <v>2003</v>
      </c>
      <c r="P2" s="8">
        <v>2004</v>
      </c>
      <c r="Q2" s="8">
        <v>2005</v>
      </c>
      <c r="R2" s="8">
        <v>2006</v>
      </c>
      <c r="S2" s="8">
        <v>2007</v>
      </c>
      <c r="T2" s="8">
        <v>2008</v>
      </c>
      <c r="U2" s="8">
        <v>2009</v>
      </c>
      <c r="V2" s="9">
        <v>2010</v>
      </c>
      <c r="W2" s="10">
        <v>2011</v>
      </c>
      <c r="X2" s="7">
        <v>2012</v>
      </c>
      <c r="Y2" s="8">
        <f>X2+1</f>
        <v>2013</v>
      </c>
      <c r="Z2" s="8">
        <f t="shared" ref="Z2:BJ2" si="0">Y2+1</f>
        <v>2014</v>
      </c>
      <c r="AA2" s="8">
        <f t="shared" si="0"/>
        <v>2015</v>
      </c>
      <c r="AB2" s="8">
        <f t="shared" si="0"/>
        <v>2016</v>
      </c>
      <c r="AC2" s="8">
        <f t="shared" si="0"/>
        <v>2017</v>
      </c>
      <c r="AD2" s="8">
        <f t="shared" si="0"/>
        <v>2018</v>
      </c>
      <c r="AE2" s="8">
        <f t="shared" si="0"/>
        <v>2019</v>
      </c>
      <c r="AF2" s="92">
        <f t="shared" si="0"/>
        <v>2020</v>
      </c>
      <c r="AG2" s="8">
        <f t="shared" si="0"/>
        <v>2021</v>
      </c>
      <c r="AH2" s="8">
        <f t="shared" si="0"/>
        <v>2022</v>
      </c>
      <c r="AI2" s="8">
        <f t="shared" si="0"/>
        <v>2023</v>
      </c>
      <c r="AJ2" s="8">
        <f t="shared" si="0"/>
        <v>2024</v>
      </c>
      <c r="AK2" s="8">
        <f t="shared" si="0"/>
        <v>2025</v>
      </c>
      <c r="AL2" s="8">
        <f t="shared" si="0"/>
        <v>2026</v>
      </c>
      <c r="AM2" s="8">
        <f t="shared" si="0"/>
        <v>2027</v>
      </c>
      <c r="AN2" s="8">
        <f t="shared" si="0"/>
        <v>2028</v>
      </c>
      <c r="AO2" s="8">
        <f t="shared" si="0"/>
        <v>2029</v>
      </c>
      <c r="AP2" s="11">
        <f t="shared" si="0"/>
        <v>2030</v>
      </c>
      <c r="AQ2" s="11">
        <f t="shared" si="0"/>
        <v>2031</v>
      </c>
      <c r="AR2" s="11">
        <f t="shared" si="0"/>
        <v>2032</v>
      </c>
      <c r="AS2" s="11">
        <f t="shared" si="0"/>
        <v>2033</v>
      </c>
      <c r="AT2" s="11">
        <f t="shared" si="0"/>
        <v>2034</v>
      </c>
      <c r="AU2" s="11">
        <f t="shared" si="0"/>
        <v>2035</v>
      </c>
      <c r="AV2" s="11">
        <f t="shared" si="0"/>
        <v>2036</v>
      </c>
      <c r="AW2" s="11">
        <f t="shared" si="0"/>
        <v>2037</v>
      </c>
      <c r="AX2" s="11">
        <f t="shared" si="0"/>
        <v>2038</v>
      </c>
      <c r="AY2" s="11">
        <f t="shared" si="0"/>
        <v>2039</v>
      </c>
      <c r="AZ2" s="11">
        <f t="shared" si="0"/>
        <v>2040</v>
      </c>
      <c r="BA2" s="11">
        <f t="shared" si="0"/>
        <v>2041</v>
      </c>
      <c r="BB2" s="11">
        <f t="shared" si="0"/>
        <v>2042</v>
      </c>
      <c r="BC2" s="11">
        <f t="shared" si="0"/>
        <v>2043</v>
      </c>
      <c r="BD2" s="11">
        <f t="shared" si="0"/>
        <v>2044</v>
      </c>
      <c r="BE2" s="11">
        <f t="shared" si="0"/>
        <v>2045</v>
      </c>
      <c r="BF2" s="11">
        <f t="shared" si="0"/>
        <v>2046</v>
      </c>
      <c r="BG2" s="11">
        <f t="shared" si="0"/>
        <v>2047</v>
      </c>
      <c r="BH2" s="11">
        <f t="shared" si="0"/>
        <v>2048</v>
      </c>
      <c r="BI2" s="11">
        <f t="shared" si="0"/>
        <v>2049</v>
      </c>
      <c r="BJ2" s="11">
        <f t="shared" si="0"/>
        <v>2050</v>
      </c>
    </row>
    <row r="3" spans="1:62" x14ac:dyDescent="0.25">
      <c r="AF3" s="93"/>
    </row>
    <row r="4" spans="1:62" x14ac:dyDescent="0.25">
      <c r="A4" s="12" t="s">
        <v>113</v>
      </c>
      <c r="AF4" s="93"/>
    </row>
    <row r="5" spans="1:62" x14ac:dyDescent="0.25">
      <c r="AF5" s="93"/>
    </row>
    <row r="6" spans="1:62" x14ac:dyDescent="0.25">
      <c r="A6" t="s">
        <v>33</v>
      </c>
      <c r="B6" s="91">
        <v>249.6</v>
      </c>
      <c r="C6" s="91">
        <v>253</v>
      </c>
      <c r="D6" s="91">
        <v>256.5</v>
      </c>
      <c r="E6" s="91">
        <v>259.89999999999998</v>
      </c>
      <c r="F6" s="91">
        <v>263.10000000000002</v>
      </c>
      <c r="G6" s="91">
        <v>266.3</v>
      </c>
      <c r="H6" s="91">
        <v>269.39999999999998</v>
      </c>
      <c r="I6" s="91">
        <v>272.60000000000002</v>
      </c>
      <c r="J6" s="91">
        <v>275.89999999999998</v>
      </c>
      <c r="K6" s="91">
        <v>279</v>
      </c>
      <c r="L6" s="91">
        <v>282.2</v>
      </c>
      <c r="M6" s="91">
        <v>285</v>
      </c>
      <c r="N6" s="91">
        <v>287.60000000000002</v>
      </c>
      <c r="O6" s="91">
        <v>290.10000000000002</v>
      </c>
      <c r="P6" s="91">
        <v>292.8</v>
      </c>
      <c r="Q6" s="91">
        <v>295.5</v>
      </c>
      <c r="R6" s="91">
        <v>298.39999999999998</v>
      </c>
      <c r="S6" s="91">
        <v>301.2</v>
      </c>
      <c r="T6" s="91">
        <v>304.10000000000002</v>
      </c>
      <c r="U6" s="91">
        <v>306.8</v>
      </c>
      <c r="V6" s="91">
        <v>309.3</v>
      </c>
      <c r="W6" s="91">
        <v>311.60000000000002</v>
      </c>
      <c r="X6" s="91">
        <v>313.8</v>
      </c>
      <c r="Y6" s="91">
        <v>316</v>
      </c>
      <c r="Z6" s="91">
        <v>318.3</v>
      </c>
      <c r="AA6" s="91">
        <v>320.60000000000002</v>
      </c>
      <c r="AB6" s="91">
        <v>322.89999999999998</v>
      </c>
      <c r="AC6" s="91">
        <v>325</v>
      </c>
      <c r="AD6" s="91">
        <v>326.7</v>
      </c>
      <c r="AE6" s="91">
        <v>328.2</v>
      </c>
      <c r="AF6" s="94">
        <v>331.5</v>
      </c>
      <c r="AG6" s="91">
        <v>332</v>
      </c>
      <c r="AH6" s="91">
        <v>333.15</v>
      </c>
      <c r="AI6" s="91">
        <v>334.68</v>
      </c>
      <c r="AJ6" s="91">
        <v>336.35</v>
      </c>
      <c r="AK6" s="91">
        <v>338.14</v>
      </c>
      <c r="AL6" s="91">
        <v>339.95</v>
      </c>
      <c r="AM6" s="91">
        <v>341.78</v>
      </c>
      <c r="AN6" s="91">
        <v>343.61</v>
      </c>
      <c r="AO6" s="91">
        <v>345.45</v>
      </c>
      <c r="AP6" s="91">
        <v>347.29</v>
      </c>
      <c r="AQ6" s="91">
        <v>349.11</v>
      </c>
      <c r="AR6" s="91">
        <v>350.88</v>
      </c>
      <c r="AS6" s="91">
        <v>352.61</v>
      </c>
      <c r="AT6" s="91">
        <v>354.3</v>
      </c>
      <c r="AU6" s="91">
        <v>355.94</v>
      </c>
      <c r="AV6" s="91">
        <v>357.52</v>
      </c>
      <c r="AW6" s="91">
        <v>359.04</v>
      </c>
      <c r="AX6" s="91">
        <v>360.5</v>
      </c>
      <c r="AY6" s="91">
        <v>361.92</v>
      </c>
      <c r="AZ6" s="91">
        <v>363.3</v>
      </c>
      <c r="BA6" s="91">
        <v>364.64</v>
      </c>
      <c r="BB6" s="91">
        <v>365.96</v>
      </c>
      <c r="BC6" s="91">
        <v>367.25</v>
      </c>
      <c r="BD6" s="91">
        <v>368.52</v>
      </c>
      <c r="BE6" s="91">
        <v>369.76</v>
      </c>
      <c r="BF6" s="91">
        <v>370.98</v>
      </c>
      <c r="BG6" s="91">
        <v>372.2</v>
      </c>
      <c r="BH6" s="91">
        <v>373.4</v>
      </c>
      <c r="BI6" s="91">
        <v>374.59</v>
      </c>
      <c r="BJ6" s="91">
        <v>375.78</v>
      </c>
    </row>
    <row r="7" spans="1:62" x14ac:dyDescent="0.25">
      <c r="A7" t="s">
        <v>32</v>
      </c>
      <c r="B7" s="91">
        <v>9371.5</v>
      </c>
      <c r="C7" s="91">
        <v>9361.2999999999993</v>
      </c>
      <c r="D7" s="91">
        <v>9691.1</v>
      </c>
      <c r="E7" s="91">
        <v>9957.7000000000007</v>
      </c>
      <c r="F7" s="91">
        <v>10358.9</v>
      </c>
      <c r="G7" s="91">
        <v>10637</v>
      </c>
      <c r="H7" s="91">
        <v>11038.3</v>
      </c>
      <c r="I7" s="91">
        <v>11529.2</v>
      </c>
      <c r="J7" s="91">
        <v>12045.8</v>
      </c>
      <c r="K7" s="91">
        <v>12623.4</v>
      </c>
      <c r="L7" s="91">
        <v>13138</v>
      </c>
      <c r="M7" s="91">
        <v>13263.4</v>
      </c>
      <c r="N7" s="91">
        <v>13488.4</v>
      </c>
      <c r="O7" s="91">
        <v>13865.5</v>
      </c>
      <c r="P7" s="91">
        <v>14399.7</v>
      </c>
      <c r="Q7" s="91">
        <v>14901.3</v>
      </c>
      <c r="R7" s="91">
        <v>15315.9</v>
      </c>
      <c r="S7" s="91">
        <v>15623.9</v>
      </c>
      <c r="T7" s="91">
        <v>15643</v>
      </c>
      <c r="U7" s="91">
        <v>15236.3</v>
      </c>
      <c r="V7" s="91">
        <v>15649</v>
      </c>
      <c r="W7" s="91">
        <v>15891.5</v>
      </c>
      <c r="X7" s="91">
        <v>16254</v>
      </c>
      <c r="Y7" s="91">
        <v>16553.3</v>
      </c>
      <c r="Z7" s="91">
        <v>16932.099999999999</v>
      </c>
      <c r="AA7" s="91">
        <v>17390.3</v>
      </c>
      <c r="AB7" s="91">
        <v>17680.3</v>
      </c>
      <c r="AC7" s="91">
        <v>18079.099999999999</v>
      </c>
      <c r="AD7" s="91">
        <v>18606.8</v>
      </c>
      <c r="AE7" s="91">
        <v>19032.7</v>
      </c>
      <c r="AF7" s="94">
        <v>18384.7</v>
      </c>
      <c r="AG7" s="91">
        <v>19438.87</v>
      </c>
      <c r="AH7" s="91">
        <v>20303.060000000001</v>
      </c>
      <c r="AI7" s="91">
        <v>20862.09</v>
      </c>
      <c r="AJ7" s="91">
        <v>21484.09</v>
      </c>
      <c r="AK7" s="91">
        <v>22061.07</v>
      </c>
      <c r="AL7" s="91">
        <v>22609.41</v>
      </c>
      <c r="AM7" s="91">
        <v>23060.26</v>
      </c>
      <c r="AN7" s="91">
        <v>23516.82</v>
      </c>
      <c r="AO7" s="91">
        <v>24014.52</v>
      </c>
      <c r="AP7" s="91">
        <v>24555</v>
      </c>
      <c r="AQ7" s="91">
        <v>25077.85</v>
      </c>
      <c r="AR7" s="91">
        <v>25619.29</v>
      </c>
      <c r="AS7" s="91">
        <v>26179.599999999999</v>
      </c>
      <c r="AT7" s="91">
        <v>26734.86</v>
      </c>
      <c r="AU7" s="91">
        <v>27278.78</v>
      </c>
      <c r="AV7" s="91">
        <v>27816.73</v>
      </c>
      <c r="AW7" s="91">
        <v>28383.759999999998</v>
      </c>
      <c r="AX7" s="91">
        <v>28943.43</v>
      </c>
      <c r="AY7" s="91">
        <v>29525.47</v>
      </c>
      <c r="AZ7" s="91">
        <v>30134.959999999999</v>
      </c>
      <c r="BA7" s="91">
        <v>30703.85</v>
      </c>
      <c r="BB7" s="91">
        <v>31299</v>
      </c>
      <c r="BC7" s="91">
        <v>31912.46</v>
      </c>
      <c r="BD7" s="91">
        <v>32530.06</v>
      </c>
      <c r="BE7" s="91">
        <v>33192.910000000003</v>
      </c>
      <c r="BF7" s="91">
        <v>33877.379999999997</v>
      </c>
      <c r="BG7" s="91">
        <v>34526.269999999997</v>
      </c>
      <c r="BH7" s="91">
        <v>35184.42</v>
      </c>
      <c r="BI7" s="91">
        <v>35901.26</v>
      </c>
      <c r="BJ7" s="91">
        <v>36652.42</v>
      </c>
    </row>
    <row r="8" spans="1:62" x14ac:dyDescent="0.25">
      <c r="A8" t="s">
        <v>10</v>
      </c>
      <c r="B8" s="91">
        <v>84.43</v>
      </c>
      <c r="C8" s="91">
        <v>84.38</v>
      </c>
      <c r="D8" s="91">
        <v>85.72</v>
      </c>
      <c r="E8" s="91">
        <v>87.27</v>
      </c>
      <c r="F8" s="91">
        <v>88.98</v>
      </c>
      <c r="G8" s="91">
        <v>90.93</v>
      </c>
      <c r="H8" s="91">
        <v>93.93</v>
      </c>
      <c r="I8" s="91">
        <v>94.51</v>
      </c>
      <c r="J8" s="91">
        <v>94.92</v>
      </c>
      <c r="K8" s="91">
        <v>96.54</v>
      </c>
      <c r="L8" s="91">
        <v>98.7</v>
      </c>
      <c r="M8" s="91">
        <v>96.06</v>
      </c>
      <c r="N8" s="91">
        <v>97.54</v>
      </c>
      <c r="O8" s="91">
        <v>97.83</v>
      </c>
      <c r="P8" s="91">
        <v>100</v>
      </c>
      <c r="Q8" s="91">
        <v>100.1</v>
      </c>
      <c r="R8" s="91">
        <v>99.39</v>
      </c>
      <c r="S8" s="91">
        <v>100.89</v>
      </c>
      <c r="T8" s="91">
        <v>98.75</v>
      </c>
      <c r="U8" s="91">
        <v>93.94</v>
      </c>
      <c r="V8" s="91">
        <v>97.51</v>
      </c>
      <c r="W8" s="91">
        <v>96.87</v>
      </c>
      <c r="X8" s="91">
        <v>94.39</v>
      </c>
      <c r="Y8" s="91">
        <v>97.13</v>
      </c>
      <c r="Z8" s="91">
        <v>98.3</v>
      </c>
      <c r="AA8" s="91">
        <v>97.41</v>
      </c>
      <c r="AB8" s="91">
        <v>97.38</v>
      </c>
      <c r="AC8" s="91">
        <v>97.66</v>
      </c>
      <c r="AD8" s="91">
        <v>101.23</v>
      </c>
      <c r="AE8" s="91">
        <v>100.47</v>
      </c>
      <c r="AF8" s="94">
        <v>92.97</v>
      </c>
      <c r="AG8" s="91">
        <v>97</v>
      </c>
      <c r="AH8" s="91">
        <v>98.82</v>
      </c>
      <c r="AI8" s="91">
        <v>99.74</v>
      </c>
      <c r="AJ8" s="91">
        <v>99.64</v>
      </c>
      <c r="AK8" s="91">
        <v>99.84</v>
      </c>
      <c r="AL8" s="91">
        <v>100.05</v>
      </c>
      <c r="AM8" s="91">
        <v>99.92</v>
      </c>
      <c r="AN8" s="91">
        <v>99.84</v>
      </c>
      <c r="AO8" s="91">
        <v>99.87</v>
      </c>
      <c r="AP8" s="91">
        <v>99.96</v>
      </c>
      <c r="AQ8" s="91">
        <v>100.1</v>
      </c>
      <c r="AR8" s="91">
        <v>100.32</v>
      </c>
      <c r="AS8" s="91">
        <v>100.43</v>
      </c>
      <c r="AT8" s="91">
        <v>100.57</v>
      </c>
      <c r="AU8" s="91">
        <v>100.76</v>
      </c>
      <c r="AV8" s="91">
        <v>101.04</v>
      </c>
      <c r="AW8" s="91">
        <v>101.41</v>
      </c>
      <c r="AX8" s="91">
        <v>101.85</v>
      </c>
      <c r="AY8" s="91">
        <v>102.3</v>
      </c>
      <c r="AZ8" s="91">
        <v>102.71</v>
      </c>
      <c r="BA8" s="91">
        <v>103.2</v>
      </c>
      <c r="BB8" s="91">
        <v>103.75</v>
      </c>
      <c r="BC8" s="91">
        <v>104.3</v>
      </c>
      <c r="BD8" s="91">
        <v>104.84</v>
      </c>
      <c r="BE8" s="91">
        <v>105.38</v>
      </c>
      <c r="BF8" s="91">
        <v>106</v>
      </c>
      <c r="BG8" s="91">
        <v>106.59</v>
      </c>
      <c r="BH8" s="91">
        <v>107.1</v>
      </c>
      <c r="BI8" s="91">
        <v>107.78</v>
      </c>
      <c r="BJ8" s="91">
        <v>108.68</v>
      </c>
    </row>
    <row r="9" spans="1:62" x14ac:dyDescent="0.25">
      <c r="A9" t="s">
        <v>114</v>
      </c>
      <c r="B9" s="91">
        <v>6453.5</v>
      </c>
      <c r="C9" s="91">
        <v>6382.9</v>
      </c>
      <c r="D9" s="91">
        <v>6497.3</v>
      </c>
      <c r="E9" s="91">
        <v>6613.4</v>
      </c>
      <c r="F9" s="91">
        <v>6700.8</v>
      </c>
      <c r="G9" s="91">
        <v>6785.4</v>
      </c>
      <c r="H9" s="91">
        <v>6990.9</v>
      </c>
      <c r="I9" s="91">
        <v>7046.2</v>
      </c>
      <c r="J9" s="91">
        <v>7094.8</v>
      </c>
      <c r="K9" s="91">
        <v>7138.1</v>
      </c>
      <c r="L9" s="91">
        <v>7327.6</v>
      </c>
      <c r="M9" s="91">
        <v>7219.2</v>
      </c>
      <c r="N9" s="91">
        <v>7259.2</v>
      </c>
      <c r="O9" s="91">
        <v>7313.8</v>
      </c>
      <c r="P9" s="91">
        <v>7428.4</v>
      </c>
      <c r="Q9" s="91">
        <v>7434.8</v>
      </c>
      <c r="R9" s="91">
        <v>7360.8</v>
      </c>
      <c r="S9" s="91">
        <v>7463.8</v>
      </c>
      <c r="T9" s="91">
        <v>7240.6</v>
      </c>
      <c r="U9" s="91">
        <v>6787.3</v>
      </c>
      <c r="V9" s="91">
        <v>7007.4</v>
      </c>
      <c r="W9" s="91">
        <v>6845.1</v>
      </c>
      <c r="X9" s="91">
        <v>6606.5</v>
      </c>
      <c r="Y9" s="91">
        <v>6784.5</v>
      </c>
      <c r="Z9" s="91">
        <v>6843.4</v>
      </c>
      <c r="AA9" s="91">
        <v>6689</v>
      </c>
      <c r="AB9" s="91">
        <v>6537.9</v>
      </c>
      <c r="AC9" s="91">
        <v>6501</v>
      </c>
      <c r="AD9" s="91">
        <v>6687.5</v>
      </c>
      <c r="AE9" s="91">
        <v>6571.7</v>
      </c>
      <c r="AF9" s="94">
        <v>5981.4</v>
      </c>
      <c r="AG9" s="91">
        <v>6302.67</v>
      </c>
      <c r="AH9" s="91">
        <v>6340.68</v>
      </c>
      <c r="AI9" s="91">
        <v>6334.77</v>
      </c>
      <c r="AJ9" s="91">
        <v>6158.62</v>
      </c>
      <c r="AK9" s="91">
        <v>6125.01</v>
      </c>
      <c r="AL9" s="91">
        <v>6116.69</v>
      </c>
      <c r="AM9" s="91">
        <v>6100.5</v>
      </c>
      <c r="AN9" s="91">
        <v>6093.58</v>
      </c>
      <c r="AO9" s="91">
        <v>6074.38</v>
      </c>
      <c r="AP9" s="91">
        <v>6047.67</v>
      </c>
      <c r="AQ9" s="91">
        <v>6026.8</v>
      </c>
      <c r="AR9" s="91">
        <v>6011.3</v>
      </c>
      <c r="AS9" s="91">
        <v>6016.46</v>
      </c>
      <c r="AT9" s="91">
        <v>5968.83</v>
      </c>
      <c r="AU9" s="91">
        <v>5940.08</v>
      </c>
      <c r="AV9" s="91">
        <v>5903.72</v>
      </c>
      <c r="AW9" s="91">
        <v>5904.35</v>
      </c>
      <c r="AX9" s="91">
        <v>5912.24</v>
      </c>
      <c r="AY9" s="91">
        <v>5921.28</v>
      </c>
      <c r="AZ9" s="91">
        <v>5927.09</v>
      </c>
      <c r="BA9" s="91">
        <v>5940.91</v>
      </c>
      <c r="BB9" s="91">
        <v>5955.68</v>
      </c>
      <c r="BC9" s="91">
        <v>5965.41</v>
      </c>
      <c r="BD9" s="91">
        <v>5982.35</v>
      </c>
      <c r="BE9" s="91">
        <v>5999.46</v>
      </c>
      <c r="BF9" s="91">
        <v>6022.24</v>
      </c>
      <c r="BG9" s="91">
        <v>6043.14</v>
      </c>
      <c r="BH9" s="91">
        <v>6064.08</v>
      </c>
      <c r="BI9" s="91">
        <v>6088.08</v>
      </c>
      <c r="BJ9" s="91">
        <v>6122.23</v>
      </c>
    </row>
    <row r="10" spans="1:62" x14ac:dyDescent="0.25">
      <c r="A10" s="13" t="s">
        <v>34</v>
      </c>
      <c r="AF10" s="93"/>
    </row>
    <row r="11" spans="1:62" x14ac:dyDescent="0.25">
      <c r="AF11" s="93"/>
    </row>
    <row r="12" spans="1:62" x14ac:dyDescent="0.25">
      <c r="A12" t="s">
        <v>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>
        <f>L6</f>
        <v>282.2</v>
      </c>
      <c r="M12" s="4">
        <f t="shared" ref="M12:BJ12" si="1">M6</f>
        <v>285</v>
      </c>
      <c r="N12" s="4">
        <f t="shared" si="1"/>
        <v>287.60000000000002</v>
      </c>
      <c r="O12" s="4">
        <f t="shared" si="1"/>
        <v>290.10000000000002</v>
      </c>
      <c r="P12" s="4">
        <f t="shared" si="1"/>
        <v>292.8</v>
      </c>
      <c r="Q12" s="4">
        <f t="shared" si="1"/>
        <v>295.5</v>
      </c>
      <c r="R12" s="4">
        <f t="shared" si="1"/>
        <v>298.39999999999998</v>
      </c>
      <c r="S12" s="4">
        <f t="shared" si="1"/>
        <v>301.2</v>
      </c>
      <c r="T12" s="4">
        <f t="shared" si="1"/>
        <v>304.10000000000002</v>
      </c>
      <c r="U12" s="4">
        <f t="shared" si="1"/>
        <v>306.8</v>
      </c>
      <c r="V12" s="4">
        <f t="shared" si="1"/>
        <v>309.3</v>
      </c>
      <c r="W12" s="4">
        <f t="shared" si="1"/>
        <v>311.60000000000002</v>
      </c>
      <c r="X12" s="4">
        <f t="shared" si="1"/>
        <v>313.8</v>
      </c>
      <c r="Y12" s="4">
        <f t="shared" si="1"/>
        <v>316</v>
      </c>
      <c r="Z12" s="4">
        <f t="shared" si="1"/>
        <v>318.3</v>
      </c>
      <c r="AA12" s="4">
        <f t="shared" si="1"/>
        <v>320.60000000000002</v>
      </c>
      <c r="AB12" s="4">
        <f t="shared" si="1"/>
        <v>322.89999999999998</v>
      </c>
      <c r="AC12" s="4">
        <f t="shared" si="1"/>
        <v>325</v>
      </c>
      <c r="AD12" s="4">
        <f t="shared" si="1"/>
        <v>326.7</v>
      </c>
      <c r="AE12" s="4">
        <f t="shared" si="1"/>
        <v>328.2</v>
      </c>
      <c r="AF12" s="95">
        <f t="shared" si="1"/>
        <v>331.5</v>
      </c>
      <c r="AG12" s="4">
        <f t="shared" si="1"/>
        <v>332</v>
      </c>
      <c r="AH12" s="4">
        <f t="shared" si="1"/>
        <v>333.15</v>
      </c>
      <c r="AI12" s="4">
        <f t="shared" si="1"/>
        <v>334.68</v>
      </c>
      <c r="AJ12" s="4">
        <f t="shared" si="1"/>
        <v>336.35</v>
      </c>
      <c r="AK12" s="4">
        <f t="shared" si="1"/>
        <v>338.14</v>
      </c>
      <c r="AL12" s="4">
        <f t="shared" si="1"/>
        <v>339.95</v>
      </c>
      <c r="AM12" s="4">
        <f t="shared" si="1"/>
        <v>341.78</v>
      </c>
      <c r="AN12" s="4">
        <f t="shared" si="1"/>
        <v>343.61</v>
      </c>
      <c r="AO12" s="4">
        <f t="shared" si="1"/>
        <v>345.45</v>
      </c>
      <c r="AP12" s="4">
        <f t="shared" si="1"/>
        <v>347.29</v>
      </c>
      <c r="AQ12" s="4">
        <f t="shared" si="1"/>
        <v>349.11</v>
      </c>
      <c r="AR12" s="4">
        <f t="shared" si="1"/>
        <v>350.88</v>
      </c>
      <c r="AS12" s="4">
        <f t="shared" si="1"/>
        <v>352.61</v>
      </c>
      <c r="AT12" s="4">
        <f t="shared" si="1"/>
        <v>354.3</v>
      </c>
      <c r="AU12" s="4">
        <f t="shared" si="1"/>
        <v>355.94</v>
      </c>
      <c r="AV12" s="4">
        <f t="shared" si="1"/>
        <v>357.52</v>
      </c>
      <c r="AW12" s="4">
        <f t="shared" si="1"/>
        <v>359.04</v>
      </c>
      <c r="AX12" s="4">
        <f t="shared" si="1"/>
        <v>360.5</v>
      </c>
      <c r="AY12" s="4">
        <f t="shared" si="1"/>
        <v>361.92</v>
      </c>
      <c r="AZ12" s="4">
        <f t="shared" si="1"/>
        <v>363.3</v>
      </c>
      <c r="BA12" s="4">
        <f t="shared" si="1"/>
        <v>364.64</v>
      </c>
      <c r="BB12" s="4">
        <f t="shared" si="1"/>
        <v>365.96</v>
      </c>
      <c r="BC12" s="4">
        <f t="shared" si="1"/>
        <v>367.25</v>
      </c>
      <c r="BD12" s="4">
        <f t="shared" si="1"/>
        <v>368.52</v>
      </c>
      <c r="BE12" s="4">
        <f t="shared" si="1"/>
        <v>369.76</v>
      </c>
      <c r="BF12" s="4">
        <f t="shared" si="1"/>
        <v>370.98</v>
      </c>
      <c r="BG12" s="4">
        <f t="shared" si="1"/>
        <v>372.2</v>
      </c>
      <c r="BH12" s="4">
        <f t="shared" si="1"/>
        <v>373.4</v>
      </c>
      <c r="BI12" s="4">
        <f t="shared" si="1"/>
        <v>374.59</v>
      </c>
      <c r="BJ12" s="4">
        <f t="shared" si="1"/>
        <v>375.78</v>
      </c>
    </row>
    <row r="13" spans="1:62" x14ac:dyDescent="0.25">
      <c r="A13" t="s">
        <v>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>
        <f>L7/L6</f>
        <v>46.555634301913535</v>
      </c>
      <c r="M13" s="4">
        <f t="shared" ref="M13:BJ15" si="2">M7/M6</f>
        <v>46.538245614035084</v>
      </c>
      <c r="N13" s="4">
        <f t="shared" si="2"/>
        <v>46.899860917941581</v>
      </c>
      <c r="O13" s="4">
        <f t="shared" si="2"/>
        <v>47.795587728369526</v>
      </c>
      <c r="P13" s="4">
        <f t="shared" si="2"/>
        <v>49.179303278688522</v>
      </c>
      <c r="Q13" s="4">
        <f t="shared" si="2"/>
        <v>50.427411167512687</v>
      </c>
      <c r="R13" s="4">
        <f t="shared" si="2"/>
        <v>51.326742627345844</v>
      </c>
      <c r="S13" s="4">
        <f t="shared" si="2"/>
        <v>51.872177954847281</v>
      </c>
      <c r="T13" s="4">
        <f t="shared" si="2"/>
        <v>51.44031568562972</v>
      </c>
      <c r="U13" s="4">
        <f t="shared" si="2"/>
        <v>49.661994784876136</v>
      </c>
      <c r="V13" s="4">
        <f t="shared" si="2"/>
        <v>50.59489169091497</v>
      </c>
      <c r="W13" s="4">
        <f t="shared" si="2"/>
        <v>50.999679075738122</v>
      </c>
      <c r="X13" s="4">
        <f t="shared" si="2"/>
        <v>51.797323135755256</v>
      </c>
      <c r="Y13" s="4">
        <f t="shared" si="2"/>
        <v>52.383860759493672</v>
      </c>
      <c r="Z13" s="4">
        <f t="shared" si="2"/>
        <v>53.195413132265152</v>
      </c>
      <c r="AA13" s="4">
        <f t="shared" si="2"/>
        <v>54.242981908920768</v>
      </c>
      <c r="AB13" s="4">
        <f t="shared" si="2"/>
        <v>54.754722824403842</v>
      </c>
      <c r="AC13" s="4">
        <f t="shared" si="2"/>
        <v>55.627999999999993</v>
      </c>
      <c r="AD13" s="4">
        <f t="shared" si="2"/>
        <v>56.953780226507497</v>
      </c>
      <c r="AE13" s="4">
        <f t="shared" si="2"/>
        <v>57.991163924436322</v>
      </c>
      <c r="AF13" s="95">
        <f t="shared" si="2"/>
        <v>55.459125188536959</v>
      </c>
      <c r="AG13" s="4">
        <f t="shared" si="2"/>
        <v>58.550813253012045</v>
      </c>
      <c r="AH13" s="4">
        <f t="shared" si="2"/>
        <v>60.9426984841663</v>
      </c>
      <c r="AI13" s="4">
        <f t="shared" si="2"/>
        <v>62.334438866977408</v>
      </c>
      <c r="AJ13" s="4">
        <f t="shared" si="2"/>
        <v>63.87420841385461</v>
      </c>
      <c r="AK13" s="4">
        <f t="shared" si="2"/>
        <v>65.242414384574445</v>
      </c>
      <c r="AL13" s="4">
        <f t="shared" si="2"/>
        <v>66.508045300779528</v>
      </c>
      <c r="AM13" s="4">
        <f t="shared" si="2"/>
        <v>67.47106325706595</v>
      </c>
      <c r="AN13" s="4">
        <f t="shared" si="2"/>
        <v>68.440441197869674</v>
      </c>
      <c r="AO13" s="4">
        <f t="shared" si="2"/>
        <v>69.51663048198003</v>
      </c>
      <c r="AP13" s="4">
        <f t="shared" si="2"/>
        <v>70.704598462380133</v>
      </c>
      <c r="AQ13" s="4">
        <f t="shared" si="2"/>
        <v>71.833662742402097</v>
      </c>
      <c r="AR13" s="4">
        <f t="shared" si="2"/>
        <v>73.014392384860926</v>
      </c>
      <c r="AS13" s="4">
        <f t="shared" si="2"/>
        <v>74.245200079407837</v>
      </c>
      <c r="AT13" s="4">
        <f t="shared" si="2"/>
        <v>75.458255715495341</v>
      </c>
      <c r="AU13" s="4">
        <f t="shared" si="2"/>
        <v>76.638703152216664</v>
      </c>
      <c r="AV13" s="4">
        <f t="shared" si="2"/>
        <v>77.804682255538154</v>
      </c>
      <c r="AW13" s="4">
        <f t="shared" si="2"/>
        <v>79.054590017825305</v>
      </c>
      <c r="AX13" s="4">
        <f t="shared" si="2"/>
        <v>80.286907073509013</v>
      </c>
      <c r="AY13" s="4">
        <f t="shared" si="2"/>
        <v>81.580100574712645</v>
      </c>
      <c r="AZ13" s="4">
        <f t="shared" si="2"/>
        <v>82.947866776768507</v>
      </c>
      <c r="BA13" s="4">
        <f t="shared" si="2"/>
        <v>84.203186704695042</v>
      </c>
      <c r="BB13" s="4">
        <f t="shared" si="2"/>
        <v>85.525740518089407</v>
      </c>
      <c r="BC13" s="4">
        <f t="shared" si="2"/>
        <v>86.895738597685494</v>
      </c>
      <c r="BD13" s="4">
        <f t="shared" si="2"/>
        <v>88.272169760121571</v>
      </c>
      <c r="BE13" s="4">
        <f t="shared" si="2"/>
        <v>89.768795975768072</v>
      </c>
      <c r="BF13" s="4">
        <f t="shared" si="2"/>
        <v>91.318615558790214</v>
      </c>
      <c r="BG13" s="4">
        <f t="shared" si="2"/>
        <v>92.762681354110683</v>
      </c>
      <c r="BH13" s="4">
        <f t="shared" si="2"/>
        <v>94.227155865024102</v>
      </c>
      <c r="BI13" s="4">
        <f t="shared" si="2"/>
        <v>95.841480018153192</v>
      </c>
      <c r="BJ13" s="4">
        <f t="shared" si="2"/>
        <v>97.536909894086975</v>
      </c>
    </row>
    <row r="14" spans="1:62" x14ac:dyDescent="0.25">
      <c r="A14" t="s">
        <v>5</v>
      </c>
      <c r="C14" s="5"/>
      <c r="D14" s="5"/>
      <c r="E14" s="5"/>
      <c r="L14" s="1">
        <f>L8/L7</f>
        <v>7.5125589891916582E-3</v>
      </c>
      <c r="M14" s="1">
        <f t="shared" si="2"/>
        <v>7.2424868434941272E-3</v>
      </c>
      <c r="N14" s="1">
        <f t="shared" si="2"/>
        <v>7.2313988315886252E-3</v>
      </c>
      <c r="O14" s="1">
        <f t="shared" si="2"/>
        <v>7.0556417006238503E-3</v>
      </c>
      <c r="P14" s="1">
        <f t="shared" si="2"/>
        <v>6.9445891233845146E-3</v>
      </c>
      <c r="Q14" s="1">
        <f t="shared" si="2"/>
        <v>6.7175347117365601E-3</v>
      </c>
      <c r="R14" s="1">
        <f t="shared" si="2"/>
        <v>6.4893346130491846E-3</v>
      </c>
      <c r="S14" s="1">
        <f t="shared" si="2"/>
        <v>6.4574146019879802E-3</v>
      </c>
      <c r="T14" s="1">
        <f t="shared" si="2"/>
        <v>6.3127277376462312E-3</v>
      </c>
      <c r="U14" s="1">
        <f t="shared" si="2"/>
        <v>6.1655388775490117E-3</v>
      </c>
      <c r="V14" s="1">
        <f t="shared" si="2"/>
        <v>6.2310690778963514E-3</v>
      </c>
      <c r="W14" s="1">
        <f t="shared" si="2"/>
        <v>6.09571154390712E-3</v>
      </c>
      <c r="X14" s="1">
        <f t="shared" si="2"/>
        <v>5.8071859234649931E-3</v>
      </c>
      <c r="Y14" s="1">
        <f t="shared" si="2"/>
        <v>5.8677121782363638E-3</v>
      </c>
      <c r="Z14" s="1">
        <f t="shared" si="2"/>
        <v>5.8055409547545789E-3</v>
      </c>
      <c r="AA14" s="1">
        <f t="shared" si="2"/>
        <v>5.6013984807622638E-3</v>
      </c>
      <c r="AB14" s="1">
        <f t="shared" si="2"/>
        <v>5.5078250934656086E-3</v>
      </c>
      <c r="AC14" s="1">
        <f t="shared" si="2"/>
        <v>5.4018175683524074E-3</v>
      </c>
      <c r="AD14" s="1">
        <f t="shared" si="2"/>
        <v>5.4404841240836685E-3</v>
      </c>
      <c r="AE14" s="1">
        <f t="shared" si="2"/>
        <v>5.2788096276408496E-3</v>
      </c>
      <c r="AF14" s="96">
        <f t="shared" si="2"/>
        <v>5.0569223321566296E-3</v>
      </c>
      <c r="AG14" s="1">
        <f t="shared" si="2"/>
        <v>4.9900019908564646E-3</v>
      </c>
      <c r="AH14" s="1">
        <f t="shared" si="2"/>
        <v>4.8672466120870447E-3</v>
      </c>
      <c r="AI14" s="1">
        <f t="shared" si="2"/>
        <v>4.7809207994021687E-3</v>
      </c>
      <c r="AJ14" s="1">
        <f t="shared" si="2"/>
        <v>4.6378506141056012E-3</v>
      </c>
      <c r="AK14" s="1">
        <f t="shared" si="2"/>
        <v>4.5256191109497414E-3</v>
      </c>
      <c r="AL14" s="1">
        <f t="shared" si="2"/>
        <v>4.4251486438611175E-3</v>
      </c>
      <c r="AM14" s="1">
        <f t="shared" si="2"/>
        <v>4.332995378196083E-3</v>
      </c>
      <c r="AN14" s="1">
        <f t="shared" si="2"/>
        <v>4.2454719643217073E-3</v>
      </c>
      <c r="AO14" s="1">
        <f t="shared" si="2"/>
        <v>4.1587339659506003E-3</v>
      </c>
      <c r="AP14" s="1">
        <f t="shared" si="2"/>
        <v>4.070861331704337E-3</v>
      </c>
      <c r="AQ14" s="1">
        <f t="shared" si="2"/>
        <v>3.9915702502407507E-3</v>
      </c>
      <c r="AR14" s="1">
        <f t="shared" si="2"/>
        <v>3.9157993839798056E-3</v>
      </c>
      <c r="AS14" s="1">
        <f t="shared" si="2"/>
        <v>3.8361930663570114E-3</v>
      </c>
      <c r="AT14" s="1">
        <f t="shared" si="2"/>
        <v>3.7617552513833996E-3</v>
      </c>
      <c r="AU14" s="1">
        <f t="shared" si="2"/>
        <v>3.6937135751672181E-3</v>
      </c>
      <c r="AV14" s="1">
        <f t="shared" si="2"/>
        <v>3.6323464332435914E-3</v>
      </c>
      <c r="AW14" s="1">
        <f t="shared" si="2"/>
        <v>3.5728176957527825E-3</v>
      </c>
      <c r="AX14" s="1">
        <f t="shared" si="2"/>
        <v>3.5189333123268386E-3</v>
      </c>
      <c r="AY14" s="1">
        <f t="shared" si="2"/>
        <v>3.4648051326532647E-3</v>
      </c>
      <c r="AZ14" s="1">
        <f t="shared" si="2"/>
        <v>3.408333709419226E-3</v>
      </c>
      <c r="BA14" s="1">
        <f t="shared" si="2"/>
        <v>3.3611420066213199E-3</v>
      </c>
      <c r="BB14" s="1">
        <f t="shared" si="2"/>
        <v>3.3148023898527108E-3</v>
      </c>
      <c r="BC14" s="1">
        <f t="shared" si="2"/>
        <v>3.2683158866474099E-3</v>
      </c>
      <c r="BD14" s="1">
        <f t="shared" si="2"/>
        <v>3.2228652514013191E-3</v>
      </c>
      <c r="BE14" s="1">
        <f t="shared" si="2"/>
        <v>3.1747743719969107E-3</v>
      </c>
      <c r="BF14" s="1">
        <f t="shared" si="2"/>
        <v>3.1289314580997705E-3</v>
      </c>
      <c r="BG14" s="1">
        <f t="shared" si="2"/>
        <v>3.0872144601777145E-3</v>
      </c>
      <c r="BH14" s="1">
        <f t="shared" si="2"/>
        <v>3.0439609349820177E-3</v>
      </c>
      <c r="BI14" s="1">
        <f t="shared" si="2"/>
        <v>3.0021230452635921E-3</v>
      </c>
      <c r="BJ14" s="1">
        <f t="shared" si="2"/>
        <v>2.9651520963690807E-3</v>
      </c>
    </row>
    <row r="15" spans="1:62" x14ac:dyDescent="0.25">
      <c r="A15" t="s">
        <v>6</v>
      </c>
      <c r="L15" s="4">
        <f>L9/L8</f>
        <v>74.241134751773046</v>
      </c>
      <c r="M15" s="4">
        <f t="shared" si="2"/>
        <v>75.153029356652084</v>
      </c>
      <c r="N15" s="4">
        <f t="shared" si="2"/>
        <v>74.42280090219397</v>
      </c>
      <c r="O15" s="4">
        <f t="shared" si="2"/>
        <v>74.760298476949814</v>
      </c>
      <c r="P15" s="4">
        <f t="shared" si="2"/>
        <v>74.283999999999992</v>
      </c>
      <c r="Q15" s="4">
        <f t="shared" si="2"/>
        <v>74.273726273726282</v>
      </c>
      <c r="R15" s="4">
        <f t="shared" si="2"/>
        <v>74.059764563839423</v>
      </c>
      <c r="S15" s="4">
        <f t="shared" si="2"/>
        <v>73.979581722668257</v>
      </c>
      <c r="T15" s="4">
        <f t="shared" si="2"/>
        <v>73.322531645569626</v>
      </c>
      <c r="U15" s="4">
        <f t="shared" si="2"/>
        <v>72.251437087502666</v>
      </c>
      <c r="V15" s="4">
        <f t="shared" si="2"/>
        <v>71.863398625781969</v>
      </c>
      <c r="W15" s="4">
        <f t="shared" si="2"/>
        <v>70.662743883555279</v>
      </c>
      <c r="X15" s="4">
        <f t="shared" si="2"/>
        <v>69.991524525903174</v>
      </c>
      <c r="Y15" s="4">
        <f t="shared" si="2"/>
        <v>69.849685987851331</v>
      </c>
      <c r="Z15" s="4">
        <f t="shared" si="2"/>
        <v>69.617497456765008</v>
      </c>
      <c r="AA15" s="4">
        <f t="shared" si="2"/>
        <v>68.668514526229345</v>
      </c>
      <c r="AB15" s="4">
        <f t="shared" si="2"/>
        <v>67.138016019716574</v>
      </c>
      <c r="AC15" s="4">
        <f t="shared" si="2"/>
        <v>66.567683800942049</v>
      </c>
      <c r="AD15" s="4">
        <f t="shared" si="2"/>
        <v>66.062432085350196</v>
      </c>
      <c r="AE15" s="4">
        <f t="shared" si="2"/>
        <v>65.409574997511697</v>
      </c>
      <c r="AF15" s="95">
        <f t="shared" si="2"/>
        <v>64.336882865440458</v>
      </c>
      <c r="AG15" s="4">
        <f t="shared" si="2"/>
        <v>64.975979381443295</v>
      </c>
      <c r="AH15" s="4">
        <f t="shared" si="2"/>
        <v>64.163934426229517</v>
      </c>
      <c r="AI15" s="4">
        <f t="shared" si="2"/>
        <v>63.512833366753568</v>
      </c>
      <c r="AJ15" s="4">
        <f t="shared" si="2"/>
        <v>61.808711360899238</v>
      </c>
      <c r="AK15" s="4">
        <f t="shared" si="2"/>
        <v>61.34825721153846</v>
      </c>
      <c r="AL15" s="4">
        <f t="shared" si="2"/>
        <v>61.136331834082959</v>
      </c>
      <c r="AM15" s="4">
        <f t="shared" si="2"/>
        <v>61.053843074459564</v>
      </c>
      <c r="AN15" s="4">
        <f t="shared" si="2"/>
        <v>61.033453525641022</v>
      </c>
      <c r="AO15" s="4">
        <f t="shared" si="2"/>
        <v>60.822869730649842</v>
      </c>
      <c r="AP15" s="4">
        <f t="shared" si="2"/>
        <v>60.500900360144065</v>
      </c>
      <c r="AQ15" s="4">
        <f t="shared" si="2"/>
        <v>60.20779220779221</v>
      </c>
      <c r="AR15" s="4">
        <f t="shared" si="2"/>
        <v>59.921251993620423</v>
      </c>
      <c r="AS15" s="4">
        <f t="shared" si="2"/>
        <v>59.906999900428154</v>
      </c>
      <c r="AT15" s="4">
        <f t="shared" si="2"/>
        <v>59.350004971661534</v>
      </c>
      <c r="AU15" s="4">
        <f t="shared" si="2"/>
        <v>58.952759031361644</v>
      </c>
      <c r="AV15" s="4">
        <f t="shared" si="2"/>
        <v>58.429532858273951</v>
      </c>
      <c r="AW15" s="4">
        <f t="shared" si="2"/>
        <v>58.222561877526879</v>
      </c>
      <c r="AX15" s="4">
        <f t="shared" si="2"/>
        <v>58.048502700049092</v>
      </c>
      <c r="AY15" s="4">
        <f t="shared" si="2"/>
        <v>57.881524926686218</v>
      </c>
      <c r="AZ15" s="4">
        <f t="shared" si="2"/>
        <v>57.707039236685816</v>
      </c>
      <c r="BA15" s="4">
        <f t="shared" si="2"/>
        <v>57.566957364341086</v>
      </c>
      <c r="BB15" s="4">
        <f t="shared" si="2"/>
        <v>57.404144578313257</v>
      </c>
      <c r="BC15" s="4">
        <f t="shared" si="2"/>
        <v>57.194726749760306</v>
      </c>
      <c r="BD15" s="4">
        <f t="shared" si="2"/>
        <v>57.061713086608165</v>
      </c>
      <c r="BE15" s="4">
        <f t="shared" si="2"/>
        <v>56.931675839817807</v>
      </c>
      <c r="BF15" s="4">
        <f t="shared" si="2"/>
        <v>56.813584905660377</v>
      </c>
      <c r="BG15" s="4">
        <f t="shared" si="2"/>
        <v>56.695187165775401</v>
      </c>
      <c r="BH15" s="4">
        <f t="shared" si="2"/>
        <v>56.620728291316532</v>
      </c>
      <c r="BI15" s="4">
        <f t="shared" si="2"/>
        <v>56.486175542772315</v>
      </c>
      <c r="BJ15" s="4">
        <f t="shared" si="2"/>
        <v>56.332627898417364</v>
      </c>
    </row>
    <row r="18" spans="1:47" x14ac:dyDescent="0.25">
      <c r="A18" s="12" t="s">
        <v>1</v>
      </c>
    </row>
    <row r="20" spans="1:47" x14ac:dyDescent="0.25">
      <c r="A20" t="s">
        <v>33</v>
      </c>
      <c r="B20" s="33">
        <v>249.62</v>
      </c>
      <c r="C20" s="33">
        <v>252.98</v>
      </c>
      <c r="D20" s="33">
        <v>256.51</v>
      </c>
      <c r="E20" s="33">
        <v>259.92</v>
      </c>
      <c r="F20" s="33">
        <v>263.13</v>
      </c>
      <c r="G20" s="33">
        <v>266.27999999999997</v>
      </c>
      <c r="H20" s="33">
        <v>269.39</v>
      </c>
      <c r="I20" s="33">
        <v>272.64999999999998</v>
      </c>
      <c r="J20" s="33">
        <v>275.85000000000002</v>
      </c>
      <c r="K20" s="33">
        <v>279.04000000000002</v>
      </c>
      <c r="L20" s="33">
        <v>282.16000000000003</v>
      </c>
      <c r="M20" s="33">
        <v>284.97000000000003</v>
      </c>
      <c r="N20" s="33">
        <v>287.62</v>
      </c>
      <c r="O20" s="33">
        <v>290.11</v>
      </c>
      <c r="P20" s="33">
        <v>292.81</v>
      </c>
      <c r="Q20" s="33">
        <v>295.52</v>
      </c>
      <c r="R20" s="33">
        <v>298.38</v>
      </c>
      <c r="S20" s="33">
        <v>301.23</v>
      </c>
      <c r="T20" s="33">
        <v>304.08999999999997</v>
      </c>
      <c r="U20" s="33">
        <v>306.77</v>
      </c>
      <c r="V20" s="33">
        <v>309.35000000000002</v>
      </c>
      <c r="W20" s="33">
        <v>312.37597699999998</v>
      </c>
      <c r="X20" s="34">
        <v>315.31097399999999</v>
      </c>
      <c r="Y20" s="33">
        <v>318.37936400000001</v>
      </c>
      <c r="Z20" s="33">
        <v>321.47506700000002</v>
      </c>
      <c r="AA20" s="33">
        <v>324.59454299999999</v>
      </c>
      <c r="AB20" s="33">
        <v>327.73461900000001</v>
      </c>
      <c r="AC20" s="33">
        <v>330.89257800000001</v>
      </c>
      <c r="AD20" s="33">
        <v>334.06603999999999</v>
      </c>
      <c r="AE20" s="33">
        <v>337.25262500000002</v>
      </c>
      <c r="AF20" s="33">
        <v>340.45004299999999</v>
      </c>
      <c r="AG20" s="33">
        <v>343.655914</v>
      </c>
      <c r="AH20" s="33">
        <v>346.86496</v>
      </c>
      <c r="AI20" s="33">
        <v>350.06649800000002</v>
      </c>
      <c r="AJ20" s="33">
        <v>353.26388500000002</v>
      </c>
      <c r="AK20" s="33">
        <v>356.46078499999999</v>
      </c>
      <c r="AL20" s="33">
        <v>359.65643299999999</v>
      </c>
      <c r="AM20" s="33">
        <v>362.84960899999999</v>
      </c>
      <c r="AN20" s="33">
        <v>366.040527</v>
      </c>
      <c r="AO20" s="33">
        <v>369.22872899999999</v>
      </c>
      <c r="AP20" s="33">
        <v>372.41494799999998</v>
      </c>
    </row>
    <row r="21" spans="1:47" x14ac:dyDescent="0.25">
      <c r="A21" s="28" t="str">
        <f>A28</f>
        <v>Real Gross Domestic Product (converted to 2012 dollars)</v>
      </c>
      <c r="B21" s="47">
        <f>B28</f>
        <v>9183.5894150354088</v>
      </c>
      <c r="C21" s="47">
        <f t="shared" ref="C21:AP21" si="3">C28</f>
        <v>9162.0808402073053</v>
      </c>
      <c r="D21" s="47">
        <f t="shared" si="3"/>
        <v>9472.9255093985612</v>
      </c>
      <c r="E21" s="47">
        <f t="shared" si="3"/>
        <v>9743.1555825048345</v>
      </c>
      <c r="F21" s="47">
        <f t="shared" si="3"/>
        <v>10140.034551008501</v>
      </c>
      <c r="G21" s="47">
        <f t="shared" si="3"/>
        <v>10395.048451497019</v>
      </c>
      <c r="H21" s="47">
        <f t="shared" si="3"/>
        <v>10783.804500783688</v>
      </c>
      <c r="I21" s="47">
        <f t="shared" si="3"/>
        <v>11264.429622341459</v>
      </c>
      <c r="J21" s="47">
        <f t="shared" si="3"/>
        <v>11755.008180122873</v>
      </c>
      <c r="K21" s="47">
        <f t="shared" si="3"/>
        <v>12322.468452183464</v>
      </c>
      <c r="L21" s="47">
        <f t="shared" si="3"/>
        <v>12832.381845847585</v>
      </c>
      <c r="M21" s="47">
        <f t="shared" si="3"/>
        <v>12970.929101788186</v>
      </c>
      <c r="N21" s="47">
        <f t="shared" si="3"/>
        <v>13206.150537142334</v>
      </c>
      <c r="O21" s="47">
        <f t="shared" si="3"/>
        <v>13541.707185923324</v>
      </c>
      <c r="P21" s="47">
        <f t="shared" si="3"/>
        <v>14011.349205441211</v>
      </c>
      <c r="Q21" s="47">
        <f t="shared" si="3"/>
        <v>14441.635109316187</v>
      </c>
      <c r="R21" s="47">
        <f t="shared" si="3"/>
        <v>14825.471644147494</v>
      </c>
      <c r="S21" s="47">
        <f t="shared" si="3"/>
        <v>15109.087372864873</v>
      </c>
      <c r="T21" s="47">
        <f t="shared" si="3"/>
        <v>15058.176118617501</v>
      </c>
      <c r="U21" s="47">
        <f t="shared" si="3"/>
        <v>14595.970574439118</v>
      </c>
      <c r="V21" s="47">
        <f t="shared" si="3"/>
        <v>14945.02728614413</v>
      </c>
      <c r="W21" s="87">
        <f t="shared" si="3"/>
        <v>15215.142951937487</v>
      </c>
      <c r="X21" s="73">
        <f t="shared" si="3"/>
        <v>15551.614859221801</v>
      </c>
      <c r="Y21" s="47">
        <f t="shared" si="3"/>
        <v>15781.293349502901</v>
      </c>
      <c r="Z21" s="47">
        <f t="shared" si="3"/>
        <v>16239.194095438579</v>
      </c>
      <c r="AA21" s="47">
        <f t="shared" si="3"/>
        <v>16794.293014289473</v>
      </c>
      <c r="AB21" s="47">
        <f t="shared" si="3"/>
        <v>17307.77292207718</v>
      </c>
      <c r="AC21" s="47">
        <f t="shared" si="3"/>
        <v>17836.131367052982</v>
      </c>
      <c r="AD21" s="47">
        <f t="shared" si="3"/>
        <v>18320.317862413765</v>
      </c>
      <c r="AE21" s="47">
        <f t="shared" si="3"/>
        <v>18812.573202375097</v>
      </c>
      <c r="AF21" s="47">
        <f t="shared" si="3"/>
        <v>19288.28417289233</v>
      </c>
      <c r="AG21" s="47">
        <f t="shared" si="3"/>
        <v>19737.189866944296</v>
      </c>
      <c r="AH21" s="47">
        <f t="shared" si="3"/>
        <v>20211.233886302012</v>
      </c>
      <c r="AI21" s="47">
        <f t="shared" si="3"/>
        <v>20705.7215097189</v>
      </c>
      <c r="AJ21" s="47">
        <f t="shared" si="3"/>
        <v>21201.348737515302</v>
      </c>
      <c r="AK21" s="47">
        <f t="shared" si="3"/>
        <v>21719.76134291304</v>
      </c>
      <c r="AL21" s="47">
        <f t="shared" si="3"/>
        <v>22237.132663287837</v>
      </c>
      <c r="AM21" s="47">
        <f t="shared" si="3"/>
        <v>22757.947374924202</v>
      </c>
      <c r="AN21" s="47">
        <f t="shared" si="3"/>
        <v>23290.263150548581</v>
      </c>
      <c r="AO21" s="47">
        <f t="shared" si="3"/>
        <v>23841.205866807006</v>
      </c>
      <c r="AP21" s="47">
        <f t="shared" si="3"/>
        <v>24431.831385358153</v>
      </c>
    </row>
    <row r="22" spans="1:47" x14ac:dyDescent="0.25">
      <c r="A22" t="s">
        <v>10</v>
      </c>
      <c r="B22" s="33">
        <v>84.485124999999996</v>
      </c>
      <c r="C22" s="33">
        <v>84.437971000000005</v>
      </c>
      <c r="D22" s="33">
        <v>85.782972999999998</v>
      </c>
      <c r="E22" s="33">
        <v>87.423616999999993</v>
      </c>
      <c r="F22" s="33">
        <v>89.091331000000011</v>
      </c>
      <c r="G22" s="33">
        <v>91.029066999999998</v>
      </c>
      <c r="H22" s="33">
        <v>94.022224000000008</v>
      </c>
      <c r="I22" s="33">
        <v>94.602213000000006</v>
      </c>
      <c r="J22" s="33">
        <v>95.017899</v>
      </c>
      <c r="K22" s="33">
        <v>96.651957999999993</v>
      </c>
      <c r="L22" s="33">
        <v>98.814458999999999</v>
      </c>
      <c r="M22" s="33">
        <v>96.168154999999999</v>
      </c>
      <c r="N22" s="33">
        <v>97.645117999999997</v>
      </c>
      <c r="O22" s="33">
        <v>97.977654999999999</v>
      </c>
      <c r="P22" s="33">
        <v>100.16179700000001</v>
      </c>
      <c r="Q22" s="33">
        <v>100.28151099999999</v>
      </c>
      <c r="R22" s="33">
        <v>99.629469</v>
      </c>
      <c r="S22" s="33">
        <v>101.29596099999999</v>
      </c>
      <c r="T22" s="33">
        <v>99.274527000000006</v>
      </c>
      <c r="U22" s="33">
        <v>94.559406999999993</v>
      </c>
      <c r="V22" s="33">
        <v>97.722053000000002</v>
      </c>
      <c r="W22" s="33">
        <v>97.301269000000005</v>
      </c>
      <c r="X22" s="34">
        <v>96.065025000000006</v>
      </c>
      <c r="Y22" s="33">
        <v>96.260848999999993</v>
      </c>
      <c r="Z22" s="33">
        <v>96.560912999999999</v>
      </c>
      <c r="AA22" s="33">
        <v>97.724097999999998</v>
      </c>
      <c r="AB22" s="33">
        <v>98.345344999999995</v>
      </c>
      <c r="AC22" s="33">
        <v>99.127251000000001</v>
      </c>
      <c r="AD22" s="33">
        <v>99.904662999999999</v>
      </c>
      <c r="AE22" s="33">
        <v>100.677559</v>
      </c>
      <c r="AF22" s="33">
        <v>101.03877300000001</v>
      </c>
      <c r="AG22" s="33">
        <v>101.272942</v>
      </c>
      <c r="AH22" s="33">
        <v>101.716286</v>
      </c>
      <c r="AI22" s="33">
        <v>101.97007000000001</v>
      </c>
      <c r="AJ22" s="33">
        <v>102.180122</v>
      </c>
      <c r="AK22" s="33">
        <v>102.338669</v>
      </c>
      <c r="AL22" s="33">
        <v>102.427567</v>
      </c>
      <c r="AM22" s="33">
        <v>102.457588</v>
      </c>
      <c r="AN22" s="33">
        <v>102.513184</v>
      </c>
      <c r="AO22" s="33">
        <v>102.617531</v>
      </c>
      <c r="AP22" s="33">
        <v>102.80903600000001</v>
      </c>
    </row>
    <row r="23" spans="1:47" x14ac:dyDescent="0.25">
      <c r="A23" t="s">
        <v>98</v>
      </c>
      <c r="B23" s="33">
        <f>'CAR2014 in AR4'!B30</f>
        <v>6277.2524391160987</v>
      </c>
      <c r="C23" s="33">
        <f>'CAR2014 in AR4'!C30</f>
        <v>6230.0569870448708</v>
      </c>
      <c r="D23" s="33">
        <f>'CAR2014 in AR4'!D30</f>
        <v>6347.0200557182216</v>
      </c>
      <c r="E23" s="33">
        <f>'CAR2014 in AR4'!E30</f>
        <v>6490.9635553792459</v>
      </c>
      <c r="F23" s="33">
        <f>'CAR2014 in AR4'!F30</f>
        <v>6565.879889009776</v>
      </c>
      <c r="G23" s="33">
        <f>'CAR2014 in AR4'!G30</f>
        <v>6651.1049106090959</v>
      </c>
      <c r="H23" s="33">
        <f>'CAR2014 in AR4'!H30</f>
        <v>6858.1068290590129</v>
      </c>
      <c r="I23" s="33">
        <f>'CAR2014 in AR4'!I30</f>
        <v>6921.4569452921405</v>
      </c>
      <c r="J23" s="33">
        <f>'CAR2014 in AR4'!J30</f>
        <v>6935.7907547138029</v>
      </c>
      <c r="K23" s="33">
        <f>'CAR2014 in AR4'!K30</f>
        <v>6994.8110060043164</v>
      </c>
      <c r="L23" s="33">
        <f>'CAR2014 in AR4'!L30</f>
        <v>7156.952614464155</v>
      </c>
      <c r="M23" s="33">
        <f>'CAR2014 in AR4'!M30</f>
        <v>7047.7080940838532</v>
      </c>
      <c r="N23" s="33">
        <f>'CAR2014 in AR4'!N30</f>
        <v>7090.6670989339736</v>
      </c>
      <c r="O23" s="33">
        <f>'CAR2014 in AR4'!O30</f>
        <v>7133.2986873319314</v>
      </c>
      <c r="P23" s="33">
        <f>'CAR2014 in AR4'!P30</f>
        <v>7259.6777364935433</v>
      </c>
      <c r="Q23" s="33">
        <f>'CAR2014 in AR4'!Q30</f>
        <v>7282.8647164809881</v>
      </c>
      <c r="R23" s="33">
        <f>'CAR2014 in AR4'!R30</f>
        <v>7225.060934200782</v>
      </c>
      <c r="S23" s="33">
        <f>'CAR2014 in AR4'!S30</f>
        <v>7342.7777792694924</v>
      </c>
      <c r="T23" s="33">
        <f>'CAR2014 in AR4'!T30</f>
        <v>7140.5582304613708</v>
      </c>
      <c r="U23" s="33">
        <f>'CAR2014 in AR4'!U30</f>
        <v>6683.518537933689</v>
      </c>
      <c r="V23" s="33">
        <f>'CAR2014 in AR4'!V30</f>
        <v>6908.2516220361467</v>
      </c>
      <c r="W23" s="33">
        <f>'CAR2014 in AR4'!W30</f>
        <v>6779.8757671725753</v>
      </c>
      <c r="X23" s="34">
        <f>'CAR2014 in AR4'!X30</f>
        <v>6657.1859476863956</v>
      </c>
      <c r="Y23" s="33">
        <f>'CAR2014 in AR4'!Y30</f>
        <v>6677.7205624265598</v>
      </c>
      <c r="Z23" s="33">
        <f>'CAR2014 in AR4'!Z30</f>
        <v>6685.7110775406181</v>
      </c>
      <c r="AA23" s="33">
        <f>'CAR2014 in AR4'!AA30</f>
        <v>6732.4631514390885</v>
      </c>
      <c r="AB23" s="33">
        <f>'CAR2014 in AR4'!AB30</f>
        <v>6717.7159628333829</v>
      </c>
      <c r="AC23" s="33">
        <f>'CAR2014 in AR4'!AC30</f>
        <v>6778.1691473840665</v>
      </c>
      <c r="AD23" s="33">
        <f>'CAR2014 in AR4'!AD30</f>
        <v>6835.7687332233099</v>
      </c>
      <c r="AE23" s="33">
        <f>'CAR2014 in AR4'!AE30</f>
        <v>6892.3877830899301</v>
      </c>
      <c r="AF23" s="33">
        <f>'CAR2014 in AR4'!AF30</f>
        <v>6921.3779366891731</v>
      </c>
      <c r="AG23" s="33">
        <f>'CAR2014 in AR4'!AG30</f>
        <v>6943.8887656324378</v>
      </c>
      <c r="AH23" s="33">
        <f>'CAR2014 in AR4'!AH30</f>
        <v>6992.7916649028139</v>
      </c>
      <c r="AI23" s="33">
        <f>'CAR2014 in AR4'!AI30</f>
        <v>7026.4144318993249</v>
      </c>
      <c r="AJ23" s="33">
        <f>'CAR2014 in AR4'!AJ30</f>
        <v>7048.4483133731364</v>
      </c>
      <c r="AK23" s="33">
        <f>'CAR2014 in AR4'!AK30</f>
        <v>7074.0327942031827</v>
      </c>
      <c r="AL23" s="33">
        <f>'CAR2014 in AR4'!AL30</f>
        <v>7092.0939959737534</v>
      </c>
      <c r="AM23" s="33">
        <f>'CAR2014 in AR4'!AM30</f>
        <v>7109.6626059326472</v>
      </c>
      <c r="AN23" s="33">
        <f>'CAR2014 in AR4'!AN30</f>
        <v>7117.1841439455702</v>
      </c>
      <c r="AO23" s="33">
        <f>'CAR2014 in AR4'!AO30</f>
        <v>7133.7571132197845</v>
      </c>
      <c r="AP23" s="33">
        <f>'CAR2014 in AR4'!AP30</f>
        <v>7159.6347450489639</v>
      </c>
    </row>
    <row r="24" spans="1:47" x14ac:dyDescent="0.25">
      <c r="A24" t="s">
        <v>2</v>
      </c>
      <c r="V24" s="3">
        <v>1.110015</v>
      </c>
      <c r="W24" s="3">
        <v>1.1336900000000001</v>
      </c>
      <c r="X24" s="37">
        <v>1.1538170000000001</v>
      </c>
      <c r="Y24" s="3">
        <v>1.1734450000000001</v>
      </c>
      <c r="Z24" s="3">
        <v>1.1899459999999999</v>
      </c>
      <c r="AA24" s="3">
        <v>1.2081839999999999</v>
      </c>
      <c r="AB24" s="3">
        <v>1.2270859999999999</v>
      </c>
      <c r="AC24" s="3">
        <v>1.245709</v>
      </c>
      <c r="AD24" s="3">
        <v>1.2657970000000001</v>
      </c>
      <c r="AE24" s="3">
        <v>1.285822</v>
      </c>
      <c r="AF24" s="3">
        <v>1.307223</v>
      </c>
      <c r="AG24" s="3">
        <v>1.3299000000000001</v>
      </c>
      <c r="AH24" s="3">
        <v>1.354044</v>
      </c>
      <c r="AI24" s="3">
        <v>1.378573</v>
      </c>
      <c r="AJ24" s="3">
        <v>1.403367</v>
      </c>
      <c r="AK24" s="3">
        <v>1.428661</v>
      </c>
      <c r="AL24" s="3">
        <v>1.4546570000000001</v>
      </c>
      <c r="AM24" s="3">
        <v>1.481039</v>
      </c>
      <c r="AN24" s="3">
        <v>1.5081119999999999</v>
      </c>
      <c r="AO24" s="3">
        <v>1.536035</v>
      </c>
      <c r="AP24" s="3">
        <v>1.564427</v>
      </c>
      <c r="AQ24" s="3"/>
      <c r="AR24" s="3"/>
      <c r="AS24" s="3"/>
      <c r="AT24" s="3"/>
      <c r="AU24" s="3"/>
    </row>
    <row r="25" spans="1:47" x14ac:dyDescent="0.25">
      <c r="X25" s="31"/>
    </row>
    <row r="26" spans="1:47" x14ac:dyDescent="0.25">
      <c r="A26" t="s">
        <v>65</v>
      </c>
      <c r="B26" s="33">
        <v>6183.2361872569709</v>
      </c>
      <c r="C26" s="33">
        <v>6135.6076892077572</v>
      </c>
      <c r="D26" s="33">
        <v>6253.8153462138425</v>
      </c>
      <c r="E26" s="33">
        <v>6397.501919418236</v>
      </c>
      <c r="F26" s="33">
        <v>6476.4835549242516</v>
      </c>
      <c r="G26" s="33">
        <v>6556.7294477835821</v>
      </c>
      <c r="H26" s="33">
        <v>6774.1542243557815</v>
      </c>
      <c r="I26" s="33">
        <v>6823.2840416432737</v>
      </c>
      <c r="J26" s="33">
        <v>6839.8613192667899</v>
      </c>
      <c r="K26" s="33">
        <v>6911.5015431721386</v>
      </c>
      <c r="L26" s="33">
        <v>7076.4960105812497</v>
      </c>
      <c r="M26" s="33">
        <v>6958.6972785448825</v>
      </c>
      <c r="N26" s="33">
        <v>7009.1401395946395</v>
      </c>
      <c r="O26" s="33">
        <v>7042.3983448068484</v>
      </c>
      <c r="P26" s="33">
        <v>7164.6382061103059</v>
      </c>
      <c r="Q26" s="33">
        <v>7195.1567182083973</v>
      </c>
      <c r="R26" s="33">
        <v>7152.2600800700211</v>
      </c>
      <c r="S26" s="33">
        <v>7263.2114985505368</v>
      </c>
      <c r="T26" s="33">
        <v>7048.9367011319982</v>
      </c>
      <c r="U26" s="33">
        <v>6586.6905875883131</v>
      </c>
      <c r="V26" s="33">
        <v>6811.5474925537883</v>
      </c>
      <c r="W26" s="33">
        <v>6702.4297192424337</v>
      </c>
      <c r="X26" s="34">
        <v>6573.3083322276234</v>
      </c>
      <c r="Y26" s="33">
        <v>6586.0098480374745</v>
      </c>
      <c r="Z26" s="33">
        <v>6597.0424773752147</v>
      </c>
      <c r="AA26" s="33">
        <v>6642.5356399639122</v>
      </c>
      <c r="AB26" s="33">
        <v>6620.9659443449109</v>
      </c>
      <c r="AC26" s="33">
        <v>6686.6697121440702</v>
      </c>
      <c r="AD26" s="33">
        <v>6742.2950535433274</v>
      </c>
      <c r="AE26" s="33">
        <v>6793.122851517579</v>
      </c>
      <c r="AF26" s="33">
        <v>6815.3133492487168</v>
      </c>
      <c r="AG26" s="33">
        <v>6833.9979433888211</v>
      </c>
      <c r="AH26" s="33">
        <v>6885.1110052020922</v>
      </c>
      <c r="AI26" s="33">
        <v>6912.3945638887544</v>
      </c>
      <c r="AJ26" s="33">
        <v>6934.1302695046561</v>
      </c>
      <c r="AK26" s="33">
        <v>6967.1710096544521</v>
      </c>
      <c r="AL26" s="33">
        <v>6972.991663890627</v>
      </c>
      <c r="AM26" s="33">
        <v>6991.3793262005993</v>
      </c>
      <c r="AN26" s="33">
        <v>6994.6571084735233</v>
      </c>
      <c r="AO26" s="33">
        <v>7013.668566187549</v>
      </c>
      <c r="AP26" s="33">
        <v>7041.1938709397873</v>
      </c>
    </row>
    <row r="27" spans="1:47" x14ac:dyDescent="0.25">
      <c r="A27" t="s">
        <v>95</v>
      </c>
      <c r="B27" s="33">
        <f t="shared" ref="B27:V27" si="4">B28*($W$7/$W$28)</f>
        <v>9591.8264882586045</v>
      </c>
      <c r="C27" s="33">
        <f t="shared" si="4"/>
        <v>9569.3617951590713</v>
      </c>
      <c r="D27" s="33">
        <f t="shared" si="4"/>
        <v>9894.0244076666859</v>
      </c>
      <c r="E27" s="33">
        <f t="shared" si="4"/>
        <v>10176.26698799167</v>
      </c>
      <c r="F27" s="33">
        <f t="shared" si="4"/>
        <v>10590.788372897416</v>
      </c>
      <c r="G27" s="33">
        <f t="shared" si="4"/>
        <v>10857.138377784964</v>
      </c>
      <c r="H27" s="33">
        <f t="shared" si="4"/>
        <v>11263.175756254182</v>
      </c>
      <c r="I27" s="33">
        <f t="shared" si="4"/>
        <v>11765.166052590026</v>
      </c>
      <c r="J27" s="33">
        <f t="shared" si="4"/>
        <v>12277.552244136823</v>
      </c>
      <c r="K27" s="33">
        <f t="shared" si="4"/>
        <v>12870.237764209611</v>
      </c>
      <c r="L27" s="33">
        <f t="shared" si="4"/>
        <v>13402.818280936304</v>
      </c>
      <c r="M27" s="33">
        <f t="shared" si="4"/>
        <v>13547.524362550852</v>
      </c>
      <c r="N27" s="33">
        <f t="shared" si="4"/>
        <v>13793.202070064894</v>
      </c>
      <c r="O27" s="33">
        <f t="shared" si="4"/>
        <v>14143.675181027289</v>
      </c>
      <c r="P27" s="33">
        <f t="shared" si="4"/>
        <v>14634.194144716561</v>
      </c>
      <c r="Q27" s="33">
        <f t="shared" si="4"/>
        <v>15083.607499755624</v>
      </c>
      <c r="R27" s="33">
        <f t="shared" si="4"/>
        <v>15484.506677143569</v>
      </c>
      <c r="S27" s="33">
        <f t="shared" si="4"/>
        <v>15780.729944131559</v>
      </c>
      <c r="T27" s="33">
        <f t="shared" si="4"/>
        <v>15727.555537592771</v>
      </c>
      <c r="U27" s="33">
        <f t="shared" si="4"/>
        <v>15244.803622049614</v>
      </c>
      <c r="V27" s="33">
        <f t="shared" si="4"/>
        <v>15609.376912723419</v>
      </c>
      <c r="W27" s="33">
        <f>W28*($W$7/$W$28)</f>
        <v>15891.500000000002</v>
      </c>
      <c r="X27" s="34">
        <f t="shared" ref="X27:AP27" si="5">X28*($W$7/$W$28)</f>
        <v>16242.929055349612</v>
      </c>
      <c r="Y27" s="33">
        <f t="shared" si="5"/>
        <v>16482.817417873168</v>
      </c>
      <c r="Z27" s="33">
        <f t="shared" si="5"/>
        <v>16961.073174458761</v>
      </c>
      <c r="AA27" s="33">
        <f t="shared" si="5"/>
        <v>17540.847843470048</v>
      </c>
      <c r="AB27" s="33">
        <f t="shared" si="5"/>
        <v>18077.153416173805</v>
      </c>
      <c r="AC27" s="33">
        <f t="shared" si="5"/>
        <v>18628.998920015343</v>
      </c>
      <c r="AD27" s="33">
        <f t="shared" si="5"/>
        <v>19134.70890350558</v>
      </c>
      <c r="AE27" s="33">
        <f t="shared" si="5"/>
        <v>19648.846415043015</v>
      </c>
      <c r="AF27" s="33">
        <f t="shared" si="5"/>
        <v>20145.704112131687</v>
      </c>
      <c r="AG27" s="33">
        <f t="shared" si="5"/>
        <v>20614.56496079814</v>
      </c>
      <c r="AH27" s="33">
        <f t="shared" si="5"/>
        <v>21109.681605933827</v>
      </c>
      <c r="AI27" s="33">
        <f t="shared" si="5"/>
        <v>21626.150632373621</v>
      </c>
      <c r="AJ27" s="33">
        <f t="shared" si="5"/>
        <v>22143.809921898966</v>
      </c>
      <c r="AK27" s="33">
        <f t="shared" si="5"/>
        <v>22685.267464867964</v>
      </c>
      <c r="AL27" s="33">
        <f t="shared" si="5"/>
        <v>23225.637434687353</v>
      </c>
      <c r="AM27" s="33">
        <f t="shared" si="5"/>
        <v>23769.603864454963</v>
      </c>
      <c r="AN27" s="33">
        <f t="shared" si="5"/>
        <v>24325.582613721832</v>
      </c>
      <c r="AO27" s="33">
        <f t="shared" si="5"/>
        <v>24901.016324931614</v>
      </c>
      <c r="AP27" s="33">
        <f t="shared" si="5"/>
        <v>25517.896853606526</v>
      </c>
    </row>
    <row r="28" spans="1:47" x14ac:dyDescent="0.25">
      <c r="A28" t="s">
        <v>45</v>
      </c>
      <c r="B28" s="47">
        <f t="shared" ref="B28:V28" si="6">B29*(100/$Q$89)</f>
        <v>9183.5894150354088</v>
      </c>
      <c r="C28" s="47">
        <f t="shared" si="6"/>
        <v>9162.0808402073053</v>
      </c>
      <c r="D28" s="47">
        <f t="shared" si="6"/>
        <v>9472.9255093985612</v>
      </c>
      <c r="E28" s="47">
        <f t="shared" si="6"/>
        <v>9743.1555825048345</v>
      </c>
      <c r="F28" s="47">
        <f t="shared" si="6"/>
        <v>10140.034551008501</v>
      </c>
      <c r="G28" s="47">
        <f t="shared" si="6"/>
        <v>10395.048451497019</v>
      </c>
      <c r="H28" s="47">
        <f t="shared" si="6"/>
        <v>10783.804500783688</v>
      </c>
      <c r="I28" s="47">
        <f t="shared" si="6"/>
        <v>11264.429622341459</v>
      </c>
      <c r="J28" s="47">
        <f t="shared" si="6"/>
        <v>11755.008180122873</v>
      </c>
      <c r="K28" s="47">
        <f t="shared" si="6"/>
        <v>12322.468452183464</v>
      </c>
      <c r="L28" s="47">
        <f t="shared" si="6"/>
        <v>12832.381845847585</v>
      </c>
      <c r="M28" s="47">
        <f t="shared" si="6"/>
        <v>12970.929101788186</v>
      </c>
      <c r="N28" s="47">
        <f t="shared" si="6"/>
        <v>13206.150537142334</v>
      </c>
      <c r="O28" s="47">
        <f t="shared" si="6"/>
        <v>13541.707185923324</v>
      </c>
      <c r="P28" s="47">
        <f t="shared" si="6"/>
        <v>14011.349205441211</v>
      </c>
      <c r="Q28" s="47">
        <f t="shared" si="6"/>
        <v>14441.635109316187</v>
      </c>
      <c r="R28" s="47">
        <f t="shared" si="6"/>
        <v>14825.471644147494</v>
      </c>
      <c r="S28" s="47">
        <f t="shared" si="6"/>
        <v>15109.087372864873</v>
      </c>
      <c r="T28" s="47">
        <f t="shared" si="6"/>
        <v>15058.176118617501</v>
      </c>
      <c r="U28" s="47">
        <f t="shared" si="6"/>
        <v>14595.970574439118</v>
      </c>
      <c r="V28" s="47">
        <f t="shared" si="6"/>
        <v>14945.02728614413</v>
      </c>
      <c r="W28" s="47">
        <f>W29*(100/$Q$89)</f>
        <v>15215.142951937487</v>
      </c>
      <c r="X28" s="73">
        <f t="shared" ref="X28:AP28" si="7">X29*(100/$Q$89)</f>
        <v>15551.614859221801</v>
      </c>
      <c r="Y28" s="47">
        <f t="shared" si="7"/>
        <v>15781.293349502901</v>
      </c>
      <c r="Z28" s="47">
        <f t="shared" si="7"/>
        <v>16239.194095438579</v>
      </c>
      <c r="AA28" s="47">
        <f t="shared" si="7"/>
        <v>16794.293014289473</v>
      </c>
      <c r="AB28" s="47">
        <f t="shared" si="7"/>
        <v>17307.77292207718</v>
      </c>
      <c r="AC28" s="47">
        <f t="shared" si="7"/>
        <v>17836.131367052982</v>
      </c>
      <c r="AD28" s="47">
        <f t="shared" si="7"/>
        <v>18320.317862413765</v>
      </c>
      <c r="AE28" s="47">
        <f t="shared" si="7"/>
        <v>18812.573202375097</v>
      </c>
      <c r="AF28" s="47">
        <f t="shared" si="7"/>
        <v>19288.28417289233</v>
      </c>
      <c r="AG28" s="47">
        <f t="shared" si="7"/>
        <v>19737.189866944296</v>
      </c>
      <c r="AH28" s="47">
        <f t="shared" si="7"/>
        <v>20211.233886302012</v>
      </c>
      <c r="AI28" s="47">
        <f t="shared" si="7"/>
        <v>20705.7215097189</v>
      </c>
      <c r="AJ28" s="47">
        <f t="shared" si="7"/>
        <v>21201.348737515302</v>
      </c>
      <c r="AK28" s="47">
        <f t="shared" si="7"/>
        <v>21719.76134291304</v>
      </c>
      <c r="AL28" s="47">
        <f t="shared" si="7"/>
        <v>22237.132663287837</v>
      </c>
      <c r="AM28" s="47">
        <f t="shared" si="7"/>
        <v>22757.947374924202</v>
      </c>
      <c r="AN28" s="47">
        <f t="shared" si="7"/>
        <v>23290.263150548581</v>
      </c>
      <c r="AO28" s="47">
        <f t="shared" si="7"/>
        <v>23841.205866807006</v>
      </c>
      <c r="AP28" s="47">
        <f t="shared" si="7"/>
        <v>24431.831385358153</v>
      </c>
    </row>
    <row r="29" spans="1:47" x14ac:dyDescent="0.25">
      <c r="A29" t="s">
        <v>46</v>
      </c>
      <c r="B29" s="33">
        <v>8027.1</v>
      </c>
      <c r="C29" s="33">
        <v>8008.3</v>
      </c>
      <c r="D29" s="33">
        <v>8280</v>
      </c>
      <c r="E29" s="33">
        <v>8516.2000000000007</v>
      </c>
      <c r="F29" s="33">
        <v>8863.1</v>
      </c>
      <c r="G29" s="33">
        <v>9086</v>
      </c>
      <c r="H29" s="33">
        <v>9425.7999999999993</v>
      </c>
      <c r="I29" s="33">
        <v>9845.9</v>
      </c>
      <c r="J29" s="33">
        <v>10274.700000000001</v>
      </c>
      <c r="K29" s="33">
        <v>10770.7</v>
      </c>
      <c r="L29" s="33">
        <v>11216.4</v>
      </c>
      <c r="M29" s="33">
        <v>11337.5</v>
      </c>
      <c r="N29" s="33">
        <v>11543.1</v>
      </c>
      <c r="O29" s="33">
        <v>11836.4</v>
      </c>
      <c r="P29" s="33">
        <v>12246.9</v>
      </c>
      <c r="Q29" s="33">
        <v>12623</v>
      </c>
      <c r="R29" s="33">
        <v>12958.5</v>
      </c>
      <c r="S29" s="33">
        <v>13206.4</v>
      </c>
      <c r="T29" s="33">
        <v>13161.9</v>
      </c>
      <c r="U29" s="33">
        <v>12757.9</v>
      </c>
      <c r="V29" s="33">
        <v>13063</v>
      </c>
      <c r="W29" s="33">
        <v>13299.1</v>
      </c>
      <c r="X29" s="34">
        <v>13593.2</v>
      </c>
      <c r="Y29" s="33">
        <v>13793.955078000001</v>
      </c>
      <c r="Z29" s="33">
        <v>14194.192383</v>
      </c>
      <c r="AA29" s="33">
        <v>14679.387694999999</v>
      </c>
      <c r="AB29" s="33">
        <v>15128.205078000001</v>
      </c>
      <c r="AC29" s="33">
        <v>15590.027344</v>
      </c>
      <c r="AD29" s="33">
        <v>16013.240234000001</v>
      </c>
      <c r="AE29" s="33">
        <v>16443.505859000001</v>
      </c>
      <c r="AF29" s="33">
        <v>16859.310547000001</v>
      </c>
      <c r="AG29" s="33">
        <v>17251.685547000001</v>
      </c>
      <c r="AH29" s="33">
        <v>17666.033202999999</v>
      </c>
      <c r="AI29" s="33">
        <v>18098.25</v>
      </c>
      <c r="AJ29" s="33">
        <v>18531.462890999999</v>
      </c>
      <c r="AK29" s="33">
        <v>18984.591797000001</v>
      </c>
      <c r="AL29" s="33">
        <v>19436.810547000001</v>
      </c>
      <c r="AM29" s="33">
        <v>19892.039062</v>
      </c>
      <c r="AN29" s="33">
        <v>20357.320312</v>
      </c>
      <c r="AO29" s="33">
        <v>20838.882812</v>
      </c>
      <c r="AP29" s="33">
        <v>21355.130859000001</v>
      </c>
    </row>
    <row r="30" spans="1:47" x14ac:dyDescent="0.25">
      <c r="C30" s="5"/>
      <c r="D30" s="5"/>
      <c r="E30" s="5"/>
      <c r="X30" s="31"/>
    </row>
    <row r="31" spans="1:47" x14ac:dyDescent="0.25">
      <c r="A31" t="s">
        <v>3</v>
      </c>
      <c r="L31" s="45">
        <f>L20</f>
        <v>282.16000000000003</v>
      </c>
      <c r="M31" s="45">
        <f t="shared" ref="M31:AP31" si="8">M20</f>
        <v>284.97000000000003</v>
      </c>
      <c r="N31" s="45">
        <f t="shared" si="8"/>
        <v>287.62</v>
      </c>
      <c r="O31" s="45">
        <f t="shared" si="8"/>
        <v>290.11</v>
      </c>
      <c r="P31" s="45">
        <f t="shared" si="8"/>
        <v>292.81</v>
      </c>
      <c r="Q31" s="45">
        <f t="shared" si="8"/>
        <v>295.52</v>
      </c>
      <c r="R31" s="45">
        <f t="shared" si="8"/>
        <v>298.38</v>
      </c>
      <c r="S31" s="45">
        <f t="shared" si="8"/>
        <v>301.23</v>
      </c>
      <c r="T31" s="45">
        <f t="shared" si="8"/>
        <v>304.08999999999997</v>
      </c>
      <c r="U31" s="45">
        <f t="shared" si="8"/>
        <v>306.77</v>
      </c>
      <c r="V31" s="45">
        <f t="shared" si="8"/>
        <v>309.35000000000002</v>
      </c>
      <c r="W31" s="45">
        <f t="shared" si="8"/>
        <v>312.37597699999998</v>
      </c>
      <c r="X31" s="74">
        <f t="shared" si="8"/>
        <v>315.31097399999999</v>
      </c>
      <c r="Y31" s="45">
        <f t="shared" si="8"/>
        <v>318.37936400000001</v>
      </c>
      <c r="Z31" s="45">
        <f t="shared" si="8"/>
        <v>321.47506700000002</v>
      </c>
      <c r="AA31" s="45">
        <f t="shared" si="8"/>
        <v>324.59454299999999</v>
      </c>
      <c r="AB31" s="45">
        <f t="shared" si="8"/>
        <v>327.73461900000001</v>
      </c>
      <c r="AC31" s="45">
        <f t="shared" si="8"/>
        <v>330.89257800000001</v>
      </c>
      <c r="AD31" s="45">
        <f t="shared" si="8"/>
        <v>334.06603999999999</v>
      </c>
      <c r="AE31" s="45">
        <f t="shared" si="8"/>
        <v>337.25262500000002</v>
      </c>
      <c r="AF31" s="45">
        <f t="shared" si="8"/>
        <v>340.45004299999999</v>
      </c>
      <c r="AG31" s="45">
        <f t="shared" si="8"/>
        <v>343.655914</v>
      </c>
      <c r="AH31" s="45">
        <f t="shared" si="8"/>
        <v>346.86496</v>
      </c>
      <c r="AI31" s="45">
        <f t="shared" si="8"/>
        <v>350.06649800000002</v>
      </c>
      <c r="AJ31" s="45">
        <f t="shared" si="8"/>
        <v>353.26388500000002</v>
      </c>
      <c r="AK31" s="45">
        <f t="shared" si="8"/>
        <v>356.46078499999999</v>
      </c>
      <c r="AL31" s="45">
        <f t="shared" si="8"/>
        <v>359.65643299999999</v>
      </c>
      <c r="AM31" s="45">
        <f t="shared" si="8"/>
        <v>362.84960899999999</v>
      </c>
      <c r="AN31" s="45">
        <f t="shared" si="8"/>
        <v>366.040527</v>
      </c>
      <c r="AO31" s="45">
        <f t="shared" si="8"/>
        <v>369.22872899999999</v>
      </c>
      <c r="AP31" s="45">
        <f t="shared" si="8"/>
        <v>372.41494799999998</v>
      </c>
    </row>
    <row r="32" spans="1:47" x14ac:dyDescent="0.25">
      <c r="A32" t="s">
        <v>4</v>
      </c>
      <c r="L32" s="45">
        <f>L21/L20</f>
        <v>45.479096419930478</v>
      </c>
      <c r="M32" s="45">
        <f t="shared" ref="M32:AP34" si="9">M21/M20</f>
        <v>45.516823180644224</v>
      </c>
      <c r="N32" s="45">
        <f t="shared" si="9"/>
        <v>45.915272015653755</v>
      </c>
      <c r="O32" s="45">
        <f t="shared" si="9"/>
        <v>46.677836634115764</v>
      </c>
      <c r="P32" s="45">
        <f t="shared" si="9"/>
        <v>47.851334330935458</v>
      </c>
      <c r="Q32" s="45">
        <f t="shared" si="9"/>
        <v>48.868554105699062</v>
      </c>
      <c r="R32" s="45">
        <f t="shared" si="9"/>
        <v>49.686546163105753</v>
      </c>
      <c r="S32" s="45">
        <f t="shared" si="9"/>
        <v>50.157976871044959</v>
      </c>
      <c r="T32" s="45">
        <f t="shared" si="9"/>
        <v>49.518813899232143</v>
      </c>
      <c r="U32" s="45">
        <f t="shared" si="9"/>
        <v>47.579523990087424</v>
      </c>
      <c r="V32" s="45">
        <f t="shared" si="9"/>
        <v>48.311062828977306</v>
      </c>
      <c r="W32" s="45">
        <f t="shared" si="9"/>
        <v>48.707788281483275</v>
      </c>
      <c r="X32" s="74">
        <f t="shared" si="9"/>
        <v>49.321514763459525</v>
      </c>
      <c r="Y32" s="45">
        <f t="shared" si="9"/>
        <v>49.567576086692917</v>
      </c>
      <c r="Z32" s="45">
        <f t="shared" si="9"/>
        <v>50.514630098633987</v>
      </c>
      <c r="AA32" s="45">
        <f t="shared" si="9"/>
        <v>51.739295611908894</v>
      </c>
      <c r="AB32" s="45">
        <f t="shared" si="9"/>
        <v>52.81032859722756</v>
      </c>
      <c r="AC32" s="45">
        <f t="shared" si="9"/>
        <v>53.903086841231541</v>
      </c>
      <c r="AD32" s="45">
        <f t="shared" si="9"/>
        <v>54.84040779006979</v>
      </c>
      <c r="AE32" s="45">
        <f t="shared" si="9"/>
        <v>55.781843662077044</v>
      </c>
      <c r="AF32" s="45">
        <f t="shared" si="9"/>
        <v>56.65525550511483</v>
      </c>
      <c r="AG32" s="45">
        <f t="shared" si="9"/>
        <v>57.432999296337719</v>
      </c>
      <c r="AH32" s="45">
        <f t="shared" si="9"/>
        <v>58.26830673903185</v>
      </c>
      <c r="AI32" s="45">
        <f t="shared" si="9"/>
        <v>59.147966537828758</v>
      </c>
      <c r="AJ32" s="45">
        <f t="shared" si="9"/>
        <v>60.015613363690719</v>
      </c>
      <c r="AK32" s="45">
        <f t="shared" si="9"/>
        <v>60.931699241230817</v>
      </c>
      <c r="AL32" s="45">
        <f t="shared" si="9"/>
        <v>61.828819459174909</v>
      </c>
      <c r="AM32" s="45">
        <f t="shared" si="9"/>
        <v>62.720054839370661</v>
      </c>
      <c r="AN32" s="45">
        <f t="shared" si="9"/>
        <v>63.6275533243033</v>
      </c>
      <c r="AO32" s="45">
        <f t="shared" si="9"/>
        <v>64.570289347140715</v>
      </c>
      <c r="AP32" s="45">
        <f t="shared" si="9"/>
        <v>65.603788238269516</v>
      </c>
    </row>
    <row r="33" spans="1:42" x14ac:dyDescent="0.25">
      <c r="A33" t="s">
        <v>5</v>
      </c>
      <c r="L33" s="49">
        <f>L22/L21</f>
        <v>7.7003988960923295E-3</v>
      </c>
      <c r="M33" s="49">
        <f t="shared" si="9"/>
        <v>7.4141300322690187E-3</v>
      </c>
      <c r="N33" s="49">
        <f t="shared" si="9"/>
        <v>7.393912232438426E-3</v>
      </c>
      <c r="O33" s="49">
        <f t="shared" si="9"/>
        <v>7.2352513353595689E-3</v>
      </c>
      <c r="P33" s="49">
        <f t="shared" si="9"/>
        <v>7.1486189896047174E-3</v>
      </c>
      <c r="Q33" s="49">
        <f t="shared" si="9"/>
        <v>6.9439166853972906E-3</v>
      </c>
      <c r="R33" s="49">
        <f t="shared" si="9"/>
        <v>6.7201551081398306E-3</v>
      </c>
      <c r="S33" s="49">
        <f t="shared" si="9"/>
        <v>6.7043070504656833E-3</v>
      </c>
      <c r="T33" s="49">
        <f t="shared" si="9"/>
        <v>6.5927324941604188E-3</v>
      </c>
      <c r="U33" s="49">
        <f t="shared" si="9"/>
        <v>6.4784596897992618E-3</v>
      </c>
      <c r="V33" s="49">
        <f t="shared" si="9"/>
        <v>6.538767118250785E-3</v>
      </c>
      <c r="W33" s="49">
        <f t="shared" si="9"/>
        <v>6.3950282496432094E-3</v>
      </c>
      <c r="X33" s="75">
        <f t="shared" si="9"/>
        <v>6.1771736163486156E-3</v>
      </c>
      <c r="Y33" s="49">
        <f t="shared" si="9"/>
        <v>6.0996806071684957E-3</v>
      </c>
      <c r="Z33" s="49">
        <f t="shared" si="9"/>
        <v>5.9461641034959335E-3</v>
      </c>
      <c r="AA33" s="49">
        <f t="shared" si="9"/>
        <v>5.8188872801523215E-3</v>
      </c>
      <c r="AB33" s="49">
        <f t="shared" si="9"/>
        <v>5.6821490230296564E-3</v>
      </c>
      <c r="AC33" s="49">
        <f t="shared" si="9"/>
        <v>5.5576654466174494E-3</v>
      </c>
      <c r="AD33" s="49">
        <f t="shared" si="9"/>
        <v>5.4532166827173821E-3</v>
      </c>
      <c r="AE33" s="49">
        <f t="shared" si="9"/>
        <v>5.3516102192383451E-3</v>
      </c>
      <c r="AF33" s="49">
        <f t="shared" si="9"/>
        <v>5.2383494609644678E-3</v>
      </c>
      <c r="AG33" s="49">
        <f t="shared" si="9"/>
        <v>5.1310719855621996E-3</v>
      </c>
      <c r="AH33" s="49">
        <f t="shared" si="9"/>
        <v>5.0326608742545563E-3</v>
      </c>
      <c r="AI33" s="49">
        <f t="shared" si="9"/>
        <v>4.9247291359606595E-3</v>
      </c>
      <c r="AJ33" s="49">
        <f t="shared" si="9"/>
        <v>4.819510459690454E-3</v>
      </c>
      <c r="AK33" s="49">
        <f t="shared" si="9"/>
        <v>4.7117768645921227E-3</v>
      </c>
      <c r="AL33" s="49">
        <f t="shared" si="9"/>
        <v>4.6061499272836435E-3</v>
      </c>
      <c r="AM33" s="49">
        <f t="shared" si="9"/>
        <v>4.5020575147692223E-3</v>
      </c>
      <c r="AN33" s="49">
        <f t="shared" si="9"/>
        <v>4.4015468325691882E-3</v>
      </c>
      <c r="AO33" s="49">
        <f t="shared" si="9"/>
        <v>4.3042089218678983E-3</v>
      </c>
      <c r="AP33" s="49">
        <f t="shared" si="9"/>
        <v>4.207995478456553E-3</v>
      </c>
    </row>
    <row r="34" spans="1:42" x14ac:dyDescent="0.25">
      <c r="A34" t="s">
        <v>6</v>
      </c>
      <c r="L34" s="45">
        <f>L23/L22</f>
        <v>72.428192057036455</v>
      </c>
      <c r="M34" s="45">
        <f t="shared" si="9"/>
        <v>73.285258452591222</v>
      </c>
      <c r="N34" s="45">
        <f t="shared" si="9"/>
        <v>72.616708793715361</v>
      </c>
      <c r="O34" s="45">
        <f t="shared" si="9"/>
        <v>72.805362481189533</v>
      </c>
      <c r="P34" s="45">
        <f t="shared" si="9"/>
        <v>72.479507695868747</v>
      </c>
      <c r="Q34" s="45">
        <f t="shared" si="9"/>
        <v>72.624202047384273</v>
      </c>
      <c r="R34" s="45">
        <f t="shared" si="9"/>
        <v>72.519315888362129</v>
      </c>
      <c r="S34" s="45">
        <f t="shared" si="9"/>
        <v>72.488356956991538</v>
      </c>
      <c r="T34" s="45">
        <f t="shared" si="9"/>
        <v>71.927396143235924</v>
      </c>
      <c r="U34" s="45">
        <f t="shared" si="9"/>
        <v>70.68063083278102</v>
      </c>
      <c r="V34" s="45">
        <f t="shared" si="9"/>
        <v>70.692862152989633</v>
      </c>
      <c r="W34" s="45">
        <f t="shared" si="9"/>
        <v>69.679212171144187</v>
      </c>
      <c r="X34" s="74">
        <f t="shared" si="9"/>
        <v>69.298747881306383</v>
      </c>
      <c r="Y34" s="45">
        <f t="shared" si="9"/>
        <v>69.371095640622912</v>
      </c>
      <c r="Z34" s="45">
        <f t="shared" si="9"/>
        <v>69.23827530028241</v>
      </c>
      <c r="AA34" s="45">
        <f t="shared" si="9"/>
        <v>68.892558634197769</v>
      </c>
      <c r="AB34" s="45">
        <f t="shared" si="9"/>
        <v>68.307411630244246</v>
      </c>
      <c r="AC34" s="45">
        <f t="shared" si="9"/>
        <v>68.378463833159927</v>
      </c>
      <c r="AD34" s="45">
        <f t="shared" si="9"/>
        <v>68.422919691179075</v>
      </c>
      <c r="AE34" s="45">
        <f t="shared" si="9"/>
        <v>68.460020798576664</v>
      </c>
      <c r="AF34" s="45">
        <f t="shared" si="9"/>
        <v>68.502197039637181</v>
      </c>
      <c r="AG34" s="45">
        <f t="shared" si="9"/>
        <v>68.566081210837524</v>
      </c>
      <c r="AH34" s="45">
        <f t="shared" si="9"/>
        <v>68.748004276353683</v>
      </c>
      <c r="AI34" s="45">
        <f t="shared" si="9"/>
        <v>68.90663536760664</v>
      </c>
      <c r="AJ34" s="45">
        <f t="shared" si="9"/>
        <v>68.980621430194972</v>
      </c>
      <c r="AK34" s="45">
        <f t="shared" si="9"/>
        <v>69.123752178203361</v>
      </c>
      <c r="AL34" s="45">
        <f t="shared" si="9"/>
        <v>69.2400903750233</v>
      </c>
      <c r="AM34" s="45">
        <f t="shared" si="9"/>
        <v>69.391274425986367</v>
      </c>
      <c r="AN34" s="45">
        <f t="shared" si="9"/>
        <v>69.427012860566023</v>
      </c>
      <c r="AO34" s="45">
        <f t="shared" si="9"/>
        <v>69.517918076003838</v>
      </c>
      <c r="AP34" s="45">
        <f t="shared" si="9"/>
        <v>69.64013109751329</v>
      </c>
    </row>
    <row r="36" spans="1:42" x14ac:dyDescent="0.25">
      <c r="A36" s="12" t="s">
        <v>66</v>
      </c>
    </row>
    <row r="37" spans="1:42" x14ac:dyDescent="0.25">
      <c r="A37" t="s">
        <v>3</v>
      </c>
      <c r="L37" s="78">
        <f>(L12-L31)/L31</f>
        <v>1.4176353841778997E-4</v>
      </c>
      <c r="M37" s="78">
        <f t="shared" ref="M37:AP38" si="10">(M12-M31)/M31</f>
        <v>1.0527423939352463E-4</v>
      </c>
      <c r="N37" s="78">
        <f t="shared" si="10"/>
        <v>-6.953619358869971E-5</v>
      </c>
      <c r="O37" s="78">
        <f t="shared" si="10"/>
        <v>-3.4469683912967164E-5</v>
      </c>
      <c r="P37" s="78">
        <f t="shared" si="10"/>
        <v>-3.415183907650321E-5</v>
      </c>
      <c r="Q37" s="78">
        <f t="shared" si="10"/>
        <v>-6.7677314564096541E-5</v>
      </c>
      <c r="R37" s="78">
        <f t="shared" si="10"/>
        <v>6.7028621221200521E-5</v>
      </c>
      <c r="S37" s="78">
        <f t="shared" si="10"/>
        <v>-9.9591674136140346E-5</v>
      </c>
      <c r="T37" s="78">
        <f t="shared" si="10"/>
        <v>3.2885001151132061E-5</v>
      </c>
      <c r="U37" s="78">
        <f t="shared" si="10"/>
        <v>9.7793134922024837E-5</v>
      </c>
      <c r="V37" s="78">
        <f t="shared" si="10"/>
        <v>-1.6162922256347621E-4</v>
      </c>
      <c r="W37" s="78">
        <f t="shared" si="10"/>
        <v>-2.484112278582661E-3</v>
      </c>
      <c r="X37" s="78">
        <f t="shared" si="10"/>
        <v>-4.7920120915296025E-3</v>
      </c>
      <c r="Y37" s="78">
        <f t="shared" si="10"/>
        <v>-7.4733612446063226E-3</v>
      </c>
      <c r="Z37" s="78">
        <f t="shared" si="10"/>
        <v>-9.876557549640428E-3</v>
      </c>
      <c r="AA37" s="78">
        <f t="shared" si="10"/>
        <v>-1.2306254329112257E-2</v>
      </c>
      <c r="AB37" s="78">
        <f t="shared" si="10"/>
        <v>-1.4751627444032795E-2</v>
      </c>
      <c r="AC37" s="78">
        <f t="shared" si="10"/>
        <v>-1.7808129863825517E-2</v>
      </c>
      <c r="AD37" s="78">
        <f t="shared" si="10"/>
        <v>-2.204965221846554E-2</v>
      </c>
      <c r="AE37" s="78">
        <f t="shared" si="10"/>
        <v>-2.6842266980131094E-2</v>
      </c>
      <c r="AF37" s="78">
        <f t="shared" si="10"/>
        <v>-2.6288858480185282E-2</v>
      </c>
      <c r="AG37" s="78">
        <f t="shared" si="10"/>
        <v>-3.3917396806388132E-2</v>
      </c>
      <c r="AH37" s="78">
        <f t="shared" si="10"/>
        <v>-3.9539767868164079E-2</v>
      </c>
      <c r="AI37" s="78">
        <f t="shared" si="10"/>
        <v>-4.3953072024618636E-2</v>
      </c>
      <c r="AJ37" s="78">
        <f t="shared" si="10"/>
        <v>-4.7878896536508377E-2</v>
      </c>
      <c r="AK37" s="78">
        <f t="shared" si="10"/>
        <v>-5.1396354861306837E-2</v>
      </c>
      <c r="AL37" s="78">
        <f t="shared" si="10"/>
        <v>-5.4792382929516527E-2</v>
      </c>
      <c r="AM37" s="78">
        <f t="shared" si="10"/>
        <v>-5.8067057197793523E-2</v>
      </c>
      <c r="AN37" s="78">
        <f t="shared" si="10"/>
        <v>-6.1278807523954808E-2</v>
      </c>
      <c r="AO37" s="78">
        <f t="shared" si="10"/>
        <v>-6.4401080231218946E-2</v>
      </c>
      <c r="AP37" s="78">
        <f t="shared" si="10"/>
        <v>-6.7464928931907323E-2</v>
      </c>
    </row>
    <row r="38" spans="1:42" x14ac:dyDescent="0.25">
      <c r="A38" t="s">
        <v>4</v>
      </c>
      <c r="L38" s="78">
        <f>(L13-L32)/L32</f>
        <v>2.3671048167774988E-2</v>
      </c>
      <c r="M38" s="78">
        <f t="shared" si="10"/>
        <v>2.2440547516620505E-2</v>
      </c>
      <c r="N38" s="78">
        <f t="shared" si="10"/>
        <v>2.1443603817748319E-2</v>
      </c>
      <c r="O38" s="78">
        <f t="shared" si="10"/>
        <v>2.3946077514586946E-2</v>
      </c>
      <c r="P38" s="78">
        <f t="shared" si="10"/>
        <v>2.7751973196169451E-2</v>
      </c>
      <c r="Q38" s="78">
        <f t="shared" si="10"/>
        <v>3.1898980650050208E-2</v>
      </c>
      <c r="R38" s="78">
        <f t="shared" si="10"/>
        <v>3.3010877005936926E-2</v>
      </c>
      <c r="S38" s="78">
        <f t="shared" si="10"/>
        <v>3.4176041194992679E-2</v>
      </c>
      <c r="T38" s="78">
        <f t="shared" si="10"/>
        <v>3.8803469531958498E-2</v>
      </c>
      <c r="U38" s="78">
        <f t="shared" si="10"/>
        <v>4.376821414233921E-2</v>
      </c>
      <c r="V38" s="78">
        <f t="shared" si="10"/>
        <v>4.7273413752508216E-2</v>
      </c>
      <c r="W38" s="78">
        <f t="shared" si="10"/>
        <v>4.7053887583849319E-2</v>
      </c>
      <c r="X38" s="78">
        <f t="shared" si="10"/>
        <v>5.0197330397686105E-2</v>
      </c>
      <c r="Y38" s="78">
        <f t="shared" si="10"/>
        <v>5.6817074691631428E-2</v>
      </c>
      <c r="Z38" s="78">
        <f t="shared" si="10"/>
        <v>5.3069438069658532E-2</v>
      </c>
      <c r="AA38" s="78">
        <f t="shared" si="10"/>
        <v>4.8390421002090303E-2</v>
      </c>
      <c r="AB38" s="78">
        <f t="shared" si="10"/>
        <v>3.6818445914353945E-2</v>
      </c>
      <c r="AC38" s="78">
        <f t="shared" si="10"/>
        <v>3.2000266772273814E-2</v>
      </c>
      <c r="AD38" s="78">
        <f t="shared" si="10"/>
        <v>3.8536774644852029E-2</v>
      </c>
      <c r="AE38" s="78">
        <f t="shared" si="10"/>
        <v>3.9606440327487252E-2</v>
      </c>
      <c r="AF38" s="78">
        <f t="shared" si="10"/>
        <v>-2.1112433540607458E-2</v>
      </c>
      <c r="AG38" s="78">
        <f t="shared" si="10"/>
        <v>1.9462921497564976E-2</v>
      </c>
      <c r="AH38" s="78">
        <f t="shared" si="10"/>
        <v>4.589787990772299E-2</v>
      </c>
      <c r="AI38" s="78">
        <f t="shared" si="10"/>
        <v>5.3872897339770846E-2</v>
      </c>
      <c r="AJ38" s="78">
        <f t="shared" si="10"/>
        <v>6.4293186954219012E-2</v>
      </c>
      <c r="AK38" s="78">
        <f t="shared" si="10"/>
        <v>7.0746675327030523E-2</v>
      </c>
      <c r="AL38" s="78">
        <f t="shared" si="10"/>
        <v>7.5680336169029985E-2</v>
      </c>
      <c r="AM38" s="78">
        <f t="shared" si="10"/>
        <v>7.5749430223919126E-2</v>
      </c>
      <c r="AN38" s="78">
        <f t="shared" si="10"/>
        <v>7.5641567561706563E-2</v>
      </c>
      <c r="AO38" s="78">
        <f t="shared" si="10"/>
        <v>7.6603979707245154E-2</v>
      </c>
      <c r="AP38" s="78">
        <f t="shared" si="10"/>
        <v>7.7751763443671004E-2</v>
      </c>
    </row>
    <row r="39" spans="1:42" x14ac:dyDescent="0.25">
      <c r="A39" t="s">
        <v>5</v>
      </c>
      <c r="L39" s="78">
        <f t="shared" ref="L39:AP40" si="11">(L14-L33)/L33</f>
        <v>-2.4393529404819946E-2</v>
      </c>
      <c r="M39" s="78">
        <f t="shared" si="11"/>
        <v>-2.3150819857196633E-2</v>
      </c>
      <c r="N39" s="78">
        <f t="shared" si="11"/>
        <v>-2.1979352167155193E-2</v>
      </c>
      <c r="O39" s="78">
        <f t="shared" si="11"/>
        <v>-2.4824242643506269E-2</v>
      </c>
      <c r="P39" s="78">
        <f t="shared" si="11"/>
        <v>-2.8541158301609901E-2</v>
      </c>
      <c r="Q39" s="78">
        <f t="shared" si="11"/>
        <v>-3.2601481831831369E-2</v>
      </c>
      <c r="R39" s="78">
        <f t="shared" si="11"/>
        <v>-3.4347495165857597E-2</v>
      </c>
      <c r="S39" s="78">
        <f t="shared" si="11"/>
        <v>-3.6825945861258542E-2</v>
      </c>
      <c r="T39" s="78">
        <f t="shared" si="11"/>
        <v>-4.2471730312462201E-2</v>
      </c>
      <c r="U39" s="78">
        <f t="shared" si="11"/>
        <v>-4.8301730231178779E-2</v>
      </c>
      <c r="V39" s="78">
        <f t="shared" si="11"/>
        <v>-4.7057501022722978E-2</v>
      </c>
      <c r="W39" s="78">
        <f t="shared" si="11"/>
        <v>-4.6804594765126925E-2</v>
      </c>
      <c r="X39" s="78">
        <f t="shared" si="11"/>
        <v>-5.9895951751203262E-2</v>
      </c>
      <c r="Y39" s="78">
        <f t="shared" si="11"/>
        <v>-3.8029602510583405E-2</v>
      </c>
      <c r="Z39" s="78">
        <f t="shared" si="11"/>
        <v>-2.3649389134530935E-2</v>
      </c>
      <c r="AA39" s="78">
        <f t="shared" si="11"/>
        <v>-3.7376355464367142E-2</v>
      </c>
      <c r="AB39" s="78">
        <f t="shared" si="11"/>
        <v>-3.067922521171405E-2</v>
      </c>
      <c r="AC39" s="78">
        <f t="shared" si="11"/>
        <v>-2.8041968298018985E-2</v>
      </c>
      <c r="AD39" s="78">
        <f t="shared" si="11"/>
        <v>-2.3348712098799048E-3</v>
      </c>
      <c r="AE39" s="78">
        <f t="shared" si="11"/>
        <v>-1.3603492895612376E-2</v>
      </c>
      <c r="AF39" s="78">
        <f t="shared" si="11"/>
        <v>-3.4634407299438626E-2</v>
      </c>
      <c r="AG39" s="78">
        <f t="shared" si="11"/>
        <v>-2.7493279202216912E-2</v>
      </c>
      <c r="AH39" s="78">
        <f t="shared" si="11"/>
        <v>-3.2868151918146689E-2</v>
      </c>
      <c r="AI39" s="78">
        <f t="shared" si="11"/>
        <v>-2.9201268250144741E-2</v>
      </c>
      <c r="AJ39" s="78">
        <f t="shared" si="11"/>
        <v>-3.7692592868969602E-2</v>
      </c>
      <c r="AK39" s="78">
        <f t="shared" si="11"/>
        <v>-3.9509034275649245E-2</v>
      </c>
      <c r="AL39" s="78">
        <f t="shared" si="11"/>
        <v>-3.929556924545588E-2</v>
      </c>
      <c r="AM39" s="78">
        <f t="shared" si="11"/>
        <v>-3.7552193862144714E-2</v>
      </c>
      <c r="AN39" s="78">
        <f t="shared" si="11"/>
        <v>-3.5459095219118622E-2</v>
      </c>
      <c r="AO39" s="78">
        <f t="shared" si="11"/>
        <v>-3.3798302674900423E-2</v>
      </c>
      <c r="AP39" s="78">
        <f t="shared" si="11"/>
        <v>-3.2588948218764555E-2</v>
      </c>
    </row>
    <row r="40" spans="1:42" x14ac:dyDescent="0.25">
      <c r="A40" t="s">
        <v>6</v>
      </c>
      <c r="L40" s="78">
        <f t="shared" si="11"/>
        <v>2.5030898097096195E-2</v>
      </c>
      <c r="M40" s="78">
        <f t="shared" si="11"/>
        <v>2.5486311210448098E-2</v>
      </c>
      <c r="N40" s="78">
        <f t="shared" si="11"/>
        <v>2.4871577609076628E-2</v>
      </c>
      <c r="O40" s="78">
        <f t="shared" si="11"/>
        <v>2.6851538528708929E-2</v>
      </c>
      <c r="P40" s="78">
        <f t="shared" si="11"/>
        <v>2.4896586104076125E-2</v>
      </c>
      <c r="Q40" s="78">
        <f t="shared" si="11"/>
        <v>2.2713147681344074E-2</v>
      </c>
      <c r="R40" s="78">
        <f t="shared" si="11"/>
        <v>2.1241908539908108E-2</v>
      </c>
      <c r="S40" s="78">
        <f t="shared" si="11"/>
        <v>2.0571921178479544E-2</v>
      </c>
      <c r="T40" s="78">
        <f t="shared" si="11"/>
        <v>1.9396441093953051E-2</v>
      </c>
      <c r="U40" s="78">
        <f t="shared" si="11"/>
        <v>2.2223998798736249E-2</v>
      </c>
      <c r="V40" s="78">
        <f t="shared" si="11"/>
        <v>1.655805744940874E-2</v>
      </c>
      <c r="W40" s="78">
        <f t="shared" si="11"/>
        <v>1.4115138242312055E-2</v>
      </c>
      <c r="X40" s="78">
        <f t="shared" si="11"/>
        <v>9.9969576042465511E-3</v>
      </c>
      <c r="Y40" s="78">
        <f t="shared" si="11"/>
        <v>6.898987868200283E-3</v>
      </c>
      <c r="Z40" s="78">
        <f t="shared" si="11"/>
        <v>5.4770595431202366E-3</v>
      </c>
      <c r="AA40" s="78">
        <f t="shared" si="11"/>
        <v>-3.2520799402739947E-3</v>
      </c>
      <c r="AB40" s="78">
        <f t="shared" si="11"/>
        <v>-1.7119600679026507E-2</v>
      </c>
      <c r="AC40" s="78">
        <f t="shared" si="11"/>
        <v>-2.6481730221902783E-2</v>
      </c>
      <c r="AD40" s="78">
        <f t="shared" si="11"/>
        <v>-3.4498492851265862E-2</v>
      </c>
      <c r="AE40" s="78">
        <f t="shared" si="11"/>
        <v>-4.4558061266735519E-2</v>
      </c>
      <c r="AF40" s="78">
        <f t="shared" si="11"/>
        <v>-6.0805555941316196E-2</v>
      </c>
      <c r="AG40" s="78">
        <f t="shared" si="11"/>
        <v>-5.2359734813410608E-2</v>
      </c>
      <c r="AH40" s="78">
        <f t="shared" si="11"/>
        <v>-6.6679315252513971E-2</v>
      </c>
      <c r="AI40" s="78">
        <f t="shared" si="11"/>
        <v>-7.8276960877249932E-2</v>
      </c>
      <c r="AJ40" s="78">
        <f t="shared" si="11"/>
        <v>-0.1039699254746981</v>
      </c>
      <c r="AK40" s="78">
        <f t="shared" si="11"/>
        <v>-0.11248658705070601</v>
      </c>
      <c r="AL40" s="78">
        <f t="shared" si="11"/>
        <v>-0.11703853211409986</v>
      </c>
      <c r="AM40" s="78">
        <f t="shared" si="11"/>
        <v>-0.12015100487049875</v>
      </c>
      <c r="AN40" s="78">
        <f t="shared" si="11"/>
        <v>-0.12089760151113277</v>
      </c>
      <c r="AO40" s="78">
        <f t="shared" si="11"/>
        <v>-0.12507636284285314</v>
      </c>
      <c r="AP40" s="78">
        <f t="shared" si="11"/>
        <v>-0.13123511678305225</v>
      </c>
    </row>
    <row r="42" spans="1:42" x14ac:dyDescent="0.25">
      <c r="A42" t="s">
        <v>79</v>
      </c>
    </row>
    <row r="43" spans="1:42" x14ac:dyDescent="0.25">
      <c r="A43" t="s">
        <v>67</v>
      </c>
      <c r="L43" s="79">
        <f>(L31*L13*L14*L15)-L9</f>
        <v>-1.0386392629334296</v>
      </c>
      <c r="M43" s="79">
        <f t="shared" ref="M43:AP43" si="12">(M31*M13*M14*M15)-M9</f>
        <v>-0.75991578947468952</v>
      </c>
      <c r="N43" s="79">
        <f t="shared" si="12"/>
        <v>0.50481223922179197</v>
      </c>
      <c r="O43" s="79">
        <f t="shared" si="12"/>
        <v>0.25211306445999071</v>
      </c>
      <c r="P43" s="79">
        <f t="shared" si="12"/>
        <v>0.25370218579064385</v>
      </c>
      <c r="Q43" s="79">
        <f t="shared" si="12"/>
        <v>0.50320135363836016</v>
      </c>
      <c r="R43" s="79">
        <f t="shared" si="12"/>
        <v>-0.49335120643445407</v>
      </c>
      <c r="S43" s="79">
        <f t="shared" si="12"/>
        <v>0.74340637450404756</v>
      </c>
      <c r="T43" s="79">
        <f t="shared" si="12"/>
        <v>-0.23809930943934887</v>
      </c>
      <c r="U43" s="79">
        <f t="shared" si="12"/>
        <v>-0.66368644067824789</v>
      </c>
      <c r="V43" s="79">
        <f t="shared" si="12"/>
        <v>1.1327837051412644</v>
      </c>
      <c r="W43" s="79">
        <f t="shared" si="12"/>
        <v>17.046341985556865</v>
      </c>
      <c r="X43" s="79">
        <f t="shared" si="12"/>
        <v>31.810865936902701</v>
      </c>
      <c r="Y43" s="79">
        <f t="shared" si="12"/>
        <v>51.084794487341242</v>
      </c>
      <c r="Z43" s="79">
        <f t="shared" si="12"/>
        <v>68.263441746153148</v>
      </c>
      <c r="AA43" s="79">
        <f t="shared" si="12"/>
        <v>83.34216508733607</v>
      </c>
      <c r="AB43" s="79">
        <f t="shared" si="12"/>
        <v>97.888682440694538</v>
      </c>
      <c r="AC43" s="79">
        <f t="shared" si="12"/>
        <v>117.86969100923125</v>
      </c>
      <c r="AD43" s="79">
        <f t="shared" si="12"/>
        <v>150.78173400673404</v>
      </c>
      <c r="AE43" s="79">
        <f t="shared" si="12"/>
        <v>181.26488638787396</v>
      </c>
      <c r="AF43" s="79">
        <f t="shared" si="12"/>
        <v>161.48955414841566</v>
      </c>
      <c r="AG43" s="79">
        <f t="shared" si="12"/>
        <v>221.27523942885455</v>
      </c>
      <c r="AH43" s="79">
        <f t="shared" si="12"/>
        <v>261.03008426474662</v>
      </c>
      <c r="AI43" s="79">
        <f t="shared" si="12"/>
        <v>291.23319569576961</v>
      </c>
      <c r="AJ43" s="79">
        <f t="shared" si="12"/>
        <v>309.69582410792373</v>
      </c>
      <c r="AK43" s="79">
        <f t="shared" si="12"/>
        <v>331.85955915552859</v>
      </c>
      <c r="AL43" s="79">
        <f t="shared" si="12"/>
        <v>354.57608962132599</v>
      </c>
      <c r="AM43" s="79">
        <f t="shared" si="12"/>
        <v>376.0756911010003</v>
      </c>
      <c r="AN43" s="79">
        <f t="shared" si="12"/>
        <v>397.78298279054707</v>
      </c>
      <c r="AO43" s="79">
        <f t="shared" si="12"/>
        <v>418.12428965992149</v>
      </c>
      <c r="AP43" s="79">
        <f t="shared" si="12"/>
        <v>437.52309099357808</v>
      </c>
    </row>
    <row r="44" spans="1:42" x14ac:dyDescent="0.25">
      <c r="A44" t="s">
        <v>68</v>
      </c>
      <c r="L44" s="79">
        <f>(L12*L32*L14*L15)-L9</f>
        <v>-169.44112355687139</v>
      </c>
      <c r="M44" s="79">
        <f t="shared" ref="M44:AP44" si="13">(M12*M32*M14*M15)-M9</f>
        <v>-158.44715961771271</v>
      </c>
      <c r="N44" s="79">
        <f t="shared" si="13"/>
        <v>-152.39550010591847</v>
      </c>
      <c r="O44" s="79">
        <f t="shared" si="13"/>
        <v>-171.04105926289867</v>
      </c>
      <c r="P44" s="79">
        <f t="shared" si="13"/>
        <v>-200.58609768397673</v>
      </c>
      <c r="Q44" s="79">
        <f t="shared" si="13"/>
        <v>-229.83116156156211</v>
      </c>
      <c r="R44" s="79">
        <f t="shared" si="13"/>
        <v>-235.22159240914243</v>
      </c>
      <c r="S44" s="79">
        <f t="shared" si="13"/>
        <v>-246.65349622336726</v>
      </c>
      <c r="T44" s="79">
        <f t="shared" si="13"/>
        <v>-270.46540537613691</v>
      </c>
      <c r="U44" s="79">
        <f t="shared" si="13"/>
        <v>-284.61108110328678</v>
      </c>
      <c r="V44" s="79">
        <f t="shared" si="13"/>
        <v>-316.31063596121203</v>
      </c>
      <c r="W44" s="79">
        <f t="shared" si="13"/>
        <v>-307.61412542333437</v>
      </c>
      <c r="X44" s="79">
        <f t="shared" si="13"/>
        <v>-315.77747693067613</v>
      </c>
      <c r="Y44" s="79">
        <f t="shared" si="13"/>
        <v>-364.75133916420782</v>
      </c>
      <c r="Z44" s="79">
        <f t="shared" si="13"/>
        <v>-344.87316729238955</v>
      </c>
      <c r="AA44" s="79">
        <f t="shared" si="13"/>
        <v>-308.74330745371935</v>
      </c>
      <c r="AB44" s="79">
        <f t="shared" si="13"/>
        <v>-232.16727913359227</v>
      </c>
      <c r="AC44" s="79">
        <f t="shared" si="13"/>
        <v>-201.58302374979667</v>
      </c>
      <c r="AD44" s="79">
        <f t="shared" si="13"/>
        <v>-248.15171376630133</v>
      </c>
      <c r="AE44" s="79">
        <f t="shared" si="13"/>
        <v>-250.36555546746786</v>
      </c>
      <c r="AF44" s="79">
        <f t="shared" si="13"/>
        <v>129.00553067248347</v>
      </c>
      <c r="AG44" s="79">
        <f t="shared" si="13"/>
        <v>-120.32646685655072</v>
      </c>
      <c r="AH44" s="79">
        <f t="shared" si="13"/>
        <v>-278.25256630119293</v>
      </c>
      <c r="AI44" s="79">
        <f t="shared" si="13"/>
        <v>-323.82691949144373</v>
      </c>
      <c r="AJ44" s="79">
        <f t="shared" si="13"/>
        <v>-372.03781053333478</v>
      </c>
      <c r="AK44" s="79">
        <f t="shared" si="13"/>
        <v>-404.69338250568671</v>
      </c>
      <c r="AL44" s="79">
        <f t="shared" si="13"/>
        <v>-430.34453626844333</v>
      </c>
      <c r="AM44" s="79">
        <f t="shared" si="13"/>
        <v>-429.56973631380788</v>
      </c>
      <c r="AN44" s="79">
        <f t="shared" si="13"/>
        <v>-428.51443934758572</v>
      </c>
      <c r="AO44" s="79">
        <f t="shared" si="13"/>
        <v>-432.21248576531161</v>
      </c>
      <c r="AP44" s="79">
        <f t="shared" si="13"/>
        <v>-436.29435197854036</v>
      </c>
    </row>
    <row r="45" spans="1:42" x14ac:dyDescent="0.25">
      <c r="A45" t="s">
        <v>69</v>
      </c>
      <c r="L45" s="79">
        <f>(L12*L13*L33*L15)-L9</f>
        <v>183.21529372156783</v>
      </c>
      <c r="M45" s="79">
        <f t="shared" ref="M45:AP45" si="14">(M12*M13*M33*M15)-M9</f>
        <v>171.09130263961742</v>
      </c>
      <c r="N45" s="79">
        <f t="shared" si="14"/>
        <v>163.13818486895889</v>
      </c>
      <c r="O45" s="79">
        <f t="shared" si="14"/>
        <v>186.18135702865311</v>
      </c>
      <c r="P45" s="79">
        <f t="shared" si="14"/>
        <v>218.24407913876621</v>
      </c>
      <c r="Q45" s="79">
        <f t="shared" si="14"/>
        <v>250.5539264028157</v>
      </c>
      <c r="R45" s="79">
        <f t="shared" si="14"/>
        <v>261.81782903392195</v>
      </c>
      <c r="S45" s="79">
        <f t="shared" si="14"/>
        <v>285.37053457595448</v>
      </c>
      <c r="T45" s="79">
        <f t="shared" si="14"/>
        <v>321.16107715625276</v>
      </c>
      <c r="U45" s="79">
        <f t="shared" si="14"/>
        <v>344.47717728615407</v>
      </c>
      <c r="V45" s="79">
        <f t="shared" si="14"/>
        <v>346.03423923324499</v>
      </c>
      <c r="W45" s="79">
        <f t="shared" si="14"/>
        <v>336.11380192063098</v>
      </c>
      <c r="X45" s="79">
        <f t="shared" si="14"/>
        <v>420.91362757285242</v>
      </c>
      <c r="Y45" s="79">
        <f t="shared" si="14"/>
        <v>268.2118274184113</v>
      </c>
      <c r="Z45" s="79">
        <f t="shared" si="14"/>
        <v>165.7624093252598</v>
      </c>
      <c r="AA45" s="79">
        <f t="shared" si="14"/>
        <v>259.71774443765662</v>
      </c>
      <c r="AB45" s="79">
        <f t="shared" si="14"/>
        <v>206.92603700304971</v>
      </c>
      <c r="AC45" s="79">
        <f t="shared" si="14"/>
        <v>187.56039865856928</v>
      </c>
      <c r="AD45" s="79">
        <f t="shared" si="14"/>
        <v>15.650994272004027</v>
      </c>
      <c r="AE45" s="79">
        <f t="shared" si="14"/>
        <v>90.630972046452371</v>
      </c>
      <c r="AF45" s="79">
        <f t="shared" si="14"/>
        <v>214.59460062310245</v>
      </c>
      <c r="AG45" s="79">
        <f t="shared" si="14"/>
        <v>178.17981338708523</v>
      </c>
      <c r="AH45" s="79">
        <f t="shared" si="14"/>
        <v>215.4891640862561</v>
      </c>
      <c r="AI45" s="79">
        <f t="shared" si="14"/>
        <v>190.54754814063108</v>
      </c>
      <c r="AJ45" s="79">
        <f t="shared" si="14"/>
        <v>241.22682063392404</v>
      </c>
      <c r="AK45" s="79">
        <f t="shared" si="14"/>
        <v>251.9474296629096</v>
      </c>
      <c r="AL45" s="79">
        <f t="shared" si="14"/>
        <v>250.1901810312329</v>
      </c>
      <c r="AM45" s="79">
        <f t="shared" si="14"/>
        <v>238.02553987348438</v>
      </c>
      <c r="AN45" s="79">
        <f t="shared" si="14"/>
        <v>224.01624687384628</v>
      </c>
      <c r="AO45" s="79">
        <f t="shared" si="14"/>
        <v>212.48537895424852</v>
      </c>
      <c r="AP45" s="79">
        <f t="shared" si="14"/>
        <v>203.72643470558887</v>
      </c>
    </row>
    <row r="46" spans="1:42" x14ac:dyDescent="0.25">
      <c r="A46" t="s">
        <v>70</v>
      </c>
      <c r="L46" s="79">
        <f>(L12*L13*L14*L34)-L9</f>
        <v>-178.9374439705025</v>
      </c>
      <c r="M46" s="79">
        <f t="shared" ref="M46:AP46" si="15">(M12*M13*M14*M34)-M9</f>
        <v>-179.41807304408667</v>
      </c>
      <c r="N46" s="79">
        <f t="shared" si="15"/>
        <v>-176.16622426100275</v>
      </c>
      <c r="O46" s="79">
        <f t="shared" si="15"/>
        <v>-191.25138846522805</v>
      </c>
      <c r="P46" s="79">
        <f t="shared" si="15"/>
        <v>-180.44923041312632</v>
      </c>
      <c r="Q46" s="79">
        <f t="shared" si="15"/>
        <v>-165.11737505683504</v>
      </c>
      <c r="R46" s="79">
        <f t="shared" si="15"/>
        <v>-153.10519385568932</v>
      </c>
      <c r="S46" s="79">
        <f t="shared" si="15"/>
        <v>-150.4496666091236</v>
      </c>
      <c r="T46" s="79">
        <f t="shared" si="15"/>
        <v>-137.76963085545412</v>
      </c>
      <c r="U46" s="79">
        <f t="shared" si="15"/>
        <v>-147.56153956855178</v>
      </c>
      <c r="V46" s="79">
        <f t="shared" si="15"/>
        <v>-114.13901146197986</v>
      </c>
      <c r="W46" s="79">
        <f t="shared" si="15"/>
        <v>-95.274716981262827</v>
      </c>
      <c r="X46" s="79">
        <f t="shared" si="15"/>
        <v>-65.391187483490285</v>
      </c>
      <c r="Y46" s="79">
        <f t="shared" si="15"/>
        <v>-46.485480426296817</v>
      </c>
      <c r="Z46" s="79">
        <f t="shared" si="15"/>
        <v>-37.277537982238755</v>
      </c>
      <c r="AA46" s="79">
        <f t="shared" si="15"/>
        <v>21.824136557204838</v>
      </c>
      <c r="AB46" s="79">
        <f t="shared" si="15"/>
        <v>113.87574455318463</v>
      </c>
      <c r="AC46" s="79">
        <f t="shared" si="15"/>
        <v>176.84077794639779</v>
      </c>
      <c r="AD46" s="79">
        <f t="shared" si="15"/>
        <v>238.95216033805809</v>
      </c>
      <c r="AE46" s="79">
        <f t="shared" si="15"/>
        <v>306.47828963299798</v>
      </c>
      <c r="AF46" s="79">
        <f t="shared" si="15"/>
        <v>387.24925877506939</v>
      </c>
      <c r="AG46" s="79">
        <f t="shared" si="15"/>
        <v>348.23987745123941</v>
      </c>
      <c r="AH46" s="79">
        <f t="shared" si="15"/>
        <v>452.99778258927017</v>
      </c>
      <c r="AI46" s="79">
        <f t="shared" si="15"/>
        <v>537.97781156508518</v>
      </c>
      <c r="AJ46" s="79">
        <f t="shared" si="15"/>
        <v>714.6091193046268</v>
      </c>
      <c r="AK46" s="79">
        <f t="shared" si="15"/>
        <v>776.30541747182542</v>
      </c>
      <c r="AL46" s="79">
        <f t="shared" si="15"/>
        <v>810.78104202108079</v>
      </c>
      <c r="AM46" s="79">
        <f t="shared" si="15"/>
        <v>833.07614064455811</v>
      </c>
      <c r="AN46" s="79">
        <f t="shared" si="15"/>
        <v>838.01296399891271</v>
      </c>
      <c r="AO46" s="79">
        <f t="shared" si="15"/>
        <v>868.37447825050367</v>
      </c>
      <c r="AP46" s="79">
        <f t="shared" si="15"/>
        <v>913.55750450742653</v>
      </c>
    </row>
    <row r="48" spans="1:42" x14ac:dyDescent="0.25">
      <c r="A48" t="s">
        <v>71</v>
      </c>
      <c r="L48" s="76">
        <f>L43/SUM(L$43:L$46)</f>
        <v>6.2492617789775889E-3</v>
      </c>
      <c r="M48" s="76">
        <f t="shared" ref="M48:AP51" si="16">M43/SUM(M$43:M$46)</f>
        <v>4.5358941400354116E-3</v>
      </c>
      <c r="N48" s="76">
        <f t="shared" si="16"/>
        <v>-3.0609758370848533E-3</v>
      </c>
      <c r="O48" s="76">
        <f t="shared" si="16"/>
        <v>-1.4336092922320894E-3</v>
      </c>
      <c r="P48" s="76">
        <f t="shared" si="16"/>
        <v>-1.5608835670792593E-3</v>
      </c>
      <c r="Q48" s="76">
        <f t="shared" si="16"/>
        <v>-3.4970910189722148E-3</v>
      </c>
      <c r="R48" s="76">
        <f t="shared" si="16"/>
        <v>3.8845845599558186E-3</v>
      </c>
      <c r="S48" s="76">
        <f t="shared" si="16"/>
        <v>-6.6980051026413684E-3</v>
      </c>
      <c r="T48" s="76">
        <f t="shared" si="16"/>
        <v>2.7269922831284453E-3</v>
      </c>
      <c r="U48" s="76">
        <f t="shared" si="16"/>
        <v>7.5112378537733303E-3</v>
      </c>
      <c r="V48" s="76">
        <f t="shared" si="16"/>
        <v>-1.3601681168776487E-2</v>
      </c>
      <c r="W48" s="76">
        <f t="shared" si="16"/>
        <v>-0.34278681124345362</v>
      </c>
      <c r="X48" s="76">
        <f t="shared" si="16"/>
        <v>0.44456009159516241</v>
      </c>
      <c r="Y48" s="76">
        <f t="shared" si="16"/>
        <v>-0.55563067922153753</v>
      </c>
      <c r="Z48" s="76">
        <f t="shared" si="16"/>
        <v>-0.46085069324356065</v>
      </c>
      <c r="AA48" s="76">
        <f t="shared" si="16"/>
        <v>1.4845220622918487</v>
      </c>
      <c r="AB48" s="76">
        <f t="shared" si="16"/>
        <v>0.52480705019280283</v>
      </c>
      <c r="AC48" s="76">
        <f t="shared" si="16"/>
        <v>0.41993158444785827</v>
      </c>
      <c r="AD48" s="76">
        <f t="shared" si="16"/>
        <v>0.95896895900057255</v>
      </c>
      <c r="AE48" s="76">
        <f t="shared" si="16"/>
        <v>0.55262237172244522</v>
      </c>
      <c r="AF48" s="76">
        <f t="shared" si="16"/>
        <v>0.18097333439788732</v>
      </c>
      <c r="AG48" s="76">
        <f t="shared" si="16"/>
        <v>0.35270379742378655</v>
      </c>
      <c r="AH48" s="76">
        <f t="shared" si="16"/>
        <v>0.40080504685512852</v>
      </c>
      <c r="AI48" s="76">
        <f t="shared" si="16"/>
        <v>0.41847960441536119</v>
      </c>
      <c r="AJ48" s="76">
        <f t="shared" si="16"/>
        <v>0.34661210956182403</v>
      </c>
      <c r="AK48" s="76">
        <f t="shared" si="16"/>
        <v>0.34734451679743256</v>
      </c>
      <c r="AL48" s="76">
        <f t="shared" si="16"/>
        <v>0.35990163458034669</v>
      </c>
      <c r="AM48" s="76">
        <f t="shared" si="16"/>
        <v>0.36956846436022966</v>
      </c>
      <c r="AN48" s="76">
        <f t="shared" si="16"/>
        <v>0.38571109180246527</v>
      </c>
      <c r="AO48" s="76">
        <f t="shared" si="16"/>
        <v>0.39195294073431169</v>
      </c>
      <c r="AP48" s="76">
        <f t="shared" si="16"/>
        <v>0.39116507082128188</v>
      </c>
    </row>
    <row r="49" spans="1:42" x14ac:dyDescent="0.25">
      <c r="A49" t="s">
        <v>72</v>
      </c>
      <c r="L49" s="76">
        <f t="shared" ref="L49:AA51" si="17">L44/SUM(L$43:L$46)</f>
        <v>1.0194896101273647</v>
      </c>
      <c r="M49" s="76">
        <f t="shared" si="17"/>
        <v>0.94576208675971496</v>
      </c>
      <c r="N49" s="76">
        <f t="shared" si="17"/>
        <v>0.92406425054945751</v>
      </c>
      <c r="O49" s="76">
        <f t="shared" si="17"/>
        <v>0.97260351199064576</v>
      </c>
      <c r="P49" s="76">
        <f t="shared" si="17"/>
        <v>1.234090840343957</v>
      </c>
      <c r="Q49" s="76">
        <f t="shared" si="17"/>
        <v>1.5972542306683097</v>
      </c>
      <c r="R49" s="76">
        <f t="shared" si="17"/>
        <v>1.8521048578041197</v>
      </c>
      <c r="S49" s="76">
        <f t="shared" si="17"/>
        <v>2.2223193571491935</v>
      </c>
      <c r="T49" s="76">
        <f t="shared" si="17"/>
        <v>3.0976867385741422</v>
      </c>
      <c r="U49" s="76">
        <f t="shared" si="17"/>
        <v>3.2210715707882689</v>
      </c>
      <c r="V49" s="76">
        <f t="shared" si="17"/>
        <v>3.7980387616017168</v>
      </c>
      <c r="W49" s="76">
        <f t="shared" si="17"/>
        <v>6.1858471006067823</v>
      </c>
      <c r="X49" s="76">
        <f t="shared" si="17"/>
        <v>-4.413022403930797</v>
      </c>
      <c r="Y49" s="76">
        <f t="shared" si="17"/>
        <v>3.9672672927556727</v>
      </c>
      <c r="Z49" s="76">
        <f t="shared" si="17"/>
        <v>2.328259961149068</v>
      </c>
      <c r="AA49" s="76">
        <f t="shared" si="17"/>
        <v>-5.4994521802943463</v>
      </c>
      <c r="AB49" s="76">
        <f t="shared" si="16"/>
        <v>-1.2447100305717949</v>
      </c>
      <c r="AC49" s="76">
        <f t="shared" si="16"/>
        <v>-0.71817511216189334</v>
      </c>
      <c r="AD49" s="76">
        <f t="shared" si="16"/>
        <v>-1.5782401773814998</v>
      </c>
      <c r="AE49" s="76">
        <f t="shared" si="16"/>
        <v>-0.76328962446692139</v>
      </c>
      <c r="AF49" s="76">
        <f t="shared" si="16"/>
        <v>0.14457010030575598</v>
      </c>
      <c r="AG49" s="76">
        <f t="shared" si="16"/>
        <v>-0.19179552985881285</v>
      </c>
      <c r="AH49" s="76">
        <f t="shared" si="16"/>
        <v>-0.4272497294250438</v>
      </c>
      <c r="AI49" s="76">
        <f t="shared" si="16"/>
        <v>-0.46531426764065431</v>
      </c>
      <c r="AJ49" s="76">
        <f t="shared" si="16"/>
        <v>-0.41638537011975824</v>
      </c>
      <c r="AK49" s="76">
        <f t="shared" si="16"/>
        <v>-0.42357685207337359</v>
      </c>
      <c r="AL49" s="76">
        <f t="shared" si="16"/>
        <v>-0.43680808314272379</v>
      </c>
      <c r="AM49" s="76">
        <f t="shared" si="16"/>
        <v>-0.42213690366519013</v>
      </c>
      <c r="AN49" s="76">
        <f t="shared" si="16"/>
        <v>-0.41550991219980954</v>
      </c>
      <c r="AO49" s="76">
        <f t="shared" si="16"/>
        <v>-0.40515932464862708</v>
      </c>
      <c r="AP49" s="76">
        <f t="shared" si="16"/>
        <v>-0.39006652358175997</v>
      </c>
    </row>
    <row r="50" spans="1:42" x14ac:dyDescent="0.25">
      <c r="A50" t="s">
        <v>73</v>
      </c>
      <c r="L50" s="76">
        <f t="shared" si="17"/>
        <v>-1.1023657329731926</v>
      </c>
      <c r="M50" s="76">
        <f t="shared" si="16"/>
        <v>-1.0212342575359974</v>
      </c>
      <c r="N50" s="76">
        <f t="shared" si="16"/>
        <v>-0.9892035160628655</v>
      </c>
      <c r="O50" s="76">
        <f t="shared" si="16"/>
        <v>-1.0586969146099727</v>
      </c>
      <c r="P50" s="76">
        <f t="shared" si="16"/>
        <v>-1.3427302397037857</v>
      </c>
      <c r="Q50" s="76">
        <f t="shared" si="16"/>
        <v>-1.7412709235699415</v>
      </c>
      <c r="R50" s="76">
        <f t="shared" si="16"/>
        <v>-2.0615202373513393</v>
      </c>
      <c r="S50" s="76">
        <f t="shared" si="16"/>
        <v>-2.5711553765037447</v>
      </c>
      <c r="T50" s="76">
        <f t="shared" si="16"/>
        <v>-3.6783129741475138</v>
      </c>
      <c r="U50" s="76">
        <f t="shared" si="16"/>
        <v>-3.8986030980963355</v>
      </c>
      <c r="V50" s="76">
        <f t="shared" si="16"/>
        <v>-4.1549391769753443</v>
      </c>
      <c r="W50" s="76">
        <f t="shared" si="16"/>
        <v>-6.7589503057551781</v>
      </c>
      <c r="X50" s="76">
        <f t="shared" si="16"/>
        <v>5.882310817900942</v>
      </c>
      <c r="Y50" s="76">
        <f t="shared" si="16"/>
        <v>-2.9172422310648689</v>
      </c>
      <c r="Z50" s="76">
        <f t="shared" si="16"/>
        <v>-1.1190722192904043</v>
      </c>
      <c r="AA50" s="76">
        <f t="shared" si="16"/>
        <v>4.626190370532659</v>
      </c>
      <c r="AB50" s="76">
        <f t="shared" si="16"/>
        <v>1.1093850727171641</v>
      </c>
      <c r="AC50" s="76">
        <f t="shared" si="16"/>
        <v>0.66821703454025749</v>
      </c>
      <c r="AD50" s="76">
        <f t="shared" si="16"/>
        <v>9.9540025741296487E-2</v>
      </c>
      <c r="AE50" s="76">
        <f t="shared" si="16"/>
        <v>0.27630670077297248</v>
      </c>
      <c r="AF50" s="76">
        <f t="shared" si="16"/>
        <v>0.24048552628273395</v>
      </c>
      <c r="AG50" s="76">
        <f t="shared" si="16"/>
        <v>0.28401142833738846</v>
      </c>
      <c r="AH50" s="76">
        <f t="shared" si="16"/>
        <v>0.33087812369077535</v>
      </c>
      <c r="AI50" s="76">
        <f t="shared" si="16"/>
        <v>0.27380210685703293</v>
      </c>
      <c r="AJ50" s="76">
        <f t="shared" si="16"/>
        <v>0.26998148077604928</v>
      </c>
      <c r="AK50" s="76">
        <f t="shared" si="16"/>
        <v>0.26370359328297971</v>
      </c>
      <c r="AL50" s="76">
        <f t="shared" si="16"/>
        <v>0.25394790496239339</v>
      </c>
      <c r="AM50" s="76">
        <f t="shared" si="16"/>
        <v>0.2339069908826773</v>
      </c>
      <c r="AN50" s="76">
        <f t="shared" si="16"/>
        <v>0.21721781700425016</v>
      </c>
      <c r="AO50" s="76">
        <f t="shared" si="16"/>
        <v>0.19918543649282133</v>
      </c>
      <c r="AP50" s="76">
        <f t="shared" si="16"/>
        <v>0.18214047875463704</v>
      </c>
    </row>
    <row r="51" spans="1:42" x14ac:dyDescent="0.25">
      <c r="A51" t="s">
        <v>74</v>
      </c>
      <c r="L51" s="76">
        <f t="shared" si="17"/>
        <v>1.0766268610668501</v>
      </c>
      <c r="M51" s="76">
        <f t="shared" si="16"/>
        <v>1.0709362766362469</v>
      </c>
      <c r="N51" s="76">
        <f t="shared" si="16"/>
        <v>1.0682002413504927</v>
      </c>
      <c r="O51" s="76">
        <f t="shared" si="16"/>
        <v>1.087527011911559</v>
      </c>
      <c r="P51" s="76">
        <f t="shared" si="16"/>
        <v>1.110200282926908</v>
      </c>
      <c r="Q51" s="76">
        <f t="shared" si="16"/>
        <v>1.147513783920604</v>
      </c>
      <c r="R51" s="76">
        <f t="shared" si="16"/>
        <v>1.205530794987264</v>
      </c>
      <c r="S51" s="76">
        <f t="shared" si="16"/>
        <v>1.3555340244571927</v>
      </c>
      <c r="T51" s="76">
        <f t="shared" si="16"/>
        <v>1.5778992432902428</v>
      </c>
      <c r="U51" s="76">
        <f t="shared" si="16"/>
        <v>1.6700202894542935</v>
      </c>
      <c r="V51" s="76">
        <f t="shared" si="16"/>
        <v>1.3705020965424037</v>
      </c>
      <c r="W51" s="76">
        <f t="shared" si="16"/>
        <v>1.9158900163918491</v>
      </c>
      <c r="X51" s="76">
        <f t="shared" si="16"/>
        <v>-0.9138485055653075</v>
      </c>
      <c r="Y51" s="76">
        <f t="shared" si="16"/>
        <v>0.50560561753073374</v>
      </c>
      <c r="Z51" s="76">
        <f t="shared" si="16"/>
        <v>0.25166295138489708</v>
      </c>
      <c r="AA51" s="76">
        <f t="shared" si="16"/>
        <v>0.38873974746983897</v>
      </c>
      <c r="AB51" s="76">
        <f t="shared" si="16"/>
        <v>0.61051790766182812</v>
      </c>
      <c r="AC51" s="76">
        <f t="shared" si="16"/>
        <v>0.63002649317377757</v>
      </c>
      <c r="AD51" s="76">
        <f t="shared" si="16"/>
        <v>1.5197311926396306</v>
      </c>
      <c r="AE51" s="76">
        <f t="shared" si="16"/>
        <v>0.93436055197150381</v>
      </c>
      <c r="AF51" s="76">
        <f t="shared" si="16"/>
        <v>0.43397103901362277</v>
      </c>
      <c r="AG51" s="76">
        <f t="shared" si="16"/>
        <v>0.55508030409763776</v>
      </c>
      <c r="AH51" s="76">
        <f t="shared" si="16"/>
        <v>0.69556655887913998</v>
      </c>
      <c r="AI51" s="76">
        <f t="shared" si="16"/>
        <v>0.77303255636826018</v>
      </c>
      <c r="AJ51" s="76">
        <f t="shared" si="16"/>
        <v>0.79979177978188487</v>
      </c>
      <c r="AK51" s="76">
        <f t="shared" si="16"/>
        <v>0.81252874199296132</v>
      </c>
      <c r="AL51" s="76">
        <f t="shared" si="16"/>
        <v>0.82295854359998377</v>
      </c>
      <c r="AM51" s="76">
        <f t="shared" si="16"/>
        <v>0.81866144842228317</v>
      </c>
      <c r="AN51" s="76">
        <f t="shared" si="16"/>
        <v>0.81258100339309414</v>
      </c>
      <c r="AO51" s="76">
        <f t="shared" si="16"/>
        <v>0.814020947421494</v>
      </c>
      <c r="AP51" s="76">
        <f t="shared" si="16"/>
        <v>0.81676097400584102</v>
      </c>
    </row>
    <row r="52" spans="1:42" x14ac:dyDescent="0.25">
      <c r="AP52" s="5"/>
    </row>
    <row r="53" spans="1:42" x14ac:dyDescent="0.25">
      <c r="A53" t="s">
        <v>75</v>
      </c>
      <c r="L53" s="46">
        <f>(L12*L32*L33*L34)-L23</f>
        <v>1.0145949269135599</v>
      </c>
      <c r="M53" s="46">
        <f t="shared" ref="M53:AP53" si="18">(M12*M32*M33*M34)-M23</f>
        <v>0.7419421090708056</v>
      </c>
      <c r="N53" s="46">
        <f t="shared" si="18"/>
        <v>-0.49305800006550271</v>
      </c>
      <c r="O53" s="46">
        <f t="shared" si="18"/>
        <v>-0.24588255100752576</v>
      </c>
      <c r="P53" s="46">
        <f t="shared" si="18"/>
        <v>-0.24793134580340848</v>
      </c>
      <c r="Q53" s="46">
        <f t="shared" si="18"/>
        <v>-0.49288472634543723</v>
      </c>
      <c r="R53" s="46">
        <f t="shared" si="18"/>
        <v>0.48428587265789247</v>
      </c>
      <c r="S53" s="46">
        <f t="shared" si="18"/>
        <v>-0.73127953184575745</v>
      </c>
      <c r="T53" s="46">
        <f t="shared" si="18"/>
        <v>0.23481726562931726</v>
      </c>
      <c r="U53" s="46">
        <f t="shared" si="18"/>
        <v>0.65360223013431096</v>
      </c>
      <c r="V53" s="46">
        <f t="shared" si="18"/>
        <v>-1.1165753389423116</v>
      </c>
      <c r="W53" s="46">
        <f t="shared" si="18"/>
        <v>-16.84197264049817</v>
      </c>
      <c r="X53" s="46">
        <f t="shared" si="18"/>
        <v>-31.901315556874579</v>
      </c>
      <c r="Y53" s="46">
        <f t="shared" si="18"/>
        <v>-49.905018053549611</v>
      </c>
      <c r="Z53" s="46">
        <f t="shared" si="18"/>
        <v>-66.031810217597922</v>
      </c>
      <c r="AA53" s="46">
        <f t="shared" si="18"/>
        <v>-82.851403802986169</v>
      </c>
      <c r="AB53" s="46">
        <f t="shared" si="18"/>
        <v>-99.097243158551464</v>
      </c>
      <c r="AC53" s="46">
        <f t="shared" si="18"/>
        <v>-120.70651641559107</v>
      </c>
      <c r="AD53" s="46">
        <f t="shared" si="18"/>
        <v>-150.72632321343463</v>
      </c>
      <c r="AE53" s="46">
        <f t="shared" si="18"/>
        <v>-185.0073130042947</v>
      </c>
      <c r="AF53" s="46">
        <f t="shared" si="18"/>
        <v>-181.95512506549676</v>
      </c>
      <c r="AG53" s="46">
        <f t="shared" si="18"/>
        <v>-235.51863064337704</v>
      </c>
      <c r="AH53" s="46">
        <f t="shared" si="18"/>
        <v>-276.49335918068937</v>
      </c>
      <c r="AI53" s="46">
        <f t="shared" si="18"/>
        <v>-308.83249960009107</v>
      </c>
      <c r="AJ53" s="46">
        <f t="shared" si="18"/>
        <v>-337.47192753891977</v>
      </c>
      <c r="AK53" s="46">
        <f t="shared" si="18"/>
        <v>-363.57949979138812</v>
      </c>
      <c r="AL53" s="46">
        <f t="shared" si="18"/>
        <v>-388.59272999951827</v>
      </c>
      <c r="AM53" s="46">
        <f t="shared" si="18"/>
        <v>-412.83718519570357</v>
      </c>
      <c r="AN53" s="46">
        <f t="shared" si="18"/>
        <v>-436.13255726938314</v>
      </c>
      <c r="AO53" s="46">
        <f t="shared" si="18"/>
        <v>-459.42166419849673</v>
      </c>
      <c r="AP53" s="46">
        <f t="shared" si="18"/>
        <v>-483.02424925314244</v>
      </c>
    </row>
    <row r="54" spans="1:42" x14ac:dyDescent="0.25">
      <c r="A54" t="s">
        <v>76</v>
      </c>
      <c r="L54" s="46">
        <f>(L31*L13*L33*L34)-L23</f>
        <v>169.41257007146396</v>
      </c>
      <c r="M54" s="46">
        <f t="shared" ref="M54:AP54" si="19">(M31*M13*M33*M34)-M23</f>
        <v>158.154428368558</v>
      </c>
      <c r="N54" s="46">
        <f t="shared" si="19"/>
        <v>152.04945607308218</v>
      </c>
      <c r="O54" s="46">
        <f t="shared" si="19"/>
        <v>170.81452330155298</v>
      </c>
      <c r="P54" s="46">
        <f t="shared" si="19"/>
        <v>201.47038195599725</v>
      </c>
      <c r="Q54" s="46">
        <f t="shared" si="19"/>
        <v>232.3159606679601</v>
      </c>
      <c r="R54" s="46">
        <f t="shared" si="19"/>
        <v>238.50559785930182</v>
      </c>
      <c r="S54" s="46">
        <f t="shared" si="19"/>
        <v>250.94707586999266</v>
      </c>
      <c r="T54" s="46">
        <f t="shared" si="19"/>
        <v>277.0784337368832</v>
      </c>
      <c r="U54" s="46">
        <f t="shared" si="19"/>
        <v>292.52567059257581</v>
      </c>
      <c r="V54" s="46">
        <f t="shared" si="19"/>
        <v>326.57663723495079</v>
      </c>
      <c r="W54" s="46">
        <f t="shared" si="19"/>
        <v>319.01951218100203</v>
      </c>
      <c r="X54" s="46">
        <f t="shared" si="19"/>
        <v>334.17296253484619</v>
      </c>
      <c r="Y54" s="46">
        <f t="shared" si="19"/>
        <v>379.40854796523217</v>
      </c>
      <c r="Z54" s="46">
        <f t="shared" si="19"/>
        <v>354.8069299811732</v>
      </c>
      <c r="AA54" s="46">
        <f t="shared" si="19"/>
        <v>325.78672627919696</v>
      </c>
      <c r="AB54" s="46">
        <f t="shared" si="19"/>
        <v>247.33586184557134</v>
      </c>
      <c r="AC54" s="46">
        <f t="shared" si="19"/>
        <v>216.90322094388648</v>
      </c>
      <c r="AD54" s="46">
        <f t="shared" si="19"/>
        <v>263.42847919655105</v>
      </c>
      <c r="AE54" s="46">
        <f t="shared" si="19"/>
        <v>272.9829454448527</v>
      </c>
      <c r="AF54" s="46">
        <f t="shared" si="19"/>
        <v>-146.12713169777635</v>
      </c>
      <c r="AG54" s="46">
        <f t="shared" si="19"/>
        <v>135.14836193332758</v>
      </c>
      <c r="AH54" s="46">
        <f t="shared" si="19"/>
        <v>320.95431205543628</v>
      </c>
      <c r="AI54" s="46">
        <f t="shared" si="19"/>
        <v>378.53330335639657</v>
      </c>
      <c r="AJ54" s="46">
        <f t="shared" si="19"/>
        <v>453.16720514884855</v>
      </c>
      <c r="AK54" s="46">
        <f t="shared" si="19"/>
        <v>500.46430134426009</v>
      </c>
      <c r="AL54" s="46">
        <f t="shared" si="19"/>
        <v>536.73205775765382</v>
      </c>
      <c r="AM54" s="46">
        <f t="shared" si="19"/>
        <v>538.55289148370139</v>
      </c>
      <c r="AN54" s="46">
        <f t="shared" si="19"/>
        <v>538.35496527336545</v>
      </c>
      <c r="AO54" s="46">
        <f t="shared" si="19"/>
        <v>546.47418513750381</v>
      </c>
      <c r="AP54" s="46">
        <f t="shared" si="19"/>
        <v>556.67422704013552</v>
      </c>
    </row>
    <row r="55" spans="1:42" x14ac:dyDescent="0.25">
      <c r="A55" t="s">
        <v>77</v>
      </c>
      <c r="L55" s="46">
        <f>(L31*L32*L14*L34)-L23</f>
        <v>-174.58333404983478</v>
      </c>
      <c r="M55" s="46">
        <f t="shared" ref="M55:AP55" si="20">(M31*M32*M14*M34)-M23</f>
        <v>-163.16022049224284</v>
      </c>
      <c r="N55" s="46">
        <f t="shared" si="20"/>
        <v>-155.84826926753067</v>
      </c>
      <c r="O55" s="46">
        <f t="shared" si="20"/>
        <v>-177.0787374629308</v>
      </c>
      <c r="P55" s="46">
        <f t="shared" si="20"/>
        <v>-207.19961149593473</v>
      </c>
      <c r="Q55" s="46">
        <f t="shared" si="20"/>
        <v>-237.43218173804144</v>
      </c>
      <c r="R55" s="46">
        <f t="shared" si="20"/>
        <v>-248.16274551048809</v>
      </c>
      <c r="S55" s="46">
        <f t="shared" si="20"/>
        <v>-270.40473697062953</v>
      </c>
      <c r="T55" s="46">
        <f t="shared" si="20"/>
        <v>-303.27186344458732</v>
      </c>
      <c r="U55" s="46">
        <f t="shared" si="20"/>
        <v>-322.82550941435511</v>
      </c>
      <c r="V55" s="46">
        <f t="shared" si="20"/>
        <v>-325.08505776919264</v>
      </c>
      <c r="W55" s="46">
        <f t="shared" si="20"/>
        <v>-317.32933784041688</v>
      </c>
      <c r="X55" s="46">
        <f t="shared" si="20"/>
        <v>-398.73848832141357</v>
      </c>
      <c r="Y55" s="46">
        <f t="shared" si="20"/>
        <v>-253.95105866583071</v>
      </c>
      <c r="Z55" s="46">
        <f t="shared" si="20"/>
        <v>-158.11298291380172</v>
      </c>
      <c r="AA55" s="46">
        <f t="shared" si="20"/>
        <v>-251.63493589894006</v>
      </c>
      <c r="AB55" s="46">
        <f t="shared" si="20"/>
        <v>-206.09432093209307</v>
      </c>
      <c r="AC55" s="46">
        <f t="shared" si="20"/>
        <v>-190.07320434955454</v>
      </c>
      <c r="AD55" s="46">
        <f t="shared" si="20"/>
        <v>-15.960639612600971</v>
      </c>
      <c r="AE55" s="46">
        <f t="shared" si="20"/>
        <v>-93.760548241069046</v>
      </c>
      <c r="AF55" s="46">
        <f t="shared" si="20"/>
        <v>-239.71782253264064</v>
      </c>
      <c r="AG55" s="46">
        <f t="shared" si="20"/>
        <v>-190.91027258266968</v>
      </c>
      <c r="AH55" s="46">
        <f t="shared" si="20"/>
        <v>-229.84013877397501</v>
      </c>
      <c r="AI55" s="46">
        <f t="shared" si="20"/>
        <v>-205.18021266258074</v>
      </c>
      <c r="AJ55" s="46">
        <f t="shared" si="20"/>
        <v>-265.67429263394934</v>
      </c>
      <c r="AK55" s="46">
        <f t="shared" si="20"/>
        <v>-279.48820413324029</v>
      </c>
      <c r="AL55" s="46">
        <f t="shared" si="20"/>
        <v>-278.68787071406769</v>
      </c>
      <c r="AM55" s="46">
        <f t="shared" si="20"/>
        <v>-266.98342847242384</v>
      </c>
      <c r="AN55" s="46">
        <f t="shared" si="20"/>
        <v>-252.36891025216755</v>
      </c>
      <c r="AO55" s="46">
        <f t="shared" si="20"/>
        <v>-241.10888212182726</v>
      </c>
      <c r="AP55" s="46">
        <f t="shared" si="20"/>
        <v>-233.32496597166846</v>
      </c>
    </row>
    <row r="56" spans="1:42" x14ac:dyDescent="0.25">
      <c r="A56" t="s">
        <v>78</v>
      </c>
      <c r="L56" s="46">
        <f>(L31*L32*L33*L15)-L23</f>
        <v>179.14495157839792</v>
      </c>
      <c r="M56" s="46">
        <f t="shared" ref="M56:AP56" si="21">(M31*M32*M33*M15)-M23</f>
        <v>179.62008180621433</v>
      </c>
      <c r="N56" s="46">
        <f t="shared" si="21"/>
        <v>176.35607705126313</v>
      </c>
      <c r="O56" s="46">
        <f t="shared" si="21"/>
        <v>191.54004453968355</v>
      </c>
      <c r="P56" s="46">
        <f t="shared" si="21"/>
        <v>180.7411918544567</v>
      </c>
      <c r="Q56" s="46">
        <f t="shared" si="21"/>
        <v>165.41678184868306</v>
      </c>
      <c r="R56" s="46">
        <f t="shared" si="21"/>
        <v>153.47408355955668</v>
      </c>
      <c r="S56" s="46">
        <f t="shared" si="21"/>
        <v>151.05504570622361</v>
      </c>
      <c r="T56" s="46">
        <f t="shared" si="21"/>
        <v>138.50141709508625</v>
      </c>
      <c r="U56" s="46">
        <f t="shared" si="21"/>
        <v>148.53450795836943</v>
      </c>
      <c r="V56" s="46">
        <f t="shared" si="21"/>
        <v>114.38722723264618</v>
      </c>
      <c r="W56" s="46">
        <f t="shared" si="21"/>
        <v>95.69888371934303</v>
      </c>
      <c r="X56" s="46">
        <f t="shared" si="21"/>
        <v>66.55160568260635</v>
      </c>
      <c r="Y56" s="46">
        <f t="shared" si="21"/>
        <v>46.069513147412181</v>
      </c>
      <c r="Z56" s="46">
        <f t="shared" si="21"/>
        <v>36.618037659789479</v>
      </c>
      <c r="AA56" s="46">
        <f t="shared" si="21"/>
        <v>-21.89450836342894</v>
      </c>
      <c r="AB56" s="46">
        <f t="shared" si="21"/>
        <v>-115.00461475883003</v>
      </c>
      <c r="AC56" s="46">
        <f t="shared" si="21"/>
        <v>-179.4976467594488</v>
      </c>
      <c r="AD56" s="46">
        <f t="shared" si="21"/>
        <v>-235.82371877601145</v>
      </c>
      <c r="AE56" s="46">
        <f t="shared" si="21"/>
        <v>-307.11143711302157</v>
      </c>
      <c r="AF56" s="46">
        <f t="shared" si="21"/>
        <v>-420.85823332034397</v>
      </c>
      <c r="AG56" s="46">
        <f t="shared" si="21"/>
        <v>-363.58017434233534</v>
      </c>
      <c r="AH56" s="46">
        <f t="shared" si="21"/>
        <v>-466.27455991920669</v>
      </c>
      <c r="AI56" s="46">
        <f t="shared" si="21"/>
        <v>-550.00636759312783</v>
      </c>
      <c r="AJ56" s="46">
        <f t="shared" si="21"/>
        <v>-732.82664585366638</v>
      </c>
      <c r="AK56" s="46">
        <f t="shared" si="21"/>
        <v>-795.73380570468544</v>
      </c>
      <c r="AL56" s="46">
        <f t="shared" si="21"/>
        <v>-830.04827090398794</v>
      </c>
      <c r="AM56" s="46">
        <f t="shared" si="21"/>
        <v>-854.23310639301599</v>
      </c>
      <c r="AN56" s="46">
        <f t="shared" si="21"/>
        <v>-860.45049251608452</v>
      </c>
      <c r="AO56" s="46">
        <f t="shared" si="21"/>
        <v>-892.26439312586263</v>
      </c>
      <c r="AP56" s="46">
        <f t="shared" si="21"/>
        <v>-939.59550189049969</v>
      </c>
    </row>
    <row r="58" spans="1:42" x14ac:dyDescent="0.25">
      <c r="A58" t="s">
        <v>71</v>
      </c>
      <c r="L58" s="76">
        <f>L53/SUM(L$53:L$56)</f>
        <v>5.7980569512068947E-3</v>
      </c>
      <c r="M58" s="76">
        <f t="shared" ref="M58:AP61" si="22">M53/SUM(M$53:M$56)</f>
        <v>4.2310564129397835E-3</v>
      </c>
      <c r="N58" s="76">
        <f t="shared" si="22"/>
        <v>-2.8655465999476654E-3</v>
      </c>
      <c r="O58" s="76">
        <f t="shared" si="22"/>
        <v>-1.3288797510607618E-3</v>
      </c>
      <c r="P58" s="76">
        <f t="shared" si="22"/>
        <v>-1.4186634654117711E-3</v>
      </c>
      <c r="Q58" s="76">
        <f t="shared" si="22"/>
        <v>-3.0842368684734925E-3</v>
      </c>
      <c r="R58" s="76">
        <f t="shared" si="22"/>
        <v>3.3560760378923069E-3</v>
      </c>
      <c r="S58" s="76">
        <f t="shared" si="22"/>
        <v>-5.5879979879716983E-3</v>
      </c>
      <c r="T58" s="76">
        <f t="shared" si="22"/>
        <v>2.0864707108846159E-3</v>
      </c>
      <c r="U58" s="76">
        <f t="shared" si="22"/>
        <v>5.4976174068357029E-3</v>
      </c>
      <c r="V58" s="76">
        <f t="shared" si="22"/>
        <v>-9.7294669658778057E-3</v>
      </c>
      <c r="W58" s="76">
        <f t="shared" si="22"/>
        <v>-0.20909474939779085</v>
      </c>
      <c r="X58" s="76">
        <f t="shared" si="22"/>
        <v>1.0663902473828446</v>
      </c>
      <c r="Y58" s="76">
        <f t="shared" si="22"/>
        <v>-0.41032892451566982</v>
      </c>
      <c r="Z58" s="76">
        <f t="shared" si="22"/>
        <v>-0.39473781284119253</v>
      </c>
      <c r="AA58" s="76">
        <f t="shared" si="22"/>
        <v>2.7080824343345222</v>
      </c>
      <c r="AB58" s="76">
        <f t="shared" si="22"/>
        <v>0.5732793094224965</v>
      </c>
      <c r="AC58" s="76">
        <f t="shared" si="22"/>
        <v>0.44154327658762355</v>
      </c>
      <c r="AD58" s="76">
        <f t="shared" si="22"/>
        <v>1.083721141932956</v>
      </c>
      <c r="AE58" s="76">
        <f t="shared" si="22"/>
        <v>0.59127347213094739</v>
      </c>
      <c r="AF58" s="76">
        <f t="shared" si="22"/>
        <v>0.18404247730845877</v>
      </c>
      <c r="AG58" s="76">
        <f t="shared" si="22"/>
        <v>0.35964690661735854</v>
      </c>
      <c r="AH58" s="76">
        <f t="shared" si="22"/>
        <v>0.42429489733605635</v>
      </c>
      <c r="AI58" s="76">
        <f t="shared" si="22"/>
        <v>0.4505308646624559</v>
      </c>
      <c r="AJ58" s="76">
        <f t="shared" si="22"/>
        <v>0.38227204751202498</v>
      </c>
      <c r="AK58" s="76">
        <f t="shared" si="22"/>
        <v>0.38747211192432829</v>
      </c>
      <c r="AL58" s="76">
        <f t="shared" si="22"/>
        <v>0.40453260347393277</v>
      </c>
      <c r="AM58" s="76">
        <f t="shared" si="22"/>
        <v>0.41470300510512143</v>
      </c>
      <c r="AN58" s="76">
        <f t="shared" si="22"/>
        <v>0.43155932535809166</v>
      </c>
      <c r="AO58" s="76">
        <f t="shared" si="22"/>
        <v>0.43908300806098638</v>
      </c>
      <c r="AP58" s="76">
        <f t="shared" si="22"/>
        <v>0.43940436281529782</v>
      </c>
    </row>
    <row r="59" spans="1:42" x14ac:dyDescent="0.25">
      <c r="A59" t="s">
        <v>72</v>
      </c>
      <c r="L59" s="76">
        <f t="shared" ref="L59:AA61" si="23">L54/SUM(L$53:L$56)</f>
        <v>0.96813388621285934</v>
      </c>
      <c r="M59" s="76">
        <f t="shared" si="23"/>
        <v>0.9019036663408373</v>
      </c>
      <c r="N59" s="76">
        <f t="shared" si="23"/>
        <v>0.88367859727705311</v>
      </c>
      <c r="O59" s="76">
        <f t="shared" si="23"/>
        <v>0.9231723043071195</v>
      </c>
      <c r="P59" s="76">
        <f t="shared" si="23"/>
        <v>1.1528137731731656</v>
      </c>
      <c r="Q59" s="76">
        <f t="shared" si="23"/>
        <v>1.4537221640842457</v>
      </c>
      <c r="R59" s="76">
        <f t="shared" si="23"/>
        <v>1.6528314515675075</v>
      </c>
      <c r="S59" s="76">
        <f t="shared" si="23"/>
        <v>1.9175864959730249</v>
      </c>
      <c r="T59" s="76">
        <f t="shared" si="23"/>
        <v>2.4619826615407621</v>
      </c>
      <c r="U59" s="76">
        <f t="shared" si="23"/>
        <v>2.4605090748627929</v>
      </c>
      <c r="V59" s="76">
        <f t="shared" si="23"/>
        <v>2.8456804417825996</v>
      </c>
      <c r="W59" s="76">
        <f t="shared" si="23"/>
        <v>3.9606586696437609</v>
      </c>
      <c r="X59" s="76">
        <f t="shared" si="23"/>
        <v>-11.170661208340016</v>
      </c>
      <c r="Y59" s="76">
        <f t="shared" si="23"/>
        <v>3.1195720893552985</v>
      </c>
      <c r="Z59" s="76">
        <f t="shared" si="23"/>
        <v>2.1210339540917307</v>
      </c>
      <c r="AA59" s="76">
        <f t="shared" si="23"/>
        <v>-10.648670635370014</v>
      </c>
      <c r="AB59" s="76">
        <f t="shared" si="22"/>
        <v>-1.4308423479287409</v>
      </c>
      <c r="AC59" s="76">
        <f t="shared" si="22"/>
        <v>-0.79342989692644694</v>
      </c>
      <c r="AD59" s="76">
        <f t="shared" si="22"/>
        <v>-1.8940488045229673</v>
      </c>
      <c r="AE59" s="76">
        <f t="shared" si="22"/>
        <v>-0.87243888560212846</v>
      </c>
      <c r="AF59" s="76">
        <f t="shared" si="22"/>
        <v>0.14780347247684023</v>
      </c>
      <c r="AG59" s="76">
        <f t="shared" si="22"/>
        <v>-0.20637726268595419</v>
      </c>
      <c r="AH59" s="76">
        <f t="shared" si="22"/>
        <v>-0.49252277626723145</v>
      </c>
      <c r="AI59" s="76">
        <f t="shared" si="22"/>
        <v>-0.55221175454502835</v>
      </c>
      <c r="AJ59" s="76">
        <f t="shared" si="22"/>
        <v>-0.51332612060768723</v>
      </c>
      <c r="AK59" s="76">
        <f t="shared" si="22"/>
        <v>-0.53335229267837581</v>
      </c>
      <c r="AL59" s="76">
        <f t="shared" si="22"/>
        <v>-0.5587485300944619</v>
      </c>
      <c r="AM59" s="76">
        <f t="shared" si="22"/>
        <v>-0.54098688421313179</v>
      </c>
      <c r="AN59" s="76">
        <f t="shared" si="22"/>
        <v>-0.53270984186821302</v>
      </c>
      <c r="AO59" s="76">
        <f t="shared" si="22"/>
        <v>-0.52228170270651486</v>
      </c>
      <c r="AP59" s="76">
        <f t="shared" si="22"/>
        <v>-0.50640332117172238</v>
      </c>
    </row>
    <row r="60" spans="1:42" x14ac:dyDescent="0.25">
      <c r="A60" t="s">
        <v>73</v>
      </c>
      <c r="L60" s="76">
        <f t="shared" si="23"/>
        <v>-0.99768300304024649</v>
      </c>
      <c r="M60" s="76">
        <f t="shared" si="22"/>
        <v>-0.93045008338311219</v>
      </c>
      <c r="N60" s="76">
        <f t="shared" si="22"/>
        <v>-0.9057564790510878</v>
      </c>
      <c r="O60" s="76">
        <f t="shared" si="22"/>
        <v>-0.95702744092113756</v>
      </c>
      <c r="P60" s="76">
        <f t="shared" si="22"/>
        <v>-1.1855964316423049</v>
      </c>
      <c r="Q60" s="76">
        <f t="shared" si="22"/>
        <v>-1.485737028429112</v>
      </c>
      <c r="R60" s="76">
        <f t="shared" si="22"/>
        <v>-1.7197549850760501</v>
      </c>
      <c r="S60" s="76">
        <f t="shared" si="22"/>
        <v>-2.0662702295469155</v>
      </c>
      <c r="T60" s="76">
        <f t="shared" si="22"/>
        <v>-2.6947245928304873</v>
      </c>
      <c r="U60" s="76">
        <f t="shared" si="22"/>
        <v>-2.7153688560124065</v>
      </c>
      <c r="V60" s="76">
        <f t="shared" si="22"/>
        <v>-2.8326833133014864</v>
      </c>
      <c r="W60" s="76">
        <f t="shared" si="22"/>
        <v>-3.9396749887100073</v>
      </c>
      <c r="X60" s="76">
        <f t="shared" si="22"/>
        <v>13.328943580525879</v>
      </c>
      <c r="Y60" s="76">
        <f t="shared" si="22"/>
        <v>-2.0880358097486829</v>
      </c>
      <c r="Z60" s="76">
        <f t="shared" si="22"/>
        <v>-0.94519857704215116</v>
      </c>
      <c r="AA60" s="76">
        <f t="shared" si="22"/>
        <v>8.2249439175857635</v>
      </c>
      <c r="AB60" s="76">
        <f t="shared" si="22"/>
        <v>1.1922593022170578</v>
      </c>
      <c r="AC60" s="76">
        <f t="shared" si="22"/>
        <v>0.69528595416552841</v>
      </c>
      <c r="AD60" s="76">
        <f t="shared" si="22"/>
        <v>0.11475688000731767</v>
      </c>
      <c r="AE60" s="76">
        <f t="shared" si="22"/>
        <v>0.29965369480346521</v>
      </c>
      <c r="AF60" s="76">
        <f t="shared" si="22"/>
        <v>0.24246781671038839</v>
      </c>
      <c r="AG60" s="76">
        <f t="shared" si="22"/>
        <v>0.29152805783674696</v>
      </c>
      <c r="AH60" s="76">
        <f t="shared" si="22"/>
        <v>0.35270285830293313</v>
      </c>
      <c r="AI60" s="76">
        <f t="shared" si="22"/>
        <v>0.29932088993936901</v>
      </c>
      <c r="AJ60" s="76">
        <f t="shared" si="22"/>
        <v>0.3009431230536237</v>
      </c>
      <c r="AK60" s="76">
        <f t="shared" si="22"/>
        <v>0.29785476017096796</v>
      </c>
      <c r="AL60" s="76">
        <f t="shared" si="22"/>
        <v>0.29011950351389321</v>
      </c>
      <c r="AM60" s="76">
        <f t="shared" si="22"/>
        <v>0.26819006153308755</v>
      </c>
      <c r="AN60" s="76">
        <f t="shared" si="22"/>
        <v>0.249722601155206</v>
      </c>
      <c r="AO60" s="76">
        <f t="shared" si="22"/>
        <v>0.2304349609132344</v>
      </c>
      <c r="AP60" s="76">
        <f t="shared" si="22"/>
        <v>0.21225437058326949</v>
      </c>
    </row>
    <row r="61" spans="1:42" x14ac:dyDescent="0.25">
      <c r="A61" t="s">
        <v>74</v>
      </c>
      <c r="L61" s="76">
        <f t="shared" si="23"/>
        <v>1.0237510598761803</v>
      </c>
      <c r="M61" s="76">
        <f t="shared" si="22"/>
        <v>1.0243153606293351</v>
      </c>
      <c r="N61" s="76">
        <f t="shared" si="22"/>
        <v>1.0249434283739824</v>
      </c>
      <c r="O61" s="76">
        <f t="shared" si="22"/>
        <v>1.035184016365079</v>
      </c>
      <c r="P61" s="76">
        <f t="shared" si="22"/>
        <v>1.0342013219345509</v>
      </c>
      <c r="Q61" s="76">
        <f t="shared" si="22"/>
        <v>1.0350991012133399</v>
      </c>
      <c r="R61" s="76">
        <f t="shared" si="22"/>
        <v>1.0635674574706502</v>
      </c>
      <c r="S61" s="76">
        <f t="shared" si="22"/>
        <v>1.1542717315618622</v>
      </c>
      <c r="T61" s="76">
        <f t="shared" si="22"/>
        <v>1.2306554605788402</v>
      </c>
      <c r="U61" s="76">
        <f t="shared" si="22"/>
        <v>1.2493621637427783</v>
      </c>
      <c r="V61" s="76">
        <f t="shared" si="22"/>
        <v>0.99673233848476472</v>
      </c>
      <c r="W61" s="76">
        <f t="shared" si="22"/>
        <v>1.1881110684640368</v>
      </c>
      <c r="X61" s="76">
        <f t="shared" si="22"/>
        <v>-2.224672619568707</v>
      </c>
      <c r="Y61" s="76">
        <f t="shared" si="22"/>
        <v>0.37879264490905412</v>
      </c>
      <c r="Z61" s="76">
        <f t="shared" si="22"/>
        <v>0.21890243579161323</v>
      </c>
      <c r="AA61" s="76">
        <f t="shared" si="22"/>
        <v>0.71564428344972908</v>
      </c>
      <c r="AB61" s="76">
        <f t="shared" si="22"/>
        <v>0.6653037362891866</v>
      </c>
      <c r="AC61" s="76">
        <f t="shared" si="22"/>
        <v>0.65660066617329493</v>
      </c>
      <c r="AD61" s="76">
        <f t="shared" si="22"/>
        <v>1.6955707825826938</v>
      </c>
      <c r="AE61" s="76">
        <f t="shared" si="22"/>
        <v>0.98151171866771592</v>
      </c>
      <c r="AF61" s="76">
        <f t="shared" si="22"/>
        <v>0.42568623350431262</v>
      </c>
      <c r="AG61" s="76">
        <f t="shared" si="22"/>
        <v>0.55520229823184863</v>
      </c>
      <c r="AH61" s="76">
        <f t="shared" si="22"/>
        <v>0.71552502062824197</v>
      </c>
      <c r="AI61" s="76">
        <f t="shared" si="22"/>
        <v>0.80235999994320351</v>
      </c>
      <c r="AJ61" s="76">
        <f t="shared" si="22"/>
        <v>0.8301109500420385</v>
      </c>
      <c r="AK61" s="76">
        <f t="shared" si="22"/>
        <v>0.84802542058307961</v>
      </c>
      <c r="AL61" s="76">
        <f t="shared" si="22"/>
        <v>0.86409642310663592</v>
      </c>
      <c r="AM61" s="76">
        <f t="shared" si="22"/>
        <v>0.85809381757492276</v>
      </c>
      <c r="AN61" s="76">
        <f t="shared" si="22"/>
        <v>0.85142791535491535</v>
      </c>
      <c r="AO61" s="76">
        <f t="shared" si="22"/>
        <v>0.85276373373229408</v>
      </c>
      <c r="AP61" s="76">
        <f t="shared" si="22"/>
        <v>0.8547445877731551</v>
      </c>
    </row>
    <row r="62" spans="1:42" x14ac:dyDescent="0.25"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x14ac:dyDescent="0.25">
      <c r="A63" t="s">
        <v>80</v>
      </c>
    </row>
    <row r="64" spans="1:42" x14ac:dyDescent="0.25">
      <c r="A64" t="s">
        <v>24</v>
      </c>
      <c r="L64" s="77">
        <f>SUM(L48:L49,L58:L59)/2</f>
        <v>0.99983540753520428</v>
      </c>
      <c r="M64" s="77">
        <f t="shared" ref="M64:AP64" si="24">SUM(M48:M49,M58:M59)/2</f>
        <v>0.92821635182676365</v>
      </c>
      <c r="N64" s="77">
        <f t="shared" si="24"/>
        <v>0.90090816269473906</v>
      </c>
      <c r="O64" s="77">
        <f t="shared" si="24"/>
        <v>0.94650666362723612</v>
      </c>
      <c r="P64" s="77">
        <f t="shared" si="24"/>
        <v>1.1919625332423158</v>
      </c>
      <c r="Q64" s="77">
        <f t="shared" si="24"/>
        <v>1.5221975334325548</v>
      </c>
      <c r="R64" s="77">
        <f t="shared" si="24"/>
        <v>1.7560884849847378</v>
      </c>
      <c r="S64" s="77">
        <f t="shared" si="24"/>
        <v>2.0638099250158026</v>
      </c>
      <c r="T64" s="77">
        <f t="shared" si="24"/>
        <v>2.7822414315544588</v>
      </c>
      <c r="U64" s="77">
        <f t="shared" si="24"/>
        <v>2.847294750455835</v>
      </c>
      <c r="V64" s="77">
        <f t="shared" si="24"/>
        <v>3.3101940276248314</v>
      </c>
      <c r="W64" s="77">
        <f t="shared" si="24"/>
        <v>4.7973121048046492</v>
      </c>
      <c r="X64" s="77">
        <f t="shared" si="24"/>
        <v>-7.0363666366464033</v>
      </c>
      <c r="Y64" s="77">
        <f t="shared" si="24"/>
        <v>3.060439889186882</v>
      </c>
      <c r="Z64" s="77">
        <f t="shared" si="24"/>
        <v>1.7968527045780229</v>
      </c>
      <c r="AA64" s="77">
        <f t="shared" si="24"/>
        <v>-5.9777591595189943</v>
      </c>
      <c r="AB64" s="77">
        <f t="shared" si="24"/>
        <v>-0.78873300944261815</v>
      </c>
      <c r="AC64" s="77">
        <f t="shared" si="24"/>
        <v>-0.32506507402642926</v>
      </c>
      <c r="AD64" s="77">
        <f t="shared" si="24"/>
        <v>-0.71479944048546928</v>
      </c>
      <c r="AE64" s="77">
        <f t="shared" si="24"/>
        <v>-0.24591633310782862</v>
      </c>
      <c r="AF64" s="80">
        <f t="shared" si="24"/>
        <v>0.32869469224447118</v>
      </c>
      <c r="AG64" s="77">
        <f t="shared" si="24"/>
        <v>0.15708895574818901</v>
      </c>
      <c r="AH64" s="77">
        <f t="shared" si="24"/>
        <v>-4.733628075054519E-2</v>
      </c>
      <c r="AI64" s="77">
        <f t="shared" si="24"/>
        <v>-7.4257776553932786E-2</v>
      </c>
      <c r="AJ64" s="77">
        <f t="shared" si="24"/>
        <v>-0.10041366682679823</v>
      </c>
      <c r="AK64" s="80">
        <f t="shared" si="24"/>
        <v>-0.11105625801499427</v>
      </c>
      <c r="AL64" s="77">
        <f t="shared" si="24"/>
        <v>-0.11556118759145312</v>
      </c>
      <c r="AM64" s="77">
        <f t="shared" si="24"/>
        <v>-8.9426159206485417E-2</v>
      </c>
      <c r="AN64" s="77">
        <f t="shared" si="24"/>
        <v>-6.5474668453732815E-2</v>
      </c>
      <c r="AO64" s="77">
        <f t="shared" si="24"/>
        <v>-4.8202539279921935E-2</v>
      </c>
      <c r="AP64" s="80">
        <f t="shared" si="24"/>
        <v>-3.2950205558451323E-2</v>
      </c>
    </row>
    <row r="65" spans="1:42" x14ac:dyDescent="0.25">
      <c r="A65" t="s">
        <v>25</v>
      </c>
      <c r="L65" s="77">
        <f>SUM(L50:L51,L60:L61)/2</f>
        <v>1.6459246479572087E-4</v>
      </c>
      <c r="M65" s="77">
        <f t="shared" ref="M65:AP65" si="25">SUM(M50:M51,M60:M61)/2</f>
        <v>7.1783648173236236E-2</v>
      </c>
      <c r="N65" s="77">
        <f t="shared" si="25"/>
        <v>9.9091837305260944E-2</v>
      </c>
      <c r="O65" s="77">
        <f t="shared" si="25"/>
        <v>5.3493336372763822E-2</v>
      </c>
      <c r="P65" s="77">
        <f t="shared" si="25"/>
        <v>-0.19196253324231582</v>
      </c>
      <c r="Q65" s="77">
        <f t="shared" si="25"/>
        <v>-0.52219753343255471</v>
      </c>
      <c r="R65" s="77">
        <f t="shared" si="25"/>
        <v>-0.75608848498473757</v>
      </c>
      <c r="S65" s="77">
        <f t="shared" si="25"/>
        <v>-1.0638099250158026</v>
      </c>
      <c r="T65" s="77">
        <f t="shared" si="25"/>
        <v>-1.7822414315544592</v>
      </c>
      <c r="U65" s="77">
        <f t="shared" si="25"/>
        <v>-1.8472947504558355</v>
      </c>
      <c r="V65" s="77">
        <f t="shared" si="25"/>
        <v>-2.3101940276248314</v>
      </c>
      <c r="W65" s="77">
        <f t="shared" si="25"/>
        <v>-3.7973121048046492</v>
      </c>
      <c r="X65" s="77">
        <f t="shared" si="25"/>
        <v>8.0363666366464024</v>
      </c>
      <c r="Y65" s="77">
        <f t="shared" si="25"/>
        <v>-2.060439889186882</v>
      </c>
      <c r="Z65" s="77">
        <f t="shared" si="25"/>
        <v>-0.7968527045780226</v>
      </c>
      <c r="AA65" s="77">
        <f t="shared" si="25"/>
        <v>6.9777591595189952</v>
      </c>
      <c r="AB65" s="77">
        <f t="shared" si="25"/>
        <v>1.7887330094426184</v>
      </c>
      <c r="AC65" s="77">
        <f t="shared" si="25"/>
        <v>1.3250650740264291</v>
      </c>
      <c r="AD65" s="77">
        <f t="shared" si="25"/>
        <v>1.7147994404854692</v>
      </c>
      <c r="AE65" s="77">
        <f t="shared" si="25"/>
        <v>1.2459163331078287</v>
      </c>
      <c r="AF65" s="81">
        <f t="shared" si="25"/>
        <v>0.67130530775552888</v>
      </c>
      <c r="AG65" s="77">
        <f t="shared" si="25"/>
        <v>0.84291104425181085</v>
      </c>
      <c r="AH65" s="77">
        <f t="shared" si="25"/>
        <v>1.0473362807505451</v>
      </c>
      <c r="AI65" s="77">
        <f t="shared" si="25"/>
        <v>1.0742577765539327</v>
      </c>
      <c r="AJ65" s="77">
        <f t="shared" si="25"/>
        <v>1.1004136668267983</v>
      </c>
      <c r="AK65" s="81">
        <f t="shared" si="25"/>
        <v>1.1110562580149943</v>
      </c>
      <c r="AL65" s="77">
        <f t="shared" si="25"/>
        <v>1.1155611875914531</v>
      </c>
      <c r="AM65" s="77">
        <f t="shared" si="25"/>
        <v>1.0894261592064853</v>
      </c>
      <c r="AN65" s="77">
        <f t="shared" si="25"/>
        <v>1.0654746684537328</v>
      </c>
      <c r="AO65" s="77">
        <f t="shared" si="25"/>
        <v>1.0482025392799219</v>
      </c>
      <c r="AP65" s="81">
        <f t="shared" si="25"/>
        <v>1.0329502055584514</v>
      </c>
    </row>
    <row r="67" spans="1:42" x14ac:dyDescent="0.25">
      <c r="A67" t="s">
        <v>82</v>
      </c>
      <c r="L67" s="46">
        <f>L9-L23</f>
        <v>170.64738553584539</v>
      </c>
      <c r="M67" s="46">
        <f t="shared" ref="M67:AP67" si="26">M9-M23</f>
        <v>171.49190591614661</v>
      </c>
      <c r="N67" s="46">
        <f t="shared" si="26"/>
        <v>168.53290106602617</v>
      </c>
      <c r="O67" s="46">
        <f t="shared" si="26"/>
        <v>180.50131266806875</v>
      </c>
      <c r="P67" s="46">
        <f t="shared" si="26"/>
        <v>168.72226350645633</v>
      </c>
      <c r="Q67" s="46">
        <f t="shared" si="26"/>
        <v>151.93528351901205</v>
      </c>
      <c r="R67" s="46">
        <f t="shared" si="26"/>
        <v>135.73906579921822</v>
      </c>
      <c r="S67" s="46">
        <f t="shared" si="26"/>
        <v>121.0222207305078</v>
      </c>
      <c r="T67" s="46">
        <f t="shared" si="26"/>
        <v>100.04176953862952</v>
      </c>
      <c r="U67" s="46">
        <f t="shared" si="26"/>
        <v>103.78146206631118</v>
      </c>
      <c r="V67" s="46">
        <f t="shared" si="26"/>
        <v>99.148377963852909</v>
      </c>
      <c r="W67" s="46">
        <f t="shared" si="26"/>
        <v>65.224232827425112</v>
      </c>
      <c r="X67" s="46">
        <f t="shared" si="26"/>
        <v>-50.685947686395593</v>
      </c>
      <c r="Y67" s="46">
        <f t="shared" si="26"/>
        <v>106.77943757344019</v>
      </c>
      <c r="Z67" s="46">
        <f t="shared" si="26"/>
        <v>157.6889224593815</v>
      </c>
      <c r="AA67" s="46">
        <f t="shared" si="26"/>
        <v>-43.463151439088506</v>
      </c>
      <c r="AB67" s="46">
        <f t="shared" si="26"/>
        <v>-179.81596283338331</v>
      </c>
      <c r="AC67" s="46">
        <f t="shared" si="26"/>
        <v>-277.16914738406649</v>
      </c>
      <c r="AD67" s="46">
        <f t="shared" si="26"/>
        <v>-148.26873322330994</v>
      </c>
      <c r="AE67" s="46">
        <f t="shared" si="26"/>
        <v>-320.68778308993024</v>
      </c>
      <c r="AF67" s="46">
        <f t="shared" si="26"/>
        <v>-939.97793668917348</v>
      </c>
      <c r="AG67" s="46">
        <f t="shared" si="26"/>
        <v>-641.21876563243768</v>
      </c>
      <c r="AH67" s="46">
        <f t="shared" si="26"/>
        <v>-652.11166490281357</v>
      </c>
      <c r="AI67" s="46">
        <f t="shared" si="26"/>
        <v>-691.64443189932445</v>
      </c>
      <c r="AJ67" s="46">
        <f t="shared" si="26"/>
        <v>-889.82831337313655</v>
      </c>
      <c r="AK67" s="46">
        <f t="shared" si="26"/>
        <v>-949.02279420318246</v>
      </c>
      <c r="AL67" s="46">
        <f t="shared" si="26"/>
        <v>-975.40399597375381</v>
      </c>
      <c r="AM67" s="46">
        <f t="shared" si="26"/>
        <v>-1009.1626059326472</v>
      </c>
      <c r="AN67" s="46">
        <f t="shared" si="26"/>
        <v>-1023.6041439455703</v>
      </c>
      <c r="AO67" s="46">
        <f t="shared" si="26"/>
        <v>-1059.3771132197844</v>
      </c>
      <c r="AP67" s="46">
        <f t="shared" si="26"/>
        <v>-1111.9647450489638</v>
      </c>
    </row>
    <row r="68" spans="1:42" x14ac:dyDescent="0.25">
      <c r="A68" t="s">
        <v>81</v>
      </c>
      <c r="AF68" s="83">
        <f>AF67*AF65</f>
        <v>-631.01217807253261</v>
      </c>
      <c r="AK68" s="83">
        <f>AK67*AK65</f>
        <v>-1054.4177144983219</v>
      </c>
      <c r="AP68" s="83">
        <f>AP67*AP65</f>
        <v>-1148.6042119720782</v>
      </c>
    </row>
    <row r="70" spans="1:42" x14ac:dyDescent="0.25">
      <c r="A70" t="s">
        <v>84</v>
      </c>
    </row>
    <row r="71" spans="1:42" x14ac:dyDescent="0.25">
      <c r="A71" t="s">
        <v>91</v>
      </c>
      <c r="L71" s="46">
        <f>L9</f>
        <v>7327.6</v>
      </c>
      <c r="M71" s="46">
        <f t="shared" ref="M71:AP71" si="27">M9</f>
        <v>7219.2</v>
      </c>
      <c r="N71" s="46">
        <f t="shared" si="27"/>
        <v>7259.2</v>
      </c>
      <c r="O71" s="46">
        <f t="shared" si="27"/>
        <v>7313.8</v>
      </c>
      <c r="P71" s="46">
        <f t="shared" si="27"/>
        <v>7428.4</v>
      </c>
      <c r="Q71" s="46">
        <f t="shared" si="27"/>
        <v>7434.8</v>
      </c>
      <c r="R71" s="46">
        <f t="shared" si="27"/>
        <v>7360.8</v>
      </c>
      <c r="S71" s="46">
        <f t="shared" si="27"/>
        <v>7463.8</v>
      </c>
      <c r="T71" s="46">
        <f t="shared" si="27"/>
        <v>7240.6</v>
      </c>
      <c r="U71" s="46">
        <f t="shared" si="27"/>
        <v>6787.3</v>
      </c>
      <c r="V71" s="46">
        <f t="shared" si="27"/>
        <v>7007.4</v>
      </c>
      <c r="W71" s="46">
        <f t="shared" si="27"/>
        <v>6845.1</v>
      </c>
      <c r="X71" s="46">
        <f t="shared" si="27"/>
        <v>6606.5</v>
      </c>
      <c r="Y71" s="46">
        <f t="shared" si="27"/>
        <v>6784.5</v>
      </c>
      <c r="Z71" s="46">
        <f t="shared" si="27"/>
        <v>6843.4</v>
      </c>
      <c r="AA71" s="46">
        <f t="shared" si="27"/>
        <v>6689</v>
      </c>
      <c r="AB71" s="46">
        <f t="shared" si="27"/>
        <v>6537.9</v>
      </c>
      <c r="AC71" s="46">
        <f t="shared" si="27"/>
        <v>6501</v>
      </c>
      <c r="AD71" s="46">
        <f t="shared" si="27"/>
        <v>6687.5</v>
      </c>
      <c r="AE71" s="46">
        <f t="shared" si="27"/>
        <v>6571.7</v>
      </c>
      <c r="AF71" s="46">
        <f t="shared" si="27"/>
        <v>5981.4</v>
      </c>
      <c r="AG71" s="46">
        <f t="shared" si="27"/>
        <v>6302.67</v>
      </c>
      <c r="AH71" s="46">
        <f t="shared" si="27"/>
        <v>6340.68</v>
      </c>
      <c r="AI71" s="46">
        <f t="shared" si="27"/>
        <v>6334.77</v>
      </c>
      <c r="AJ71" s="46">
        <f t="shared" si="27"/>
        <v>6158.62</v>
      </c>
      <c r="AK71" s="46">
        <f t="shared" si="27"/>
        <v>6125.01</v>
      </c>
      <c r="AL71" s="46">
        <f t="shared" si="27"/>
        <v>6116.69</v>
      </c>
      <c r="AM71" s="46">
        <f t="shared" si="27"/>
        <v>6100.5</v>
      </c>
      <c r="AN71" s="46">
        <f t="shared" si="27"/>
        <v>6093.58</v>
      </c>
      <c r="AO71" s="46">
        <f t="shared" si="27"/>
        <v>6074.38</v>
      </c>
      <c r="AP71" s="46">
        <f t="shared" si="27"/>
        <v>6047.67</v>
      </c>
    </row>
    <row r="72" spans="1:42" x14ac:dyDescent="0.25">
      <c r="A72" t="s">
        <v>85</v>
      </c>
      <c r="L72" s="4">
        <f>(L31*L32*L14*L15)</f>
        <v>7157.1442543486655</v>
      </c>
      <c r="M72" s="4">
        <f t="shared" ref="M72:AP72" si="28">(M31*M32*M14*M15)</f>
        <v>7060.0096032411948</v>
      </c>
      <c r="N72" s="4">
        <f t="shared" si="28"/>
        <v>7107.2987143933778</v>
      </c>
      <c r="O72" s="4">
        <f t="shared" si="28"/>
        <v>7143.0051578670818</v>
      </c>
      <c r="P72" s="4">
        <f t="shared" si="28"/>
        <v>7228.0607538837248</v>
      </c>
      <c r="Q72" s="4">
        <f t="shared" si="28"/>
        <v>7205.4564843835096</v>
      </c>
      <c r="R72" s="4">
        <f t="shared" si="28"/>
        <v>7125.1008219067035</v>
      </c>
      <c r="S72" s="4">
        <f t="shared" si="28"/>
        <v>7217.8653430698387</v>
      </c>
      <c r="T72" s="4">
        <f t="shared" si="28"/>
        <v>6969.9053892771135</v>
      </c>
      <c r="U72" s="4">
        <f t="shared" si="28"/>
        <v>6502.0530627442777</v>
      </c>
      <c r="V72" s="4">
        <f t="shared" si="28"/>
        <v>6692.1710144371127</v>
      </c>
      <c r="W72" s="4">
        <f t="shared" si="28"/>
        <v>6553.7661655795418</v>
      </c>
      <c r="X72" s="4">
        <f t="shared" si="28"/>
        <v>6321.0128932846583</v>
      </c>
      <c r="Y72" s="4">
        <f t="shared" si="28"/>
        <v>6468.0870116352889</v>
      </c>
      <c r="Z72" s="4">
        <f t="shared" si="28"/>
        <v>6563.3501380646458</v>
      </c>
      <c r="AA72" s="4">
        <f t="shared" si="28"/>
        <v>6459.7520441040288</v>
      </c>
      <c r="AB72" s="4">
        <f t="shared" si="28"/>
        <v>6400.1452796190324</v>
      </c>
      <c r="AC72" s="4">
        <f t="shared" si="28"/>
        <v>6413.63176359506</v>
      </c>
      <c r="AD72" s="4">
        <f t="shared" si="28"/>
        <v>6584.5349928462756</v>
      </c>
      <c r="AE72" s="4">
        <f t="shared" si="28"/>
        <v>6495.693585988769</v>
      </c>
      <c r="AF72" s="4">
        <f t="shared" si="28"/>
        <v>6275.3780563043265</v>
      </c>
      <c r="AG72" s="4">
        <f t="shared" si="28"/>
        <v>6399.3943299530174</v>
      </c>
      <c r="AH72" s="4">
        <f t="shared" si="28"/>
        <v>6312.0025492806235</v>
      </c>
      <c r="AI72" s="4">
        <f t="shared" si="28"/>
        <v>6287.2887351229911</v>
      </c>
      <c r="AJ72" s="4">
        <f t="shared" si="28"/>
        <v>6077.5695112912163</v>
      </c>
      <c r="AK72" s="4">
        <f t="shared" si="28"/>
        <v>6030.2494585691366</v>
      </c>
      <c r="AL72" s="4">
        <f t="shared" si="28"/>
        <v>6015.9750736620754</v>
      </c>
      <c r="AM72" s="4">
        <f t="shared" si="28"/>
        <v>6020.5243982819402</v>
      </c>
      <c r="AN72" s="4">
        <f t="shared" si="28"/>
        <v>6034.8755371227835</v>
      </c>
      <c r="AO72" s="4">
        <f t="shared" si="28"/>
        <v>6030.5408599969996</v>
      </c>
      <c r="AP72" s="4">
        <f t="shared" si="28"/>
        <v>6017.3347063444899</v>
      </c>
    </row>
    <row r="73" spans="1:42" x14ac:dyDescent="0.25">
      <c r="A73" t="s">
        <v>86</v>
      </c>
      <c r="L73" s="4">
        <f>(L12*L13*L33*L34)</f>
        <v>7327.4037959879188</v>
      </c>
      <c r="M73" s="4">
        <f t="shared" ref="M73:AP73" si="29">(M12*M13*M33*M34)</f>
        <v>7206.6211141486383</v>
      </c>
      <c r="N73" s="4">
        <f t="shared" si="29"/>
        <v>7242.212924066579</v>
      </c>
      <c r="O73" s="4">
        <f t="shared" si="29"/>
        <v>7303.8614401598488</v>
      </c>
      <c r="P73" s="4">
        <f t="shared" si="29"/>
        <v>7460.8933065196734</v>
      </c>
      <c r="Q73" s="4">
        <f t="shared" si="29"/>
        <v>7514.6720699022544</v>
      </c>
      <c r="R73" s="4">
        <f t="shared" si="29"/>
        <v>7464.0668046341198</v>
      </c>
      <c r="S73" s="4">
        <f t="shared" si="29"/>
        <v>7592.9685833682324</v>
      </c>
      <c r="T73" s="4">
        <f t="shared" si="29"/>
        <v>7417.8805931884954</v>
      </c>
      <c r="U73" s="4">
        <f t="shared" si="29"/>
        <v>6976.7264177587722</v>
      </c>
      <c r="V73" s="4">
        <f t="shared" si="29"/>
        <v>7233.6588996041719</v>
      </c>
      <c r="W73" s="4">
        <f t="shared" si="29"/>
        <v>7081.2608264257633</v>
      </c>
      <c r="X73" s="4">
        <f t="shared" si="29"/>
        <v>6957.8562337872381</v>
      </c>
      <c r="Y73" s="4">
        <f t="shared" si="29"/>
        <v>7004.3886352000063</v>
      </c>
      <c r="Z73" s="4">
        <f t="shared" si="29"/>
        <v>6970.9819262412211</v>
      </c>
      <c r="AA73" s="4">
        <f t="shared" si="29"/>
        <v>6971.3892596046589</v>
      </c>
      <c r="AB73" s="4">
        <f t="shared" si="29"/>
        <v>6862.3059750329103</v>
      </c>
      <c r="AC73" s="4">
        <f t="shared" si="29"/>
        <v>6870.5032111859109</v>
      </c>
      <c r="AD73" s="4">
        <f t="shared" si="29"/>
        <v>6942.662382855704</v>
      </c>
      <c r="AE73" s="4">
        <f t="shared" si="29"/>
        <v>6973.0359344278368</v>
      </c>
      <c r="AF73" s="4">
        <f t="shared" si="29"/>
        <v>6597.1371954112165</v>
      </c>
      <c r="AG73" s="4">
        <f t="shared" si="29"/>
        <v>6838.9346163029631</v>
      </c>
      <c r="AH73" s="4">
        <f t="shared" si="29"/>
        <v>7024.5621587826017</v>
      </c>
      <c r="AI73" s="4">
        <f t="shared" si="29"/>
        <v>7079.4775341094901</v>
      </c>
      <c r="AJ73" s="4">
        <f t="shared" si="29"/>
        <v>7142.446445254006</v>
      </c>
      <c r="AK73" s="4">
        <f t="shared" si="29"/>
        <v>7185.1955549287486</v>
      </c>
      <c r="AL73" s="4">
        <f t="shared" si="29"/>
        <v>7210.8244952926834</v>
      </c>
      <c r="AM73" s="4">
        <f t="shared" si="29"/>
        <v>7204.1061306668234</v>
      </c>
      <c r="AN73" s="4">
        <f t="shared" si="29"/>
        <v>7186.4168016530002</v>
      </c>
      <c r="AO73" s="4">
        <f t="shared" si="29"/>
        <v>7185.6161063174613</v>
      </c>
      <c r="AP73" s="4">
        <f t="shared" si="29"/>
        <v>7195.7287356704683</v>
      </c>
    </row>
    <row r="74" spans="1:42" x14ac:dyDescent="0.25">
      <c r="A74" t="s">
        <v>92</v>
      </c>
      <c r="L74" s="4">
        <f>L23</f>
        <v>7156.952614464155</v>
      </c>
      <c r="M74" s="4">
        <f t="shared" ref="M74:AP74" si="30">M23</f>
        <v>7047.7080940838532</v>
      </c>
      <c r="N74" s="4">
        <f t="shared" si="30"/>
        <v>7090.6670989339736</v>
      </c>
      <c r="O74" s="4">
        <f t="shared" si="30"/>
        <v>7133.2986873319314</v>
      </c>
      <c r="P74" s="4">
        <f t="shared" si="30"/>
        <v>7259.6777364935433</v>
      </c>
      <c r="Q74" s="4">
        <f t="shared" si="30"/>
        <v>7282.8647164809881</v>
      </c>
      <c r="R74" s="4">
        <f t="shared" si="30"/>
        <v>7225.060934200782</v>
      </c>
      <c r="S74" s="4">
        <f t="shared" si="30"/>
        <v>7342.7777792694924</v>
      </c>
      <c r="T74" s="4">
        <f t="shared" si="30"/>
        <v>7140.5582304613708</v>
      </c>
      <c r="U74" s="4">
        <f t="shared" si="30"/>
        <v>6683.518537933689</v>
      </c>
      <c r="V74" s="4">
        <f t="shared" si="30"/>
        <v>6908.2516220361467</v>
      </c>
      <c r="W74" s="4">
        <f t="shared" si="30"/>
        <v>6779.8757671725753</v>
      </c>
      <c r="X74" s="4">
        <f t="shared" si="30"/>
        <v>6657.1859476863956</v>
      </c>
      <c r="Y74" s="4">
        <f t="shared" si="30"/>
        <v>6677.7205624265598</v>
      </c>
      <c r="Z74" s="4">
        <f t="shared" si="30"/>
        <v>6685.7110775406181</v>
      </c>
      <c r="AA74" s="4">
        <f t="shared" si="30"/>
        <v>6732.4631514390885</v>
      </c>
      <c r="AB74" s="4">
        <f t="shared" si="30"/>
        <v>6717.7159628333829</v>
      </c>
      <c r="AC74" s="4">
        <f t="shared" si="30"/>
        <v>6778.1691473840665</v>
      </c>
      <c r="AD74" s="4">
        <f t="shared" si="30"/>
        <v>6835.7687332233099</v>
      </c>
      <c r="AE74" s="4">
        <f t="shared" si="30"/>
        <v>6892.3877830899301</v>
      </c>
      <c r="AF74" s="4">
        <f t="shared" si="30"/>
        <v>6921.3779366891731</v>
      </c>
      <c r="AG74" s="4">
        <f t="shared" si="30"/>
        <v>6943.8887656324378</v>
      </c>
      <c r="AH74" s="4">
        <f t="shared" si="30"/>
        <v>6992.7916649028139</v>
      </c>
      <c r="AI74" s="4">
        <f t="shared" si="30"/>
        <v>7026.4144318993249</v>
      </c>
      <c r="AJ74" s="4">
        <f t="shared" si="30"/>
        <v>7048.4483133731364</v>
      </c>
      <c r="AK74" s="4">
        <f t="shared" si="30"/>
        <v>7074.0327942031827</v>
      </c>
      <c r="AL74" s="4">
        <f t="shared" si="30"/>
        <v>7092.0939959737534</v>
      </c>
      <c r="AM74" s="4">
        <f t="shared" si="30"/>
        <v>7109.6626059326472</v>
      </c>
      <c r="AN74" s="4">
        <f t="shared" si="30"/>
        <v>7117.1841439455702</v>
      </c>
      <c r="AO74" s="4">
        <f t="shared" si="30"/>
        <v>7133.7571132197845</v>
      </c>
      <c r="AP74" s="4">
        <f t="shared" si="30"/>
        <v>7159.6347450489639</v>
      </c>
    </row>
    <row r="75" spans="1:42" x14ac:dyDescent="0.25">
      <c r="A75" t="s">
        <v>93</v>
      </c>
      <c r="L75" s="44">
        <f>(L71-L73)</f>
        <v>0.19620401208158</v>
      </c>
      <c r="M75" s="44">
        <f t="shared" ref="M75:AP76" si="31">(M71-M73)</f>
        <v>12.57888585136152</v>
      </c>
      <c r="N75" s="44">
        <f t="shared" si="31"/>
        <v>16.987075933420783</v>
      </c>
      <c r="O75" s="44">
        <f t="shared" si="31"/>
        <v>9.9385598401513562</v>
      </c>
      <c r="P75" s="44">
        <f t="shared" si="31"/>
        <v>-32.493306519673752</v>
      </c>
      <c r="Q75" s="44">
        <f t="shared" si="31"/>
        <v>-79.872069902254225</v>
      </c>
      <c r="R75" s="44">
        <f t="shared" si="31"/>
        <v>-103.26680463411958</v>
      </c>
      <c r="S75" s="44">
        <f t="shared" si="31"/>
        <v>-129.16858336823225</v>
      </c>
      <c r="T75" s="44">
        <f t="shared" si="31"/>
        <v>-177.280593188495</v>
      </c>
      <c r="U75" s="44">
        <f t="shared" si="31"/>
        <v>-189.426417758772</v>
      </c>
      <c r="V75" s="44">
        <f t="shared" si="31"/>
        <v>-226.25889960417226</v>
      </c>
      <c r="W75" s="44">
        <f t="shared" si="31"/>
        <v>-236.16082642576293</v>
      </c>
      <c r="X75" s="44">
        <f t="shared" si="31"/>
        <v>-351.35623378723812</v>
      </c>
      <c r="Y75" s="44">
        <f t="shared" si="31"/>
        <v>-219.88863520000632</v>
      </c>
      <c r="Z75" s="44">
        <f t="shared" si="31"/>
        <v>-127.58192624122148</v>
      </c>
      <c r="AA75" s="44">
        <f t="shared" si="31"/>
        <v>-282.38925960465895</v>
      </c>
      <c r="AB75" s="44">
        <f t="shared" si="31"/>
        <v>-324.40597503291065</v>
      </c>
      <c r="AC75" s="44">
        <f t="shared" si="31"/>
        <v>-369.50321118591091</v>
      </c>
      <c r="AD75" s="44">
        <f t="shared" si="31"/>
        <v>-255.16238285570398</v>
      </c>
      <c r="AE75" s="44">
        <f t="shared" si="31"/>
        <v>-401.33593442783695</v>
      </c>
      <c r="AF75" s="44">
        <f t="shared" si="31"/>
        <v>-615.73719541121682</v>
      </c>
      <c r="AG75" s="44">
        <f t="shared" si="31"/>
        <v>-536.26461630296308</v>
      </c>
      <c r="AH75" s="44">
        <f t="shared" si="31"/>
        <v>-683.88215878260144</v>
      </c>
      <c r="AI75" s="44">
        <f t="shared" si="31"/>
        <v>-744.70753410948964</v>
      </c>
      <c r="AJ75" s="44">
        <f t="shared" si="31"/>
        <v>-983.8264452540061</v>
      </c>
      <c r="AK75" s="44">
        <f t="shared" si="31"/>
        <v>-1060.1855549287484</v>
      </c>
      <c r="AL75" s="44">
        <f t="shared" si="31"/>
        <v>-1094.1344952926838</v>
      </c>
      <c r="AM75" s="44">
        <f t="shared" si="31"/>
        <v>-1103.6061306668234</v>
      </c>
      <c r="AN75" s="44">
        <f t="shared" si="31"/>
        <v>-1092.8368016530003</v>
      </c>
      <c r="AO75" s="44">
        <f t="shared" si="31"/>
        <v>-1111.2361063174612</v>
      </c>
      <c r="AP75" s="44">
        <f t="shared" si="31"/>
        <v>-1148.0587356704682</v>
      </c>
    </row>
    <row r="76" spans="1:42" x14ac:dyDescent="0.25">
      <c r="A76" t="s">
        <v>94</v>
      </c>
      <c r="L76" s="4">
        <f>(L72-L74)</f>
        <v>0.19163988451055047</v>
      </c>
      <c r="M76" s="4">
        <f t="shared" si="31"/>
        <v>12.30150915734157</v>
      </c>
      <c r="N76" s="4">
        <f t="shared" si="31"/>
        <v>16.631615459404202</v>
      </c>
      <c r="O76" s="4">
        <f t="shared" si="31"/>
        <v>9.7064705351504017</v>
      </c>
      <c r="P76" s="4">
        <f t="shared" si="31"/>
        <v>-31.616982609818479</v>
      </c>
      <c r="Q76" s="4">
        <f t="shared" si="31"/>
        <v>-77.408232097478503</v>
      </c>
      <c r="R76" s="4">
        <f t="shared" si="31"/>
        <v>-99.960112294078499</v>
      </c>
      <c r="S76" s="4">
        <f t="shared" si="31"/>
        <v>-124.91243619965371</v>
      </c>
      <c r="T76" s="4">
        <f t="shared" si="31"/>
        <v>-170.65284118425734</v>
      </c>
      <c r="U76" s="4">
        <f t="shared" si="31"/>
        <v>-181.46547518941134</v>
      </c>
      <c r="V76" s="4">
        <f t="shared" si="31"/>
        <v>-216.08060759903401</v>
      </c>
      <c r="W76" s="4">
        <f t="shared" si="31"/>
        <v>-226.1096015930334</v>
      </c>
      <c r="X76" s="4">
        <f t="shared" si="31"/>
        <v>-336.17305440173732</v>
      </c>
      <c r="Y76" s="4">
        <f t="shared" si="31"/>
        <v>-209.63355079127086</v>
      </c>
      <c r="Z76" s="4">
        <f t="shared" si="31"/>
        <v>-122.36093947597237</v>
      </c>
      <c r="AA76" s="4">
        <f t="shared" si="31"/>
        <v>-272.71110733505975</v>
      </c>
      <c r="AB76" s="4">
        <f t="shared" si="31"/>
        <v>-317.57068321435054</v>
      </c>
      <c r="AC76" s="4">
        <f t="shared" si="31"/>
        <v>-364.53738378900653</v>
      </c>
      <c r="AD76" s="4">
        <f t="shared" si="31"/>
        <v>-251.23374037703434</v>
      </c>
      <c r="AE76" s="4">
        <f t="shared" si="31"/>
        <v>-396.69419710116108</v>
      </c>
      <c r="AF76" s="4">
        <f t="shared" si="31"/>
        <v>-645.99988038484662</v>
      </c>
      <c r="AG76" s="4">
        <f t="shared" si="31"/>
        <v>-544.49443567942035</v>
      </c>
      <c r="AH76" s="4">
        <f t="shared" si="31"/>
        <v>-680.78911562219037</v>
      </c>
      <c r="AI76" s="4">
        <f t="shared" si="31"/>
        <v>-739.12569677633383</v>
      </c>
      <c r="AJ76" s="4">
        <f t="shared" si="31"/>
        <v>-970.87880208192018</v>
      </c>
      <c r="AK76" s="4">
        <f t="shared" si="31"/>
        <v>-1043.7833356340461</v>
      </c>
      <c r="AL76" s="4">
        <f t="shared" si="31"/>
        <v>-1076.118922311678</v>
      </c>
      <c r="AM76" s="4">
        <f t="shared" si="31"/>
        <v>-1089.138207650707</v>
      </c>
      <c r="AN76" s="4">
        <f t="shared" si="31"/>
        <v>-1082.3086068227867</v>
      </c>
      <c r="AO76" s="4">
        <f t="shared" si="31"/>
        <v>-1103.2162532227849</v>
      </c>
      <c r="AP76" s="4">
        <f t="shared" si="31"/>
        <v>-1142.300038704474</v>
      </c>
    </row>
    <row r="77" spans="1:42" x14ac:dyDescent="0.25">
      <c r="A77" t="s">
        <v>83</v>
      </c>
      <c r="L77" s="44">
        <f>AVERAGE(L75:L76)</f>
        <v>0.19392194829606524</v>
      </c>
      <c r="M77" s="44">
        <f t="shared" ref="M77:AP77" si="32">AVERAGE(M75:M76)</f>
        <v>12.440197504351545</v>
      </c>
      <c r="N77" s="44">
        <f t="shared" si="32"/>
        <v>16.809345696412493</v>
      </c>
      <c r="O77" s="44">
        <f t="shared" si="32"/>
        <v>9.8225151876508789</v>
      </c>
      <c r="P77" s="44">
        <f t="shared" si="32"/>
        <v>-32.055144564746115</v>
      </c>
      <c r="Q77" s="44">
        <f t="shared" si="32"/>
        <v>-78.640150999866364</v>
      </c>
      <c r="R77" s="44">
        <f t="shared" si="32"/>
        <v>-101.61345846409904</v>
      </c>
      <c r="S77" s="44">
        <f t="shared" si="32"/>
        <v>-127.04050978394298</v>
      </c>
      <c r="T77" s="44">
        <f t="shared" si="32"/>
        <v>-173.96671718637617</v>
      </c>
      <c r="U77" s="44">
        <f t="shared" si="32"/>
        <v>-185.44594647409167</v>
      </c>
      <c r="V77" s="44">
        <f t="shared" si="32"/>
        <v>-221.16975360160313</v>
      </c>
      <c r="W77" s="44">
        <f t="shared" si="32"/>
        <v>-231.13521400939817</v>
      </c>
      <c r="X77" s="44">
        <f t="shared" si="32"/>
        <v>-343.76464409448772</v>
      </c>
      <c r="Y77" s="44">
        <f t="shared" si="32"/>
        <v>-214.76109299563859</v>
      </c>
      <c r="Z77" s="44">
        <f t="shared" si="32"/>
        <v>-124.97143285859693</v>
      </c>
      <c r="AA77" s="44">
        <f t="shared" si="32"/>
        <v>-277.55018346985935</v>
      </c>
      <c r="AB77" s="44">
        <f t="shared" si="32"/>
        <v>-320.98832912363059</v>
      </c>
      <c r="AC77" s="44">
        <f t="shared" si="32"/>
        <v>-367.02029748745872</v>
      </c>
      <c r="AD77" s="44">
        <f t="shared" si="32"/>
        <v>-253.19806161636916</v>
      </c>
      <c r="AE77" s="44">
        <f t="shared" si="32"/>
        <v>-399.01506576449901</v>
      </c>
      <c r="AF77" s="82">
        <f t="shared" si="32"/>
        <v>-630.86853789803172</v>
      </c>
      <c r="AG77" s="44">
        <f t="shared" si="32"/>
        <v>-540.37952599119171</v>
      </c>
      <c r="AH77" s="44">
        <f t="shared" si="32"/>
        <v>-682.3356372023959</v>
      </c>
      <c r="AI77" s="44">
        <f t="shared" si="32"/>
        <v>-741.91661544291173</v>
      </c>
      <c r="AJ77" s="44">
        <f t="shared" si="32"/>
        <v>-977.35262366796314</v>
      </c>
      <c r="AK77" s="82">
        <f t="shared" si="32"/>
        <v>-1051.9844452813973</v>
      </c>
      <c r="AL77" s="44">
        <f t="shared" si="32"/>
        <v>-1085.1267088021809</v>
      </c>
      <c r="AM77" s="44">
        <f t="shared" si="32"/>
        <v>-1096.3721691587652</v>
      </c>
      <c r="AN77" s="44">
        <f t="shared" si="32"/>
        <v>-1087.5727042378935</v>
      </c>
      <c r="AO77" s="44">
        <f t="shared" si="32"/>
        <v>-1107.2261797701231</v>
      </c>
      <c r="AP77" s="82">
        <f t="shared" si="32"/>
        <v>-1145.1793871874711</v>
      </c>
    </row>
    <row r="81" spans="1:62" x14ac:dyDescent="0.25">
      <c r="A81" s="12" t="s">
        <v>0</v>
      </c>
    </row>
    <row r="82" spans="1:62" x14ac:dyDescent="0.25">
      <c r="A82" t="s">
        <v>47</v>
      </c>
      <c r="Q82" s="2">
        <f t="shared" ref="Q82:W82" si="33">Q29/$Q29</f>
        <v>1</v>
      </c>
      <c r="R82" s="2">
        <f t="shared" si="33"/>
        <v>1.0265784678760992</v>
      </c>
      <c r="S82" s="2">
        <f t="shared" si="33"/>
        <v>1.0462172225303017</v>
      </c>
      <c r="T82" s="2">
        <f t="shared" si="33"/>
        <v>1.0426919115899549</v>
      </c>
      <c r="U82" s="2">
        <f t="shared" si="33"/>
        <v>1.0106868414798384</v>
      </c>
      <c r="V82" s="2">
        <f t="shared" si="33"/>
        <v>1.0348570070506218</v>
      </c>
      <c r="W82" s="48">
        <f t="shared" si="33"/>
        <v>1.0535609601521034</v>
      </c>
      <c r="X82" s="31"/>
    </row>
    <row r="83" spans="1:62" x14ac:dyDescent="0.25">
      <c r="A83" t="s">
        <v>48</v>
      </c>
      <c r="Q83" s="2">
        <f t="shared" ref="Q83:W83" si="34">Q86/$Q$86</f>
        <v>1</v>
      </c>
      <c r="R83" s="2">
        <f t="shared" si="34"/>
        <v>1.0278280997410354</v>
      </c>
      <c r="S83" s="2">
        <f t="shared" si="34"/>
        <v>1.0484926485120158</v>
      </c>
      <c r="T83" s="2">
        <f t="shared" si="34"/>
        <v>1.0497738145657258</v>
      </c>
      <c r="U83" s="2">
        <f t="shared" si="34"/>
        <v>1.0224808370347518</v>
      </c>
      <c r="V83" s="2">
        <f t="shared" si="34"/>
        <v>1.0501784109796286</v>
      </c>
      <c r="W83" s="48">
        <f t="shared" si="34"/>
        <v>1.0664550784231865</v>
      </c>
      <c r="X83" s="31"/>
    </row>
    <row r="84" spans="1:62" x14ac:dyDescent="0.25">
      <c r="A84" s="12"/>
    </row>
    <row r="85" spans="1:62" x14ac:dyDescent="0.25">
      <c r="A85" t="s">
        <v>41</v>
      </c>
      <c r="B85" s="38">
        <v>5963.1440000000002</v>
      </c>
      <c r="C85" s="38">
        <v>6158.1289999999999</v>
      </c>
      <c r="D85" s="38">
        <v>6520.3270000000002</v>
      </c>
      <c r="E85" s="38">
        <v>6858.5590000000002</v>
      </c>
      <c r="F85" s="38">
        <v>7287.2359999999999</v>
      </c>
      <c r="G85" s="38">
        <v>7639.7489999999998</v>
      </c>
      <c r="H85" s="38">
        <v>8073.1220000000003</v>
      </c>
      <c r="I85" s="38">
        <v>8577.5519999999997</v>
      </c>
      <c r="J85" s="38">
        <v>9062.8169999999991</v>
      </c>
      <c r="K85" s="38">
        <v>9631.1720000000005</v>
      </c>
      <c r="L85" s="38">
        <v>10250.951999999999</v>
      </c>
      <c r="M85" s="38">
        <v>10581.929</v>
      </c>
      <c r="N85" s="38">
        <v>10929.108</v>
      </c>
      <c r="O85" s="38">
        <v>11456.45</v>
      </c>
      <c r="P85" s="38">
        <v>12217.196</v>
      </c>
      <c r="Q85" s="38">
        <v>13039.197</v>
      </c>
      <c r="R85" s="38">
        <v>13815.583000000001</v>
      </c>
      <c r="S85" s="38">
        <v>14474.227999999999</v>
      </c>
      <c r="T85" s="38">
        <v>14769.861999999999</v>
      </c>
      <c r="U85" s="38">
        <v>14478.066999999999</v>
      </c>
      <c r="V85" s="38">
        <v>15048.97</v>
      </c>
      <c r="W85" s="38">
        <v>15599.731</v>
      </c>
      <c r="X85" s="39">
        <v>16253.97</v>
      </c>
      <c r="Y85" s="38">
        <v>16843.196</v>
      </c>
      <c r="Z85" s="38">
        <v>17550.687000000002</v>
      </c>
      <c r="AA85" s="38">
        <v>18206.023000000001</v>
      </c>
      <c r="AB85" s="38">
        <v>18695.106</v>
      </c>
      <c r="AC85" s="38">
        <v>19479.623</v>
      </c>
      <c r="AD85" s="38">
        <v>20527.159</v>
      </c>
      <c r="AE85" s="38">
        <v>21372.581999999999</v>
      </c>
      <c r="AF85" s="38">
        <v>20893.745999999999</v>
      </c>
    </row>
    <row r="86" spans="1:62" x14ac:dyDescent="0.25">
      <c r="A86" t="s">
        <v>42</v>
      </c>
      <c r="B86" s="38">
        <v>9371.4680000000008</v>
      </c>
      <c r="C86" s="38">
        <v>9361.3220000000001</v>
      </c>
      <c r="D86" s="38">
        <v>9691.0689999999995</v>
      </c>
      <c r="E86" s="38">
        <v>9957.7459999999992</v>
      </c>
      <c r="F86" s="38">
        <v>10358.923000000001</v>
      </c>
      <c r="G86" s="38">
        <v>10636.978999999999</v>
      </c>
      <c r="H86" s="38">
        <v>11038.266</v>
      </c>
      <c r="I86" s="38">
        <v>11529.156999999999</v>
      </c>
      <c r="J86" s="38">
        <v>12045.824000000001</v>
      </c>
      <c r="K86" s="38">
        <v>12623.361000000001</v>
      </c>
      <c r="L86" s="38">
        <v>13138.035</v>
      </c>
      <c r="M86" s="38">
        <v>13263.416999999999</v>
      </c>
      <c r="N86" s="38">
        <v>13488.357</v>
      </c>
      <c r="O86" s="38">
        <v>13865.519</v>
      </c>
      <c r="P86" s="38">
        <v>14399.696</v>
      </c>
      <c r="Q86" s="38">
        <v>14901.269</v>
      </c>
      <c r="R86" s="38">
        <v>15315.942999999999</v>
      </c>
      <c r="S86" s="38">
        <v>15623.870999999999</v>
      </c>
      <c r="T86" s="38">
        <v>15642.962</v>
      </c>
      <c r="U86" s="38">
        <v>15236.262000000001</v>
      </c>
      <c r="V86" s="38">
        <v>15648.991</v>
      </c>
      <c r="W86" s="38">
        <v>15891.534</v>
      </c>
      <c r="X86" s="40">
        <v>16253.97</v>
      </c>
      <c r="Y86" s="38">
        <v>16553.348000000002</v>
      </c>
      <c r="Z86" s="38">
        <v>16932.050999999999</v>
      </c>
      <c r="AA86" s="38">
        <v>17390.294999999998</v>
      </c>
      <c r="AB86" s="38">
        <v>17680.274000000001</v>
      </c>
      <c r="AC86" s="38">
        <v>18079.083999999999</v>
      </c>
      <c r="AD86" s="38">
        <v>18606.787</v>
      </c>
      <c r="AE86" s="38">
        <v>19032.671999999999</v>
      </c>
      <c r="AF86" s="38">
        <v>18384.687000000002</v>
      </c>
    </row>
    <row r="87" spans="1:62" x14ac:dyDescent="0.25">
      <c r="A87" t="s">
        <v>36</v>
      </c>
      <c r="B87" s="3">
        <f t="shared" ref="B87:X87" si="35">B85/B86</f>
        <v>0.6363084204096946</v>
      </c>
      <c r="C87" s="3">
        <f t="shared" si="35"/>
        <v>0.6578268539422103</v>
      </c>
      <c r="D87" s="3">
        <f t="shared" si="35"/>
        <v>0.67281813801965507</v>
      </c>
      <c r="E87" s="3">
        <f t="shared" si="35"/>
        <v>0.68876621275537664</v>
      </c>
      <c r="F87" s="3">
        <f t="shared" si="35"/>
        <v>0.70347428975000581</v>
      </c>
      <c r="G87" s="3">
        <f t="shared" si="35"/>
        <v>0.71822544728160131</v>
      </c>
      <c r="H87" s="3">
        <f t="shared" si="35"/>
        <v>0.73137592444320521</v>
      </c>
      <c r="I87" s="3">
        <f t="shared" si="35"/>
        <v>0.74398778679135003</v>
      </c>
      <c r="J87" s="3">
        <f t="shared" si="35"/>
        <v>0.75236173133527429</v>
      </c>
      <c r="K87" s="3">
        <f t="shared" si="35"/>
        <v>0.76296415827765673</v>
      </c>
      <c r="L87" s="3">
        <f t="shared" si="35"/>
        <v>0.78025001455697141</v>
      </c>
      <c r="M87" s="3">
        <f t="shared" si="35"/>
        <v>0.79782826702952947</v>
      </c>
      <c r="N87" s="3">
        <f t="shared" si="35"/>
        <v>0.81026236182805667</v>
      </c>
      <c r="O87" s="3">
        <f t="shared" si="35"/>
        <v>0.82625468256904055</v>
      </c>
      <c r="P87" s="3">
        <f t="shared" si="35"/>
        <v>0.84843430027967259</v>
      </c>
      <c r="Q87" s="3">
        <f t="shared" si="35"/>
        <v>0.87503936745253041</v>
      </c>
      <c r="R87" s="3">
        <f t="shared" si="35"/>
        <v>0.90203933247858137</v>
      </c>
      <c r="S87" s="3">
        <f t="shared" si="35"/>
        <v>0.92641753122513615</v>
      </c>
      <c r="T87" s="3">
        <f t="shared" si="35"/>
        <v>0.94418576226164841</v>
      </c>
      <c r="U87" s="3">
        <f t="shared" si="35"/>
        <v>0.95023746638118978</v>
      </c>
      <c r="V87" s="3">
        <f t="shared" si="35"/>
        <v>0.96165752795180204</v>
      </c>
      <c r="W87" s="3">
        <f t="shared" si="35"/>
        <v>0.98163783307514552</v>
      </c>
      <c r="X87" s="3">
        <f t="shared" si="35"/>
        <v>1</v>
      </c>
      <c r="Y87" s="3">
        <f>Y85/Y86</f>
        <v>1.0175099321297418</v>
      </c>
      <c r="Z87" s="3">
        <f t="shared" ref="Z87:AF87" si="36">Z85/Z86</f>
        <v>1.0365363888875603</v>
      </c>
      <c r="AA87" s="3">
        <f t="shared" si="36"/>
        <v>1.0469070823697932</v>
      </c>
      <c r="AB87" s="3">
        <f t="shared" si="36"/>
        <v>1.0573991104436502</v>
      </c>
      <c r="AC87" s="3">
        <f t="shared" si="36"/>
        <v>1.0774673650501321</v>
      </c>
      <c r="AD87" s="3">
        <f t="shared" si="36"/>
        <v>1.1032081465757628</v>
      </c>
      <c r="AE87" s="3">
        <f t="shared" si="36"/>
        <v>1.1229417498499423</v>
      </c>
      <c r="AF87" s="3">
        <f t="shared" si="36"/>
        <v>1.1364754809260553</v>
      </c>
    </row>
    <row r="89" spans="1:62" x14ac:dyDescent="0.25">
      <c r="A89" t="s">
        <v>37</v>
      </c>
      <c r="B89" s="29">
        <v>63.676250000000003</v>
      </c>
      <c r="C89" s="29">
        <v>65.819249999999997</v>
      </c>
      <c r="D89" s="29">
        <v>67.320750000000004</v>
      </c>
      <c r="E89" s="29">
        <v>68.917249999999996</v>
      </c>
      <c r="F89" s="29">
        <v>70.386250000000004</v>
      </c>
      <c r="G89" s="29">
        <v>71.864000000000004</v>
      </c>
      <c r="H89" s="29">
        <v>73.177750000000003</v>
      </c>
      <c r="I89" s="29">
        <v>74.445499999999996</v>
      </c>
      <c r="J89" s="29">
        <v>75.266499999999994</v>
      </c>
      <c r="K89" s="29">
        <v>76.346000000000004</v>
      </c>
      <c r="L89" s="29">
        <v>78.0685</v>
      </c>
      <c r="M89" s="29">
        <v>79.8215</v>
      </c>
      <c r="N89" s="29">
        <v>81.038749999999993</v>
      </c>
      <c r="O89" s="29">
        <v>82.566999999999993</v>
      </c>
      <c r="P89" s="29">
        <v>84.77825</v>
      </c>
      <c r="Q89" s="43">
        <v>87.406999999999996</v>
      </c>
      <c r="R89" s="29">
        <v>90.073999999999998</v>
      </c>
      <c r="S89" s="29">
        <v>92.497749999999996</v>
      </c>
      <c r="T89" s="29">
        <v>94.263499999999993</v>
      </c>
      <c r="U89" s="29">
        <v>94.998999999999995</v>
      </c>
      <c r="V89" s="29">
        <v>96.108750000000001</v>
      </c>
      <c r="W89" s="29">
        <v>98.111500000000007</v>
      </c>
      <c r="X89" s="29">
        <v>100</v>
      </c>
      <c r="Y89" s="29">
        <v>101.77249999999999</v>
      </c>
      <c r="Z89" s="29">
        <v>103.64675</v>
      </c>
      <c r="AA89" s="29">
        <v>104.639</v>
      </c>
      <c r="AB89" s="29">
        <v>105.736</v>
      </c>
      <c r="AC89" s="29">
        <v>107.751</v>
      </c>
      <c r="AD89" s="29">
        <v>110.32174999999999</v>
      </c>
      <c r="AE89" s="29">
        <v>112.31725</v>
      </c>
      <c r="AF89" s="29">
        <v>113.62325</v>
      </c>
      <c r="AG89" s="29">
        <v>117.52130432</v>
      </c>
      <c r="AH89" s="29">
        <v>120.166825</v>
      </c>
    </row>
    <row r="90" spans="1:62" x14ac:dyDescent="0.25">
      <c r="A90" t="s">
        <v>38</v>
      </c>
      <c r="AF90" s="3">
        <v>1.1333930000000001</v>
      </c>
      <c r="AG90" s="3">
        <v>1.1453469999999999</v>
      </c>
      <c r="AH90" s="3">
        <v>1.1587609999999999</v>
      </c>
      <c r="AI90" s="3">
        <v>1.1745000000000001</v>
      </c>
      <c r="AJ90" s="3">
        <v>1.194232</v>
      </c>
      <c r="AK90" s="3">
        <v>1.219112</v>
      </c>
      <c r="AL90" s="3">
        <v>1.2481370000000001</v>
      </c>
      <c r="AM90" s="3">
        <v>1.2798369999999999</v>
      </c>
      <c r="AN90" s="3">
        <v>1.3135479999999999</v>
      </c>
      <c r="AO90" s="3">
        <v>1.3481639999999999</v>
      </c>
      <c r="AP90" s="3">
        <v>1.383068</v>
      </c>
      <c r="AQ90" s="3">
        <v>1.417729</v>
      </c>
      <c r="AR90" s="3">
        <v>1.4521109999999999</v>
      </c>
      <c r="AS90" s="3">
        <v>1.486008</v>
      </c>
      <c r="AT90" s="3">
        <v>1.5194220000000001</v>
      </c>
      <c r="AU90" s="3">
        <v>1.55294</v>
      </c>
      <c r="AV90" s="3">
        <v>1.586435</v>
      </c>
      <c r="AW90" s="3">
        <v>1.619775</v>
      </c>
      <c r="AX90" s="3">
        <v>1.6537599999999999</v>
      </c>
      <c r="AY90" s="3">
        <v>1.6879740000000001</v>
      </c>
      <c r="AZ90" s="3">
        <v>1.7236860000000001</v>
      </c>
      <c r="BA90" s="3">
        <v>1.7606919999999999</v>
      </c>
      <c r="BB90" s="3">
        <v>1.7993969999999999</v>
      </c>
      <c r="BC90" s="3">
        <v>1.8406629999999999</v>
      </c>
      <c r="BD90" s="3">
        <v>1.884592</v>
      </c>
      <c r="BE90" s="3">
        <v>1.93102</v>
      </c>
      <c r="BF90" s="3">
        <v>1.9811719999999999</v>
      </c>
      <c r="BG90" s="3">
        <v>2.0344150000000001</v>
      </c>
      <c r="BH90" s="3">
        <v>2.0905969999999998</v>
      </c>
      <c r="BI90" s="3">
        <v>2.1500840000000001</v>
      </c>
      <c r="BJ90" s="3">
        <v>2.2131599999999998</v>
      </c>
    </row>
    <row r="91" spans="1:62" x14ac:dyDescent="0.25">
      <c r="A91" t="s">
        <v>39</v>
      </c>
      <c r="X91" s="3">
        <v>1.0517380000000001</v>
      </c>
      <c r="Y91" s="3">
        <v>1.0673950000000001</v>
      </c>
      <c r="Z91" s="3">
        <v>1.0843449999999999</v>
      </c>
      <c r="AA91" s="3">
        <v>1.105016</v>
      </c>
      <c r="AB91" s="3">
        <v>1.1264810000000001</v>
      </c>
      <c r="AC91" s="3">
        <v>1.146142</v>
      </c>
      <c r="AD91" s="3">
        <v>1.1677329999999999</v>
      </c>
      <c r="AE91" s="3">
        <v>1.189538</v>
      </c>
      <c r="AF91" s="3">
        <v>1.2105939999999999</v>
      </c>
      <c r="AG91" s="3">
        <v>1.23139</v>
      </c>
      <c r="AH91" s="3">
        <v>1.251797</v>
      </c>
      <c r="AI91" s="3">
        <v>1.2721880000000001</v>
      </c>
      <c r="AJ91" s="3">
        <v>1.292627</v>
      </c>
      <c r="AK91" s="3">
        <v>1.314176</v>
      </c>
      <c r="AL91" s="3">
        <v>1.336141</v>
      </c>
      <c r="AM91" s="3">
        <v>1.358711</v>
      </c>
      <c r="AN91" s="3">
        <v>1.381942</v>
      </c>
      <c r="AO91" s="3">
        <v>1.405797</v>
      </c>
      <c r="AP91" s="3">
        <v>1.430833</v>
      </c>
      <c r="AQ91" s="3">
        <v>1.457554</v>
      </c>
      <c r="AR91" s="3">
        <v>1.484742</v>
      </c>
      <c r="AS91" s="3">
        <v>1.512554</v>
      </c>
      <c r="AT91" s="3">
        <v>1.5403659999999999</v>
      </c>
      <c r="AU91" s="3">
        <v>1.5689360000000001</v>
      </c>
      <c r="AV91" s="3">
        <v>1.5984700000000001</v>
      </c>
      <c r="AW91" s="3">
        <v>1.6288199999999999</v>
      </c>
      <c r="AX91" s="3">
        <v>1.660722</v>
      </c>
      <c r="AY91" s="3">
        <v>1.6948799999999999</v>
      </c>
      <c r="AZ91" s="3">
        <v>1.7302949999999999</v>
      </c>
    </row>
    <row r="92" spans="1:62" x14ac:dyDescent="0.25">
      <c r="A92" t="s">
        <v>40</v>
      </c>
      <c r="W92" s="3">
        <v>1.1336900000000001</v>
      </c>
      <c r="X92" s="3">
        <v>1.153875</v>
      </c>
      <c r="Y92" s="3">
        <v>1.1710689999999999</v>
      </c>
      <c r="Z92" s="3">
        <v>1.192421</v>
      </c>
      <c r="AA92" s="3">
        <v>1.210988</v>
      </c>
      <c r="AB92" s="3">
        <v>1.2296210000000001</v>
      </c>
      <c r="AC92" s="3">
        <v>1.2476039999999999</v>
      </c>
      <c r="AD92" s="3">
        <v>1.266705</v>
      </c>
      <c r="AE92" s="3">
        <v>1.286367</v>
      </c>
      <c r="AF92" s="3">
        <v>1.3068949999999999</v>
      </c>
      <c r="AG92" s="3">
        <v>1.3283290000000001</v>
      </c>
      <c r="AH92" s="3">
        <v>1.3505529999999999</v>
      </c>
      <c r="AI92" s="3">
        <v>1.3735790000000001</v>
      </c>
      <c r="AJ92" s="3">
        <v>1.3972960000000001</v>
      </c>
      <c r="AK92" s="3">
        <v>1.421298</v>
      </c>
      <c r="AL92" s="3">
        <v>1.445899</v>
      </c>
      <c r="AM92" s="3">
        <v>1.4712229999999999</v>
      </c>
      <c r="AN92" s="3">
        <v>1.4973289999999999</v>
      </c>
      <c r="AO92" s="3">
        <v>1.524715</v>
      </c>
      <c r="AP92" s="3">
        <v>1.553321</v>
      </c>
      <c r="AQ92" s="3">
        <v>1.584095</v>
      </c>
      <c r="AR92" s="3">
        <v>1.6159030000000001</v>
      </c>
      <c r="AS92" s="3">
        <v>1.6490610000000001</v>
      </c>
      <c r="AT92" s="3">
        <v>1.6833849999999999</v>
      </c>
      <c r="AU92" s="3">
        <v>1.7185870000000001</v>
      </c>
      <c r="AV92" s="3">
        <v>1.7554670000000001</v>
      </c>
      <c r="AW92" s="3">
        <v>1.79325</v>
      </c>
      <c r="AX92" s="3">
        <v>1.8318509999999999</v>
      </c>
      <c r="AY92" s="3">
        <v>1.8718999999999999</v>
      </c>
      <c r="AZ92" s="3">
        <v>1.9131089999999999</v>
      </c>
    </row>
    <row r="94" spans="1:62" x14ac:dyDescent="0.25">
      <c r="A94" t="s">
        <v>43</v>
      </c>
      <c r="B94" s="24">
        <v>5800.5</v>
      </c>
      <c r="C94" s="24">
        <v>5992.1</v>
      </c>
      <c r="D94" s="24">
        <v>6342.3</v>
      </c>
      <c r="E94" s="24">
        <v>6667.4</v>
      </c>
      <c r="F94" s="24">
        <v>7085.2</v>
      </c>
      <c r="G94" s="24">
        <v>7414.7</v>
      </c>
      <c r="H94" s="24">
        <v>7838.5</v>
      </c>
      <c r="I94" s="24">
        <v>8332.4</v>
      </c>
      <c r="J94" s="24">
        <v>8793.5</v>
      </c>
      <c r="K94" s="24">
        <v>9353.5</v>
      </c>
      <c r="L94" s="24">
        <v>9951.5</v>
      </c>
      <c r="M94" s="24">
        <v>10286.200000000001</v>
      </c>
      <c r="N94" s="24">
        <v>10642.3</v>
      </c>
      <c r="O94" s="24">
        <v>11142.2</v>
      </c>
      <c r="P94" s="24">
        <v>11853.3</v>
      </c>
      <c r="Q94" s="41">
        <v>12623</v>
      </c>
      <c r="R94" s="24">
        <v>13377.2</v>
      </c>
      <c r="S94" s="24">
        <v>14028.7</v>
      </c>
      <c r="T94" s="24">
        <v>14291.5</v>
      </c>
      <c r="U94" s="24">
        <v>13973.7</v>
      </c>
      <c r="V94" s="24">
        <v>14498.9</v>
      </c>
      <c r="W94" s="24">
        <v>15075.7</v>
      </c>
      <c r="X94" s="24">
        <v>15684.8</v>
      </c>
    </row>
    <row r="95" spans="1:62" x14ac:dyDescent="0.25">
      <c r="A95" t="s">
        <v>44</v>
      </c>
      <c r="B95" s="24">
        <v>8027.1</v>
      </c>
      <c r="C95" s="24">
        <v>8008.3</v>
      </c>
      <c r="D95" s="24">
        <v>8280</v>
      </c>
      <c r="E95" s="24">
        <v>8516.2000000000007</v>
      </c>
      <c r="F95" s="24">
        <v>8863.1</v>
      </c>
      <c r="G95" s="24">
        <v>9086</v>
      </c>
      <c r="H95" s="24">
        <v>9425.7999999999993</v>
      </c>
      <c r="I95" s="24">
        <v>9845.9</v>
      </c>
      <c r="J95" s="24">
        <v>10274.700000000001</v>
      </c>
      <c r="K95" s="24">
        <v>10770.7</v>
      </c>
      <c r="L95" s="24">
        <v>11216.4</v>
      </c>
      <c r="M95" s="24">
        <v>11337.5</v>
      </c>
      <c r="N95" s="24">
        <v>11543.1</v>
      </c>
      <c r="O95" s="24">
        <v>11836.4</v>
      </c>
      <c r="P95" s="24">
        <v>12246.9</v>
      </c>
      <c r="Q95" s="42">
        <v>12623</v>
      </c>
      <c r="R95" s="24">
        <v>12958.5</v>
      </c>
      <c r="S95" s="24">
        <v>13206.4</v>
      </c>
      <c r="T95" s="24">
        <v>13161.9</v>
      </c>
      <c r="U95" s="24">
        <v>12757.9</v>
      </c>
      <c r="V95" s="24">
        <v>13063</v>
      </c>
      <c r="W95" s="24">
        <v>13299.1</v>
      </c>
      <c r="X95" s="24">
        <v>13593.2</v>
      </c>
    </row>
    <row r="96" spans="1:62" x14ac:dyDescent="0.25">
      <c r="A96" t="s">
        <v>49</v>
      </c>
      <c r="B96" s="3">
        <f t="shared" ref="B96:Q96" si="37">B94/B95</f>
        <v>0.7226146428971858</v>
      </c>
      <c r="C96" s="3">
        <f t="shared" si="37"/>
        <v>0.74823620493737752</v>
      </c>
      <c r="D96" s="3">
        <f t="shared" si="37"/>
        <v>0.76597826086956522</v>
      </c>
      <c r="E96" s="3">
        <f t="shared" si="37"/>
        <v>0.78290786970714632</v>
      </c>
      <c r="F96" s="3">
        <f t="shared" si="37"/>
        <v>0.79940427164310446</v>
      </c>
      <c r="G96" s="3">
        <f t="shared" si="37"/>
        <v>0.8160576711424169</v>
      </c>
      <c r="H96" s="3">
        <f t="shared" si="37"/>
        <v>0.83160050075325176</v>
      </c>
      <c r="I96" s="3">
        <f t="shared" si="37"/>
        <v>0.84628119318701189</v>
      </c>
      <c r="J96" s="3">
        <f t="shared" si="37"/>
        <v>0.85584007318948474</v>
      </c>
      <c r="K96" s="3">
        <f t="shared" si="37"/>
        <v>0.86842080830400992</v>
      </c>
      <c r="L96" s="3">
        <f t="shared" si="37"/>
        <v>0.88722763096893842</v>
      </c>
      <c r="M96" s="3">
        <f t="shared" si="37"/>
        <v>0.90727232635060651</v>
      </c>
      <c r="N96" s="3">
        <f t="shared" si="37"/>
        <v>0.92196203792741971</v>
      </c>
      <c r="O96" s="3">
        <f t="shared" si="37"/>
        <v>0.94135041059781699</v>
      </c>
      <c r="P96" s="3">
        <f t="shared" si="37"/>
        <v>0.96786125468485895</v>
      </c>
      <c r="Q96" s="3">
        <f t="shared" si="37"/>
        <v>1</v>
      </c>
      <c r="R96" s="3">
        <f>R94/R95</f>
        <v>1.0323108384458077</v>
      </c>
      <c r="S96" s="3">
        <f t="shared" ref="S96:X96" si="38">S94/S95</f>
        <v>1.0622652653259026</v>
      </c>
      <c r="T96" s="3">
        <f t="shared" si="38"/>
        <v>1.0858234753341083</v>
      </c>
      <c r="U96" s="3">
        <f t="shared" si="38"/>
        <v>1.0952978154711983</v>
      </c>
      <c r="V96" s="3">
        <f t="shared" si="38"/>
        <v>1.1099211513434892</v>
      </c>
      <c r="W96" s="3">
        <f t="shared" si="38"/>
        <v>1.1335879871570256</v>
      </c>
      <c r="X96" s="3">
        <f t="shared" si="38"/>
        <v>1.1538710531736456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B20F-93C7-4535-B32A-6426D48683CF}">
  <dimension ref="A2:BJ9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62.140625" customWidth="1"/>
    <col min="2" max="9" width="9.28515625" bestFit="1" customWidth="1"/>
    <col min="10" max="11" width="10.140625" bestFit="1" customWidth="1"/>
    <col min="12" max="12" width="10.28515625" customWidth="1"/>
    <col min="13" max="42" width="10.28515625" bestFit="1" customWidth="1"/>
    <col min="43" max="62" width="10.140625" bestFit="1" customWidth="1"/>
  </cols>
  <sheetData>
    <row r="2" spans="1:62" x14ac:dyDescent="0.25">
      <c r="B2" s="7">
        <v>1990</v>
      </c>
      <c r="C2" s="8">
        <v>1991</v>
      </c>
      <c r="D2" s="8">
        <v>1992</v>
      </c>
      <c r="E2" s="8">
        <v>1993</v>
      </c>
      <c r="F2" s="8">
        <v>1994</v>
      </c>
      <c r="G2" s="8">
        <v>1995</v>
      </c>
      <c r="H2" s="8">
        <v>1996</v>
      </c>
      <c r="I2" s="8">
        <v>1997</v>
      </c>
      <c r="J2" s="8">
        <v>1998</v>
      </c>
      <c r="K2" s="8">
        <v>1999</v>
      </c>
      <c r="L2" s="8">
        <v>2000</v>
      </c>
      <c r="M2" s="8">
        <v>2001</v>
      </c>
      <c r="N2" s="8">
        <v>2002</v>
      </c>
      <c r="O2" s="8">
        <v>2003</v>
      </c>
      <c r="P2" s="8">
        <v>2004</v>
      </c>
      <c r="Q2" s="8">
        <v>2005</v>
      </c>
      <c r="R2" s="8">
        <v>2006</v>
      </c>
      <c r="S2" s="8">
        <v>2007</v>
      </c>
      <c r="T2" s="8">
        <v>2008</v>
      </c>
      <c r="U2" s="8">
        <v>2009</v>
      </c>
      <c r="V2" s="9">
        <v>2010</v>
      </c>
      <c r="W2" s="10">
        <v>2011</v>
      </c>
      <c r="X2" s="7">
        <v>2012</v>
      </c>
      <c r="Y2" s="8">
        <f>X2+1</f>
        <v>2013</v>
      </c>
      <c r="Z2" s="8">
        <f t="shared" ref="Z2:AU2" si="0">Y2+1</f>
        <v>2014</v>
      </c>
      <c r="AA2" s="8">
        <f t="shared" si="0"/>
        <v>2015</v>
      </c>
      <c r="AB2" s="8">
        <f t="shared" si="0"/>
        <v>2016</v>
      </c>
      <c r="AC2" s="8">
        <f t="shared" si="0"/>
        <v>2017</v>
      </c>
      <c r="AD2" s="8">
        <f t="shared" si="0"/>
        <v>2018</v>
      </c>
      <c r="AE2" s="8">
        <f t="shared" si="0"/>
        <v>2019</v>
      </c>
      <c r="AF2" s="30">
        <f t="shared" si="0"/>
        <v>2020</v>
      </c>
      <c r="AG2" s="8">
        <f t="shared" si="0"/>
        <v>2021</v>
      </c>
      <c r="AH2" s="8">
        <f t="shared" si="0"/>
        <v>2022</v>
      </c>
      <c r="AI2" s="8">
        <f t="shared" si="0"/>
        <v>2023</v>
      </c>
      <c r="AJ2" s="8">
        <f t="shared" si="0"/>
        <v>2024</v>
      </c>
      <c r="AK2" s="8">
        <f t="shared" si="0"/>
        <v>2025</v>
      </c>
      <c r="AL2" s="8">
        <f t="shared" si="0"/>
        <v>2026</v>
      </c>
      <c r="AM2" s="8">
        <f t="shared" si="0"/>
        <v>2027</v>
      </c>
      <c r="AN2" s="8">
        <f t="shared" si="0"/>
        <v>2028</v>
      </c>
      <c r="AO2" s="8">
        <f t="shared" si="0"/>
        <v>2029</v>
      </c>
      <c r="AP2" s="11">
        <f t="shared" si="0"/>
        <v>2030</v>
      </c>
      <c r="AQ2" s="11">
        <f t="shared" si="0"/>
        <v>2031</v>
      </c>
      <c r="AR2" s="11">
        <f t="shared" si="0"/>
        <v>2032</v>
      </c>
      <c r="AS2" s="11">
        <f t="shared" si="0"/>
        <v>2033</v>
      </c>
      <c r="AT2" s="11">
        <f t="shared" si="0"/>
        <v>2034</v>
      </c>
      <c r="AU2" s="11">
        <f t="shared" si="0"/>
        <v>2035</v>
      </c>
      <c r="AV2" s="11">
        <f t="shared" ref="AV2" si="1">AU2+1</f>
        <v>2036</v>
      </c>
      <c r="AW2" s="11">
        <f t="shared" ref="AW2" si="2">AV2+1</f>
        <v>2037</v>
      </c>
      <c r="AX2" s="11">
        <f t="shared" ref="AX2" si="3">AW2+1</f>
        <v>2038</v>
      </c>
      <c r="AY2" s="11">
        <f t="shared" ref="AY2" si="4">AX2+1</f>
        <v>2039</v>
      </c>
      <c r="AZ2" s="11">
        <f t="shared" ref="AZ2" si="5">AY2+1</f>
        <v>2040</v>
      </c>
      <c r="BA2" s="11">
        <f t="shared" ref="BA2" si="6">AZ2+1</f>
        <v>2041</v>
      </c>
      <c r="BB2" s="11">
        <f t="shared" ref="BB2" si="7">BA2+1</f>
        <v>2042</v>
      </c>
      <c r="BC2" s="11">
        <f t="shared" ref="BC2" si="8">BB2+1</f>
        <v>2043</v>
      </c>
      <c r="BD2" s="11">
        <f t="shared" ref="BD2" si="9">BC2+1</f>
        <v>2044</v>
      </c>
      <c r="BE2" s="11">
        <f t="shared" ref="BE2" si="10">BD2+1</f>
        <v>2045</v>
      </c>
      <c r="BF2" s="11">
        <f t="shared" ref="BF2" si="11">BE2+1</f>
        <v>2046</v>
      </c>
      <c r="BG2" s="11">
        <f t="shared" ref="BG2" si="12">BF2+1</f>
        <v>2047</v>
      </c>
      <c r="BH2" s="11">
        <f t="shared" ref="BH2" si="13">BG2+1</f>
        <v>2048</v>
      </c>
      <c r="BI2" s="11">
        <f t="shared" ref="BI2" si="14">BH2+1</f>
        <v>2049</v>
      </c>
      <c r="BJ2" s="11">
        <f t="shared" ref="BJ2" si="15">BI2+1</f>
        <v>2050</v>
      </c>
    </row>
    <row r="3" spans="1:62" x14ac:dyDescent="0.25">
      <c r="AF3" s="31"/>
    </row>
    <row r="4" spans="1:62" x14ac:dyDescent="0.25">
      <c r="A4" s="12" t="s">
        <v>31</v>
      </c>
      <c r="AF4" s="31"/>
    </row>
    <row r="5" spans="1:62" x14ac:dyDescent="0.25">
      <c r="AF5" s="31"/>
    </row>
    <row r="6" spans="1:62" x14ac:dyDescent="0.25">
      <c r="A6" t="s">
        <v>33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>
        <v>282.2</v>
      </c>
      <c r="M6" s="33">
        <v>285</v>
      </c>
      <c r="N6" s="33">
        <v>287.60000000000002</v>
      </c>
      <c r="O6" s="33">
        <v>290.10000000000002</v>
      </c>
      <c r="P6" s="33">
        <v>292.8</v>
      </c>
      <c r="Q6" s="33">
        <v>295.5</v>
      </c>
      <c r="R6" s="33">
        <v>298.39999999999998</v>
      </c>
      <c r="S6" s="33">
        <v>301.2</v>
      </c>
      <c r="T6" s="33">
        <v>304.10000000000002</v>
      </c>
      <c r="U6" s="33">
        <v>306.8</v>
      </c>
      <c r="V6" s="33">
        <v>309.3</v>
      </c>
      <c r="W6" s="33">
        <v>311.60000000000002</v>
      </c>
      <c r="X6" s="33">
        <v>313.89999999999998</v>
      </c>
      <c r="Y6" s="33">
        <v>316.10000000000002</v>
      </c>
      <c r="Z6" s="33">
        <v>318.39999999999998</v>
      </c>
      <c r="AA6" s="33">
        <v>320.7</v>
      </c>
      <c r="AB6" s="33">
        <v>323.10000000000002</v>
      </c>
      <c r="AC6" s="33">
        <v>325.10000000000002</v>
      </c>
      <c r="AD6" s="33">
        <v>326.8</v>
      </c>
      <c r="AE6" s="33">
        <v>328.3</v>
      </c>
      <c r="AF6" s="34">
        <v>330.40802000000002</v>
      </c>
      <c r="AG6" s="33">
        <v>332.66256700000002</v>
      </c>
      <c r="AH6" s="33">
        <v>334.98495500000001</v>
      </c>
      <c r="AI6" s="33">
        <v>337.28607199999999</v>
      </c>
      <c r="AJ6" s="33">
        <v>339.56256100000002</v>
      </c>
      <c r="AK6" s="33">
        <v>341.81274400000001</v>
      </c>
      <c r="AL6" s="33">
        <v>344.037781</v>
      </c>
      <c r="AM6" s="33">
        <v>346.23037699999998</v>
      </c>
      <c r="AN6" s="33">
        <v>348.38626099999999</v>
      </c>
      <c r="AO6" s="33">
        <v>350.510986</v>
      </c>
      <c r="AP6" s="33">
        <v>352.59774800000002</v>
      </c>
      <c r="AQ6" s="33">
        <v>354.63107300000001</v>
      </c>
      <c r="AR6" s="33">
        <v>356.61285400000003</v>
      </c>
      <c r="AS6" s="33">
        <v>358.54745500000001</v>
      </c>
      <c r="AT6" s="33">
        <v>360.43542500000001</v>
      </c>
      <c r="AU6" s="33">
        <v>362.27773999999999</v>
      </c>
      <c r="AV6" s="33">
        <v>364.07598899999999</v>
      </c>
      <c r="AW6" s="33">
        <v>365.83209199999999</v>
      </c>
      <c r="AX6" s="33">
        <v>367.54803500000003</v>
      </c>
      <c r="AY6" s="33">
        <v>369.22619600000002</v>
      </c>
      <c r="AZ6" s="33">
        <v>370.86914100000001</v>
      </c>
      <c r="BA6" s="33">
        <v>372.47976699999998</v>
      </c>
      <c r="BB6" s="33">
        <v>374.06146200000001</v>
      </c>
      <c r="BC6" s="33">
        <v>375.61776700000001</v>
      </c>
      <c r="BD6" s="33">
        <v>377.15304600000002</v>
      </c>
      <c r="BE6" s="33">
        <v>378.67199699999998</v>
      </c>
      <c r="BF6" s="33">
        <v>380.17904700000003</v>
      </c>
      <c r="BG6" s="33">
        <v>381.677277</v>
      </c>
      <c r="BH6" s="33">
        <v>383.17071499999997</v>
      </c>
      <c r="BI6" s="33">
        <v>384.66336100000001</v>
      </c>
      <c r="BJ6" s="33">
        <v>386.15859999999998</v>
      </c>
    </row>
    <row r="7" spans="1:62" x14ac:dyDescent="0.25">
      <c r="A7" t="s">
        <v>32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>
        <v>13131</v>
      </c>
      <c r="M7" s="33">
        <v>13262.1</v>
      </c>
      <c r="N7" s="33">
        <v>13493.1</v>
      </c>
      <c r="O7" s="33">
        <v>13879.1</v>
      </c>
      <c r="P7" s="33">
        <v>14406.4</v>
      </c>
      <c r="Q7" s="33">
        <v>14912.5</v>
      </c>
      <c r="R7" s="33">
        <v>15338.3</v>
      </c>
      <c r="S7" s="33">
        <v>15626</v>
      </c>
      <c r="T7" s="33">
        <v>15604.7</v>
      </c>
      <c r="U7" s="33">
        <v>15208.8</v>
      </c>
      <c r="V7" s="33">
        <v>15598.8</v>
      </c>
      <c r="W7" s="88">
        <v>15840.7</v>
      </c>
      <c r="X7" s="33">
        <v>16197</v>
      </c>
      <c r="Y7" s="33">
        <v>16495.400000000001</v>
      </c>
      <c r="Z7" s="33">
        <v>16912</v>
      </c>
      <c r="AA7" s="33">
        <v>17432.2</v>
      </c>
      <c r="AB7" s="33">
        <v>17730.5</v>
      </c>
      <c r="AC7" s="33">
        <v>18144.099999999999</v>
      </c>
      <c r="AD7" s="33">
        <v>18687.8</v>
      </c>
      <c r="AE7" s="33">
        <v>19091.7</v>
      </c>
      <c r="AF7" s="35">
        <v>18171.386718999998</v>
      </c>
      <c r="AG7" s="33">
        <v>18739.230468999998</v>
      </c>
      <c r="AH7" s="33">
        <v>19535.0625</v>
      </c>
      <c r="AI7" s="33">
        <v>20170.175781000002</v>
      </c>
      <c r="AJ7" s="33">
        <v>20682.980468999998</v>
      </c>
      <c r="AK7" s="33">
        <v>21192.648438</v>
      </c>
      <c r="AL7" s="33">
        <v>21653.730468999998</v>
      </c>
      <c r="AM7" s="33">
        <v>22078.480468999998</v>
      </c>
      <c r="AN7" s="33">
        <v>22477.355468999998</v>
      </c>
      <c r="AO7" s="33">
        <v>22858.132812</v>
      </c>
      <c r="AP7" s="33">
        <v>23288.818359000001</v>
      </c>
      <c r="AQ7" s="33">
        <v>23759.802734000001</v>
      </c>
      <c r="AR7" s="33">
        <v>24256.835938</v>
      </c>
      <c r="AS7" s="33">
        <v>24769.533202999999</v>
      </c>
      <c r="AT7" s="33">
        <v>25310.607422000001</v>
      </c>
      <c r="AU7" s="33">
        <v>25841.998047000001</v>
      </c>
      <c r="AV7" s="33">
        <v>26331.703125</v>
      </c>
      <c r="AW7" s="33">
        <v>26809.158202999999</v>
      </c>
      <c r="AX7" s="33">
        <v>27307.626952999999</v>
      </c>
      <c r="AY7" s="33">
        <v>27826.453125</v>
      </c>
      <c r="AZ7" s="33">
        <v>28370.613281000002</v>
      </c>
      <c r="BA7" s="33">
        <v>28925.115234000001</v>
      </c>
      <c r="BB7" s="33">
        <v>29509.078125</v>
      </c>
      <c r="BC7" s="33">
        <v>30115.902343999998</v>
      </c>
      <c r="BD7" s="33">
        <v>30722.546875</v>
      </c>
      <c r="BE7" s="33">
        <v>31317.330077999999</v>
      </c>
      <c r="BF7" s="33">
        <v>31908.9375</v>
      </c>
      <c r="BG7" s="33">
        <v>32501.925781000002</v>
      </c>
      <c r="BH7" s="33">
        <v>33120.199219000002</v>
      </c>
      <c r="BI7" s="33">
        <v>33745.574219000002</v>
      </c>
      <c r="BJ7" s="33">
        <v>34364.589844000002</v>
      </c>
    </row>
    <row r="8" spans="1:62" x14ac:dyDescent="0.25">
      <c r="A8" t="s">
        <v>10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>
        <v>98.702224000000001</v>
      </c>
      <c r="M8" s="33">
        <v>96.063733999999997</v>
      </c>
      <c r="N8" s="33">
        <v>97.535391000000004</v>
      </c>
      <c r="O8" s="33">
        <v>97.834772999999998</v>
      </c>
      <c r="P8" s="33">
        <v>100.002368</v>
      </c>
      <c r="Q8" s="33">
        <v>100.10157599999999</v>
      </c>
      <c r="R8" s="33">
        <v>99.391541000000004</v>
      </c>
      <c r="S8" s="33">
        <v>100.89336299999999</v>
      </c>
      <c r="T8" s="33">
        <v>98.753710999999996</v>
      </c>
      <c r="U8" s="33">
        <v>93.942216000000002</v>
      </c>
      <c r="V8" s="33">
        <v>97.513238999999999</v>
      </c>
      <c r="W8" s="33">
        <v>96.862560000000002</v>
      </c>
      <c r="X8" s="33">
        <v>94.374078999999995</v>
      </c>
      <c r="Y8" s="33">
        <v>97.116800999999995</v>
      </c>
      <c r="Z8" s="33">
        <v>98.276088000000001</v>
      </c>
      <c r="AA8" s="33">
        <v>97.375089000000003</v>
      </c>
      <c r="AB8" s="33">
        <v>97.337416000000005</v>
      </c>
      <c r="AC8" s="33">
        <v>97.598596999999998</v>
      </c>
      <c r="AD8" s="33">
        <v>101.16242800000001</v>
      </c>
      <c r="AE8" s="33">
        <v>100.292908</v>
      </c>
      <c r="AF8" s="34">
        <v>92.924216999999999</v>
      </c>
      <c r="AG8" s="33">
        <v>95.101814000000005</v>
      </c>
      <c r="AH8" s="33">
        <v>97.008933999999996</v>
      </c>
      <c r="AI8" s="33">
        <v>97.734245000000001</v>
      </c>
      <c r="AJ8" s="33">
        <v>98.203406999999999</v>
      </c>
      <c r="AK8" s="33">
        <v>98.448975000000004</v>
      </c>
      <c r="AL8" s="33">
        <v>98.200737000000004</v>
      </c>
      <c r="AM8" s="33">
        <v>98.086449000000002</v>
      </c>
      <c r="AN8" s="33">
        <v>98.181740000000005</v>
      </c>
      <c r="AO8" s="33">
        <v>98.327309</v>
      </c>
      <c r="AP8" s="33">
        <v>98.564751000000001</v>
      </c>
      <c r="AQ8" s="33">
        <v>98.846901000000003</v>
      </c>
      <c r="AR8" s="33">
        <v>99.012459000000007</v>
      </c>
      <c r="AS8" s="33">
        <v>99.244110000000006</v>
      </c>
      <c r="AT8" s="33">
        <v>99.597244000000003</v>
      </c>
      <c r="AU8" s="33">
        <v>99.993195</v>
      </c>
      <c r="AV8" s="33">
        <v>100.349998</v>
      </c>
      <c r="AW8" s="33">
        <v>100.763313</v>
      </c>
      <c r="AX8" s="33">
        <v>101.166237</v>
      </c>
      <c r="AY8" s="33">
        <v>101.588745</v>
      </c>
      <c r="AZ8" s="33">
        <v>101.941841</v>
      </c>
      <c r="BA8" s="33">
        <v>102.433907</v>
      </c>
      <c r="BB8" s="33">
        <v>103.094162</v>
      </c>
      <c r="BC8" s="33">
        <v>103.811378</v>
      </c>
      <c r="BD8" s="33">
        <v>104.417542</v>
      </c>
      <c r="BE8" s="33">
        <v>105.01915</v>
      </c>
      <c r="BF8" s="33">
        <v>105.67247</v>
      </c>
      <c r="BG8" s="33">
        <v>106.33665499999999</v>
      </c>
      <c r="BH8" s="33">
        <v>107.071068</v>
      </c>
      <c r="BI8" s="33">
        <v>107.853691</v>
      </c>
      <c r="BJ8" s="33">
        <v>108.664101</v>
      </c>
    </row>
    <row r="9" spans="1:62" x14ac:dyDescent="0.25">
      <c r="A9" t="s">
        <v>35</v>
      </c>
      <c r="B9" s="33">
        <v>6442.65</v>
      </c>
      <c r="C9" s="33">
        <v>6373.62</v>
      </c>
      <c r="D9" s="33">
        <v>6486.34</v>
      </c>
      <c r="E9" s="33">
        <v>6604.35</v>
      </c>
      <c r="F9" s="33">
        <v>6691.82</v>
      </c>
      <c r="G9" s="33">
        <v>6775.86</v>
      </c>
      <c r="H9" s="33">
        <v>6981.17</v>
      </c>
      <c r="I9" s="33">
        <v>7036.51</v>
      </c>
      <c r="J9" s="33">
        <v>7083.27</v>
      </c>
      <c r="K9" s="33">
        <v>7125.4</v>
      </c>
      <c r="L9" s="33">
        <v>7313.62</v>
      </c>
      <c r="M9" s="33">
        <v>7202.96</v>
      </c>
      <c r="N9" s="33">
        <v>7244.3</v>
      </c>
      <c r="O9" s="33">
        <v>7301.36</v>
      </c>
      <c r="P9" s="33">
        <v>7415.47</v>
      </c>
      <c r="Q9" s="33">
        <v>7423.03</v>
      </c>
      <c r="R9" s="33">
        <v>7344.46</v>
      </c>
      <c r="S9" s="33">
        <v>7449.62</v>
      </c>
      <c r="T9" s="33">
        <v>7224.65</v>
      </c>
      <c r="U9" s="33">
        <v>6772</v>
      </c>
      <c r="V9" s="33">
        <v>6991.11</v>
      </c>
      <c r="W9" s="33">
        <v>6827.4</v>
      </c>
      <c r="X9" s="33">
        <v>6585.91</v>
      </c>
      <c r="Y9" s="33">
        <v>6764.67</v>
      </c>
      <c r="Z9" s="33">
        <v>6824.96</v>
      </c>
      <c r="AA9" s="33">
        <v>6671.11</v>
      </c>
      <c r="AB9" s="33">
        <v>6520.34</v>
      </c>
      <c r="AC9" s="33">
        <v>6483.29</v>
      </c>
      <c r="AD9" s="33">
        <v>6671.45</v>
      </c>
      <c r="AE9" s="33">
        <v>6558.35</v>
      </c>
      <c r="AF9" s="34">
        <v>6099.69</v>
      </c>
      <c r="AG9" s="33">
        <v>6259.77</v>
      </c>
      <c r="AH9" s="33">
        <v>6385.31</v>
      </c>
      <c r="AI9" s="33">
        <v>6307.67</v>
      </c>
      <c r="AJ9" s="33">
        <v>6230.31</v>
      </c>
      <c r="AK9" s="33">
        <v>6187.24</v>
      </c>
      <c r="AL9" s="33">
        <v>6223.11</v>
      </c>
      <c r="AM9" s="33">
        <v>6201.21</v>
      </c>
      <c r="AN9" s="33">
        <v>6201.39</v>
      </c>
      <c r="AO9" s="33">
        <v>6203.41</v>
      </c>
      <c r="AP9" s="33">
        <v>6190.32</v>
      </c>
      <c r="AQ9" s="33">
        <v>6185.24</v>
      </c>
      <c r="AR9" s="33">
        <v>6177.27</v>
      </c>
      <c r="AS9" s="33">
        <v>6182.59</v>
      </c>
      <c r="AT9" s="33">
        <v>6195.68</v>
      </c>
      <c r="AU9" s="33">
        <v>6188.07</v>
      </c>
      <c r="AV9" s="33">
        <v>6199.6</v>
      </c>
      <c r="AW9" s="33">
        <v>6209.71</v>
      </c>
      <c r="AX9" s="33">
        <v>6218.3</v>
      </c>
      <c r="AY9" s="33">
        <v>6239.41</v>
      </c>
      <c r="AZ9" s="33">
        <v>6265.37</v>
      </c>
      <c r="BA9" s="33">
        <v>6285.26</v>
      </c>
      <c r="BB9" s="33">
        <v>6319.91</v>
      </c>
      <c r="BC9" s="33">
        <v>6353.89</v>
      </c>
      <c r="BD9" s="33">
        <v>6382.09</v>
      </c>
      <c r="BE9" s="33">
        <v>6399.72</v>
      </c>
      <c r="BF9" s="33">
        <v>6425.13</v>
      </c>
      <c r="BG9" s="33">
        <v>6453.36</v>
      </c>
      <c r="BH9" s="33">
        <v>6490</v>
      </c>
      <c r="BI9" s="33">
        <v>6526.28</v>
      </c>
      <c r="BJ9" s="33">
        <v>6562.33</v>
      </c>
    </row>
    <row r="10" spans="1:62" x14ac:dyDescent="0.25">
      <c r="A10" s="13" t="s">
        <v>34</v>
      </c>
      <c r="AF10" s="31"/>
    </row>
    <row r="11" spans="1:62" x14ac:dyDescent="0.25">
      <c r="AF11" s="31"/>
    </row>
    <row r="12" spans="1:62" x14ac:dyDescent="0.25">
      <c r="A12" t="s">
        <v>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>
        <f>L6</f>
        <v>282.2</v>
      </c>
      <c r="M12" s="4">
        <f t="shared" ref="M12:BJ12" si="16">M6</f>
        <v>285</v>
      </c>
      <c r="N12" s="4">
        <f t="shared" si="16"/>
        <v>287.60000000000002</v>
      </c>
      <c r="O12" s="4">
        <f t="shared" si="16"/>
        <v>290.10000000000002</v>
      </c>
      <c r="P12" s="4">
        <f t="shared" si="16"/>
        <v>292.8</v>
      </c>
      <c r="Q12" s="4">
        <f t="shared" si="16"/>
        <v>295.5</v>
      </c>
      <c r="R12" s="4">
        <f t="shared" si="16"/>
        <v>298.39999999999998</v>
      </c>
      <c r="S12" s="4">
        <f t="shared" si="16"/>
        <v>301.2</v>
      </c>
      <c r="T12" s="4">
        <f t="shared" si="16"/>
        <v>304.10000000000002</v>
      </c>
      <c r="U12" s="4">
        <f t="shared" si="16"/>
        <v>306.8</v>
      </c>
      <c r="V12" s="4">
        <f t="shared" si="16"/>
        <v>309.3</v>
      </c>
      <c r="W12" s="4">
        <f t="shared" si="16"/>
        <v>311.60000000000002</v>
      </c>
      <c r="X12" s="4">
        <f t="shared" si="16"/>
        <v>313.89999999999998</v>
      </c>
      <c r="Y12" s="4">
        <f t="shared" si="16"/>
        <v>316.10000000000002</v>
      </c>
      <c r="Z12" s="4">
        <f t="shared" si="16"/>
        <v>318.39999999999998</v>
      </c>
      <c r="AA12" s="4">
        <f t="shared" si="16"/>
        <v>320.7</v>
      </c>
      <c r="AB12" s="4">
        <f t="shared" si="16"/>
        <v>323.10000000000002</v>
      </c>
      <c r="AC12" s="4">
        <f t="shared" si="16"/>
        <v>325.10000000000002</v>
      </c>
      <c r="AD12" s="4">
        <f t="shared" si="16"/>
        <v>326.8</v>
      </c>
      <c r="AE12" s="4">
        <f t="shared" si="16"/>
        <v>328.3</v>
      </c>
      <c r="AF12" s="32">
        <f t="shared" si="16"/>
        <v>330.40802000000002</v>
      </c>
      <c r="AG12" s="4">
        <f t="shared" si="16"/>
        <v>332.66256700000002</v>
      </c>
      <c r="AH12" s="4">
        <f t="shared" si="16"/>
        <v>334.98495500000001</v>
      </c>
      <c r="AI12" s="4">
        <f t="shared" si="16"/>
        <v>337.28607199999999</v>
      </c>
      <c r="AJ12" s="4">
        <f t="shared" si="16"/>
        <v>339.56256100000002</v>
      </c>
      <c r="AK12" s="4">
        <f t="shared" si="16"/>
        <v>341.81274400000001</v>
      </c>
      <c r="AL12" s="4">
        <f t="shared" si="16"/>
        <v>344.037781</v>
      </c>
      <c r="AM12" s="4">
        <f t="shared" si="16"/>
        <v>346.23037699999998</v>
      </c>
      <c r="AN12" s="4">
        <f t="shared" si="16"/>
        <v>348.38626099999999</v>
      </c>
      <c r="AO12" s="4">
        <f t="shared" si="16"/>
        <v>350.510986</v>
      </c>
      <c r="AP12" s="4">
        <f t="shared" si="16"/>
        <v>352.59774800000002</v>
      </c>
      <c r="AQ12" s="4">
        <f t="shared" si="16"/>
        <v>354.63107300000001</v>
      </c>
      <c r="AR12" s="4">
        <f t="shared" si="16"/>
        <v>356.61285400000003</v>
      </c>
      <c r="AS12" s="4">
        <f t="shared" si="16"/>
        <v>358.54745500000001</v>
      </c>
      <c r="AT12" s="4">
        <f t="shared" si="16"/>
        <v>360.43542500000001</v>
      </c>
      <c r="AU12" s="4">
        <f t="shared" si="16"/>
        <v>362.27773999999999</v>
      </c>
      <c r="AV12" s="4">
        <f t="shared" si="16"/>
        <v>364.07598899999999</v>
      </c>
      <c r="AW12" s="4">
        <f t="shared" si="16"/>
        <v>365.83209199999999</v>
      </c>
      <c r="AX12" s="4">
        <f t="shared" si="16"/>
        <v>367.54803500000003</v>
      </c>
      <c r="AY12" s="4">
        <f t="shared" si="16"/>
        <v>369.22619600000002</v>
      </c>
      <c r="AZ12" s="4">
        <f t="shared" si="16"/>
        <v>370.86914100000001</v>
      </c>
      <c r="BA12" s="4">
        <f t="shared" si="16"/>
        <v>372.47976699999998</v>
      </c>
      <c r="BB12" s="4">
        <f t="shared" si="16"/>
        <v>374.06146200000001</v>
      </c>
      <c r="BC12" s="4">
        <f t="shared" si="16"/>
        <v>375.61776700000001</v>
      </c>
      <c r="BD12" s="4">
        <f t="shared" si="16"/>
        <v>377.15304600000002</v>
      </c>
      <c r="BE12" s="4">
        <f t="shared" si="16"/>
        <v>378.67199699999998</v>
      </c>
      <c r="BF12" s="4">
        <f t="shared" si="16"/>
        <v>380.17904700000003</v>
      </c>
      <c r="BG12" s="4">
        <f t="shared" si="16"/>
        <v>381.677277</v>
      </c>
      <c r="BH12" s="4">
        <f t="shared" si="16"/>
        <v>383.17071499999997</v>
      </c>
      <c r="BI12" s="4">
        <f t="shared" si="16"/>
        <v>384.66336100000001</v>
      </c>
      <c r="BJ12" s="4">
        <f t="shared" si="16"/>
        <v>386.15859999999998</v>
      </c>
    </row>
    <row r="13" spans="1:62" x14ac:dyDescent="0.25">
      <c r="A13" t="s">
        <v>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>
        <f>L7/L6</f>
        <v>46.530829199149544</v>
      </c>
      <c r="M13" s="4">
        <f t="shared" ref="M13:BJ15" si="17">M7/M6</f>
        <v>46.533684210526317</v>
      </c>
      <c r="N13" s="4">
        <f t="shared" si="17"/>
        <v>46.916203059805284</v>
      </c>
      <c r="O13" s="4">
        <f t="shared" si="17"/>
        <v>47.842468114443292</v>
      </c>
      <c r="P13" s="4">
        <f t="shared" si="17"/>
        <v>49.202185792349724</v>
      </c>
      <c r="Q13" s="4">
        <f t="shared" si="17"/>
        <v>50.465313028764804</v>
      </c>
      <c r="R13" s="4">
        <f t="shared" si="17"/>
        <v>51.40180965147453</v>
      </c>
      <c r="S13" s="4">
        <f t="shared" si="17"/>
        <v>51.879150066401067</v>
      </c>
      <c r="T13" s="4">
        <f t="shared" si="17"/>
        <v>51.314370272936536</v>
      </c>
      <c r="U13" s="4">
        <f t="shared" si="17"/>
        <v>49.57235984354628</v>
      </c>
      <c r="V13" s="4">
        <f t="shared" si="17"/>
        <v>50.432589718719683</v>
      </c>
      <c r="W13" s="4">
        <f t="shared" si="17"/>
        <v>50.836649550706035</v>
      </c>
      <c r="X13" s="4">
        <f t="shared" si="17"/>
        <v>51.599235425294687</v>
      </c>
      <c r="Y13" s="4">
        <f t="shared" si="17"/>
        <v>52.18411894969946</v>
      </c>
      <c r="Z13" s="4">
        <f t="shared" si="17"/>
        <v>53.115577889447238</v>
      </c>
      <c r="AA13" s="4">
        <f t="shared" si="17"/>
        <v>54.356719675709392</v>
      </c>
      <c r="AB13" s="4">
        <f t="shared" si="17"/>
        <v>54.876199319096251</v>
      </c>
      <c r="AC13" s="4">
        <f t="shared" si="17"/>
        <v>55.810827437711467</v>
      </c>
      <c r="AD13" s="4">
        <f t="shared" si="17"/>
        <v>57.184210526315788</v>
      </c>
      <c r="AE13" s="4">
        <f t="shared" si="17"/>
        <v>58.153213524215658</v>
      </c>
      <c r="AF13" s="32">
        <f t="shared" si="17"/>
        <v>54.996808851673748</v>
      </c>
      <c r="AG13" s="4">
        <f t="shared" si="17"/>
        <v>56.331046315168962</v>
      </c>
      <c r="AH13" s="4">
        <f t="shared" si="17"/>
        <v>58.316238411363877</v>
      </c>
      <c r="AI13" s="4">
        <f t="shared" si="17"/>
        <v>59.801389548632187</v>
      </c>
      <c r="AJ13" s="4">
        <f t="shared" si="17"/>
        <v>60.910662259376693</v>
      </c>
      <c r="AK13" s="4">
        <f t="shared" si="17"/>
        <v>62.000755706171091</v>
      </c>
      <c r="AL13" s="4">
        <f t="shared" si="17"/>
        <v>62.939978295581433</v>
      </c>
      <c r="AM13" s="4">
        <f t="shared" si="17"/>
        <v>63.768178460551425</v>
      </c>
      <c r="AN13" s="4">
        <f t="shared" si="17"/>
        <v>64.518489921162526</v>
      </c>
      <c r="AO13" s="4">
        <f t="shared" si="17"/>
        <v>65.213741437479513</v>
      </c>
      <c r="AP13" s="4">
        <f t="shared" si="17"/>
        <v>66.049254401363896</v>
      </c>
      <c r="AQ13" s="4">
        <f t="shared" si="17"/>
        <v>66.998648857823014</v>
      </c>
      <c r="AR13" s="4">
        <f t="shared" si="17"/>
        <v>68.020083028190555</v>
      </c>
      <c r="AS13" s="4">
        <f t="shared" si="17"/>
        <v>69.082998240776803</v>
      </c>
      <c r="AT13" s="4">
        <f t="shared" si="17"/>
        <v>70.222307982074739</v>
      </c>
      <c r="AU13" s="4">
        <f t="shared" si="17"/>
        <v>71.332006341322554</v>
      </c>
      <c r="AV13" s="4">
        <f t="shared" si="17"/>
        <v>72.324745164669451</v>
      </c>
      <c r="AW13" s="4">
        <f t="shared" si="17"/>
        <v>73.282685661705145</v>
      </c>
      <c r="AX13" s="4">
        <f t="shared" si="17"/>
        <v>74.296756757249426</v>
      </c>
      <c r="AY13" s="4">
        <f t="shared" si="17"/>
        <v>75.364243995840425</v>
      </c>
      <c r="AZ13" s="4">
        <f t="shared" si="17"/>
        <v>76.497637966055521</v>
      </c>
      <c r="BA13" s="4">
        <f t="shared" si="17"/>
        <v>77.655534062874352</v>
      </c>
      <c r="BB13" s="4">
        <f t="shared" si="17"/>
        <v>78.888314148224126</v>
      </c>
      <c r="BC13" s="4">
        <f t="shared" si="17"/>
        <v>80.176991052715564</v>
      </c>
      <c r="BD13" s="4">
        <f t="shared" si="17"/>
        <v>81.459097840615073</v>
      </c>
      <c r="BE13" s="4">
        <f t="shared" si="17"/>
        <v>82.703052578773082</v>
      </c>
      <c r="BF13" s="4">
        <f t="shared" si="17"/>
        <v>83.931341697534421</v>
      </c>
      <c r="BG13" s="4">
        <f t="shared" si="17"/>
        <v>85.15551681899052</v>
      </c>
      <c r="BH13" s="4">
        <f t="shared" si="17"/>
        <v>86.437188236058191</v>
      </c>
      <c r="BI13" s="4">
        <f t="shared" si="17"/>
        <v>87.727549957636853</v>
      </c>
      <c r="BJ13" s="4">
        <f t="shared" si="17"/>
        <v>88.990870186498512</v>
      </c>
    </row>
    <row r="14" spans="1:62" x14ac:dyDescent="0.25">
      <c r="A14" t="s">
        <v>5</v>
      </c>
      <c r="C14" s="5"/>
      <c r="D14" s="5"/>
      <c r="E14" s="5"/>
      <c r="L14" s="1">
        <f>L8/L7</f>
        <v>7.5167332267154063E-3</v>
      </c>
      <c r="M14" s="1">
        <f t="shared" si="17"/>
        <v>7.2434783329940198E-3</v>
      </c>
      <c r="N14" s="1">
        <f t="shared" si="17"/>
        <v>7.2285383640527381E-3</v>
      </c>
      <c r="O14" s="1">
        <f t="shared" si="17"/>
        <v>7.0490718418341246E-3</v>
      </c>
      <c r="P14" s="1">
        <f t="shared" si="17"/>
        <v>6.941523767214572E-3</v>
      </c>
      <c r="Q14" s="1">
        <f t="shared" si="17"/>
        <v>6.7125952053646264E-3</v>
      </c>
      <c r="R14" s="1">
        <f t="shared" si="17"/>
        <v>6.4799580787962162E-3</v>
      </c>
      <c r="S14" s="1">
        <f t="shared" si="17"/>
        <v>6.4567619992320488E-3</v>
      </c>
      <c r="T14" s="1">
        <f t="shared" si="17"/>
        <v>6.3284594385025015E-3</v>
      </c>
      <c r="U14" s="1">
        <f t="shared" si="17"/>
        <v>6.1768328862237655E-3</v>
      </c>
      <c r="V14" s="1">
        <f t="shared" si="17"/>
        <v>6.2513295253481035E-3</v>
      </c>
      <c r="W14" s="1">
        <f t="shared" si="17"/>
        <v>6.1147903817381803E-3</v>
      </c>
      <c r="X14" s="1">
        <f t="shared" si="17"/>
        <v>5.826639439402358E-3</v>
      </c>
      <c r="Y14" s="1">
        <f t="shared" si="17"/>
        <v>5.8875080931653665E-3</v>
      </c>
      <c r="Z14" s="1">
        <f t="shared" si="17"/>
        <v>5.8110269631031219E-3</v>
      </c>
      <c r="AA14" s="1">
        <f t="shared" si="17"/>
        <v>5.5859322977019534E-3</v>
      </c>
      <c r="AB14" s="1">
        <f t="shared" si="17"/>
        <v>5.4898291644341676E-3</v>
      </c>
      <c r="AC14" s="1">
        <f t="shared" si="17"/>
        <v>5.3790817400697754E-3</v>
      </c>
      <c r="AD14" s="1">
        <f t="shared" si="17"/>
        <v>5.4132871713096246E-3</v>
      </c>
      <c r="AE14" s="1">
        <f t="shared" si="17"/>
        <v>5.2532204046784724E-3</v>
      </c>
      <c r="AF14" s="36">
        <f t="shared" si="17"/>
        <v>5.1137658582125966E-3</v>
      </c>
      <c r="AG14" s="1">
        <f t="shared" si="17"/>
        <v>5.0750117064478914E-3</v>
      </c>
      <c r="AH14" s="1">
        <f t="shared" si="17"/>
        <v>4.9658880794468917E-3</v>
      </c>
      <c r="AI14" s="1">
        <f t="shared" si="17"/>
        <v>4.8454830568241342E-3</v>
      </c>
      <c r="AJ14" s="1">
        <f t="shared" si="17"/>
        <v>4.7480297700415531E-3</v>
      </c>
      <c r="AK14" s="1">
        <f t="shared" si="17"/>
        <v>4.6454304797258674E-3</v>
      </c>
      <c r="AL14" s="1">
        <f t="shared" si="17"/>
        <v>4.5350493828574499E-3</v>
      </c>
      <c r="AM14" s="1">
        <f t="shared" si="17"/>
        <v>4.4426267984212699E-3</v>
      </c>
      <c r="AN14" s="1">
        <f t="shared" si="17"/>
        <v>4.3680289763361581E-3</v>
      </c>
      <c r="AO14" s="1">
        <f t="shared" si="17"/>
        <v>4.3016334627463708E-3</v>
      </c>
      <c r="AP14" s="1">
        <f t="shared" si="17"/>
        <v>4.2322778889255881E-3</v>
      </c>
      <c r="AQ14" s="1">
        <f t="shared" si="17"/>
        <v>4.1602576463545815E-3</v>
      </c>
      <c r="AR14" s="1">
        <f t="shared" si="17"/>
        <v>4.0818373531104355E-3</v>
      </c>
      <c r="AS14" s="1">
        <f t="shared" si="17"/>
        <v>4.0067008605547683E-3</v>
      </c>
      <c r="AT14" s="1">
        <f t="shared" si="17"/>
        <v>3.9350001499146164E-3</v>
      </c>
      <c r="AU14" s="1">
        <f t="shared" si="17"/>
        <v>3.8694064916396128E-3</v>
      </c>
      <c r="AV14" s="1">
        <f t="shared" si="17"/>
        <v>3.8109953436595264E-3</v>
      </c>
      <c r="AW14" s="1">
        <f t="shared" si="17"/>
        <v>3.7585407283964767E-3</v>
      </c>
      <c r="AX14" s="1">
        <f t="shared" si="17"/>
        <v>3.7046879677285886E-3</v>
      </c>
      <c r="AY14" s="1">
        <f t="shared" si="17"/>
        <v>3.6507974819374326E-3</v>
      </c>
      <c r="AZ14" s="1">
        <f t="shared" si="17"/>
        <v>3.5932195046439537E-3</v>
      </c>
      <c r="BA14" s="1">
        <f t="shared" si="17"/>
        <v>3.5413482771399353E-3</v>
      </c>
      <c r="BB14" s="1">
        <f t="shared" si="17"/>
        <v>3.4936422467450427E-3</v>
      </c>
      <c r="BC14" s="1">
        <f t="shared" si="17"/>
        <v>3.4470618483952676E-3</v>
      </c>
      <c r="BD14" s="1">
        <f t="shared" si="17"/>
        <v>3.3987267535091031E-3</v>
      </c>
      <c r="BE14" s="1">
        <f t="shared" si="17"/>
        <v>3.3533877165912852E-3</v>
      </c>
      <c r="BF14" s="1">
        <f t="shared" si="17"/>
        <v>3.3116887705834769E-3</v>
      </c>
      <c r="BG14" s="1">
        <f t="shared" si="17"/>
        <v>3.2717032128035425E-3</v>
      </c>
      <c r="BH14" s="1">
        <f t="shared" si="17"/>
        <v>3.2328026559265604E-3</v>
      </c>
      <c r="BI14" s="1">
        <f t="shared" si="17"/>
        <v>3.196084034607252E-3</v>
      </c>
      <c r="BJ14" s="1">
        <f t="shared" si="17"/>
        <v>3.1620950953666791E-3</v>
      </c>
    </row>
    <row r="15" spans="1:62" x14ac:dyDescent="0.25">
      <c r="A15" t="s">
        <v>6</v>
      </c>
      <c r="L15" s="4">
        <f>L9/L8</f>
        <v>74.097823773454181</v>
      </c>
      <c r="M15" s="4">
        <f t="shared" si="17"/>
        <v>74.981053724186907</v>
      </c>
      <c r="N15" s="4">
        <f t="shared" si="17"/>
        <v>74.27355266356598</v>
      </c>
      <c r="O15" s="4">
        <f t="shared" si="17"/>
        <v>74.629498041560339</v>
      </c>
      <c r="P15" s="4">
        <f t="shared" si="17"/>
        <v>74.152944058284703</v>
      </c>
      <c r="Q15" s="4">
        <f t="shared" si="17"/>
        <v>74.154976341231631</v>
      </c>
      <c r="R15" s="4">
        <f t="shared" si="17"/>
        <v>73.894216007778766</v>
      </c>
      <c r="S15" s="4">
        <f t="shared" si="17"/>
        <v>73.836571390726661</v>
      </c>
      <c r="T15" s="4">
        <f t="shared" si="17"/>
        <v>73.158263389210759</v>
      </c>
      <c r="U15" s="4">
        <f t="shared" si="17"/>
        <v>72.086866675574271</v>
      </c>
      <c r="V15" s="4">
        <f t="shared" si="17"/>
        <v>71.693957371265242</v>
      </c>
      <c r="W15" s="4">
        <f t="shared" si="17"/>
        <v>70.485438336546125</v>
      </c>
      <c r="X15" s="4">
        <f t="shared" si="17"/>
        <v>69.785157850388131</v>
      </c>
      <c r="Y15" s="4">
        <f t="shared" si="17"/>
        <v>69.65499203376767</v>
      </c>
      <c r="Z15" s="4">
        <f t="shared" si="17"/>
        <v>69.446801748966649</v>
      </c>
      <c r="AA15" s="4">
        <f t="shared" si="17"/>
        <v>68.509411067136483</v>
      </c>
      <c r="AB15" s="4">
        <f t="shared" si="17"/>
        <v>66.986984737708667</v>
      </c>
      <c r="AC15" s="4">
        <f t="shared" si="17"/>
        <v>66.428106543375819</v>
      </c>
      <c r="AD15" s="4">
        <f t="shared" si="17"/>
        <v>65.947903108849857</v>
      </c>
      <c r="AE15" s="4">
        <f t="shared" si="17"/>
        <v>65.391961712786312</v>
      </c>
      <c r="AF15" s="32">
        <f t="shared" si="17"/>
        <v>65.641553912689943</v>
      </c>
      <c r="AG15" s="4">
        <f t="shared" si="17"/>
        <v>65.821772863344123</v>
      </c>
      <c r="AH15" s="4">
        <f t="shared" si="17"/>
        <v>65.821875746000885</v>
      </c>
      <c r="AI15" s="4">
        <f t="shared" si="17"/>
        <v>64.53899551789651</v>
      </c>
      <c r="AJ15" s="4">
        <f t="shared" si="17"/>
        <v>63.44291089615659</v>
      </c>
      <c r="AK15" s="4">
        <f t="shared" si="17"/>
        <v>62.847175402283256</v>
      </c>
      <c r="AL15" s="4">
        <f t="shared" si="17"/>
        <v>63.371316653153016</v>
      </c>
      <c r="AM15" s="4">
        <f t="shared" si="17"/>
        <v>63.221882973865227</v>
      </c>
      <c r="AN15" s="4">
        <f t="shared" si="17"/>
        <v>63.162355851505588</v>
      </c>
      <c r="AO15" s="4">
        <f t="shared" si="17"/>
        <v>63.089390557815427</v>
      </c>
      <c r="AP15" s="4">
        <f t="shared" si="17"/>
        <v>62.804602428306239</v>
      </c>
      <c r="AQ15" s="4">
        <f t="shared" si="17"/>
        <v>62.573939470292544</v>
      </c>
      <c r="AR15" s="4">
        <f t="shared" si="17"/>
        <v>62.388815128811217</v>
      </c>
      <c r="AS15" s="4">
        <f t="shared" si="17"/>
        <v>62.296795245581826</v>
      </c>
      <c r="AT15" s="4">
        <f t="shared" si="17"/>
        <v>62.207343809633933</v>
      </c>
      <c r="AU15" s="4">
        <f t="shared" si="17"/>
        <v>61.884911268211802</v>
      </c>
      <c r="AV15" s="4">
        <f t="shared" si="17"/>
        <v>61.779772033478274</v>
      </c>
      <c r="AW15" s="4">
        <f t="shared" si="17"/>
        <v>61.626695422370645</v>
      </c>
      <c r="AX15" s="4">
        <f t="shared" si="17"/>
        <v>61.466158912286126</v>
      </c>
      <c r="AY15" s="4">
        <f t="shared" si="17"/>
        <v>61.418319519549136</v>
      </c>
      <c r="AZ15" s="4">
        <f t="shared" si="17"/>
        <v>61.460239863629695</v>
      </c>
      <c r="BA15" s="4">
        <f t="shared" si="17"/>
        <v>61.359174750602847</v>
      </c>
      <c r="BB15" s="4">
        <f t="shared" si="17"/>
        <v>61.302307302328138</v>
      </c>
      <c r="BC15" s="4">
        <f t="shared" si="17"/>
        <v>61.206104016844861</v>
      </c>
      <c r="BD15" s="4">
        <f t="shared" si="17"/>
        <v>61.120860324407943</v>
      </c>
      <c r="BE15" s="4">
        <f t="shared" si="17"/>
        <v>60.938600245764704</v>
      </c>
      <c r="BF15" s="4">
        <f t="shared" si="17"/>
        <v>60.802307355927233</v>
      </c>
      <c r="BG15" s="4">
        <f t="shared" si="17"/>
        <v>60.688010169212113</v>
      </c>
      <c r="BH15" s="4">
        <f t="shared" si="17"/>
        <v>60.613946617213159</v>
      </c>
      <c r="BI15" s="4">
        <f t="shared" si="17"/>
        <v>60.510492867601535</v>
      </c>
      <c r="BJ15" s="4">
        <f t="shared" si="17"/>
        <v>60.390965733936362</v>
      </c>
    </row>
    <row r="18" spans="1:47" x14ac:dyDescent="0.25">
      <c r="A18" s="12" t="s">
        <v>1</v>
      </c>
    </row>
    <row r="20" spans="1:47" x14ac:dyDescent="0.25">
      <c r="A20" t="s">
        <v>33</v>
      </c>
      <c r="B20" s="33">
        <v>249.62</v>
      </c>
      <c r="C20" s="33">
        <v>252.98</v>
      </c>
      <c r="D20" s="33">
        <v>256.51</v>
      </c>
      <c r="E20" s="33">
        <v>259.92</v>
      </c>
      <c r="F20" s="33">
        <v>263.13</v>
      </c>
      <c r="G20" s="33">
        <v>266.27999999999997</v>
      </c>
      <c r="H20" s="33">
        <v>269.39</v>
      </c>
      <c r="I20" s="33">
        <v>272.64999999999998</v>
      </c>
      <c r="J20" s="33">
        <v>275.85000000000002</v>
      </c>
      <c r="K20" s="33">
        <v>279.04000000000002</v>
      </c>
      <c r="L20" s="33">
        <v>282.16000000000003</v>
      </c>
      <c r="M20" s="33">
        <v>284.97000000000003</v>
      </c>
      <c r="N20" s="33">
        <v>287.62</v>
      </c>
      <c r="O20" s="33">
        <v>290.11</v>
      </c>
      <c r="P20" s="33">
        <v>292.81</v>
      </c>
      <c r="Q20" s="33">
        <v>295.52</v>
      </c>
      <c r="R20" s="33">
        <v>298.38</v>
      </c>
      <c r="S20" s="33">
        <v>301.23</v>
      </c>
      <c r="T20" s="33">
        <v>304.08999999999997</v>
      </c>
      <c r="U20" s="33">
        <v>306.77</v>
      </c>
      <c r="V20" s="33">
        <v>309.35000000000002</v>
      </c>
      <c r="W20" s="33">
        <v>312.37597699999998</v>
      </c>
      <c r="X20" s="34">
        <v>315.31097399999999</v>
      </c>
      <c r="Y20" s="33">
        <v>318.37936400000001</v>
      </c>
      <c r="Z20" s="33">
        <v>321.47506700000002</v>
      </c>
      <c r="AA20" s="33">
        <v>324.59454299999999</v>
      </c>
      <c r="AB20" s="33">
        <v>327.73461900000001</v>
      </c>
      <c r="AC20" s="33">
        <v>330.89257800000001</v>
      </c>
      <c r="AD20" s="33">
        <v>334.06603999999999</v>
      </c>
      <c r="AE20" s="33">
        <v>337.25262500000002</v>
      </c>
      <c r="AF20" s="33">
        <v>340.45004299999999</v>
      </c>
      <c r="AG20" s="33">
        <v>343.655914</v>
      </c>
      <c r="AH20" s="33">
        <v>346.86496</v>
      </c>
      <c r="AI20" s="33">
        <v>350.06649800000002</v>
      </c>
      <c r="AJ20" s="33">
        <v>353.26388500000002</v>
      </c>
      <c r="AK20" s="33">
        <v>356.46078499999999</v>
      </c>
      <c r="AL20" s="33">
        <v>359.65643299999999</v>
      </c>
      <c r="AM20" s="33">
        <v>362.84960899999999</v>
      </c>
      <c r="AN20" s="33">
        <v>366.040527</v>
      </c>
      <c r="AO20" s="33">
        <v>369.22872899999999</v>
      </c>
      <c r="AP20" s="33">
        <v>372.41494799999998</v>
      </c>
    </row>
    <row r="21" spans="1:47" x14ac:dyDescent="0.25">
      <c r="A21" s="28" t="str">
        <f>A28</f>
        <v>Real Gross Domestic Product (converted to 2012 dollars)</v>
      </c>
      <c r="B21" s="47">
        <f>B28</f>
        <v>9183.5894150354088</v>
      </c>
      <c r="C21" s="47">
        <f t="shared" ref="C21:AP21" si="18">C28</f>
        <v>9162.0808402073053</v>
      </c>
      <c r="D21" s="47">
        <f t="shared" si="18"/>
        <v>9472.9255093985612</v>
      </c>
      <c r="E21" s="47">
        <f t="shared" si="18"/>
        <v>9743.1555825048345</v>
      </c>
      <c r="F21" s="47">
        <f t="shared" si="18"/>
        <v>10140.034551008501</v>
      </c>
      <c r="G21" s="47">
        <f t="shared" si="18"/>
        <v>10395.048451497019</v>
      </c>
      <c r="H21" s="47">
        <f t="shared" si="18"/>
        <v>10783.804500783688</v>
      </c>
      <c r="I21" s="47">
        <f t="shared" si="18"/>
        <v>11264.429622341459</v>
      </c>
      <c r="J21" s="47">
        <f t="shared" si="18"/>
        <v>11755.008180122873</v>
      </c>
      <c r="K21" s="47">
        <f t="shared" si="18"/>
        <v>12322.468452183464</v>
      </c>
      <c r="L21" s="47">
        <f t="shared" si="18"/>
        <v>12832.381845847585</v>
      </c>
      <c r="M21" s="47">
        <f t="shared" si="18"/>
        <v>12970.929101788186</v>
      </c>
      <c r="N21" s="47">
        <f t="shared" si="18"/>
        <v>13206.150537142334</v>
      </c>
      <c r="O21" s="47">
        <f t="shared" si="18"/>
        <v>13541.707185923324</v>
      </c>
      <c r="P21" s="47">
        <f t="shared" si="18"/>
        <v>14011.349205441211</v>
      </c>
      <c r="Q21" s="47">
        <f t="shared" si="18"/>
        <v>14441.635109316187</v>
      </c>
      <c r="R21" s="47">
        <f t="shared" si="18"/>
        <v>14825.471644147494</v>
      </c>
      <c r="S21" s="47">
        <f t="shared" si="18"/>
        <v>15109.087372864873</v>
      </c>
      <c r="T21" s="47">
        <f t="shared" si="18"/>
        <v>15058.176118617501</v>
      </c>
      <c r="U21" s="47">
        <f t="shared" si="18"/>
        <v>14595.970574439118</v>
      </c>
      <c r="V21" s="47">
        <f t="shared" si="18"/>
        <v>14945.02728614413</v>
      </c>
      <c r="W21" s="87">
        <f t="shared" si="18"/>
        <v>15215.142951937487</v>
      </c>
      <c r="X21" s="73">
        <f t="shared" si="18"/>
        <v>15551.614859221801</v>
      </c>
      <c r="Y21" s="47">
        <f t="shared" si="18"/>
        <v>15781.293349502901</v>
      </c>
      <c r="Z21" s="47">
        <f t="shared" si="18"/>
        <v>16239.194095438579</v>
      </c>
      <c r="AA21" s="47">
        <f t="shared" si="18"/>
        <v>16794.293014289473</v>
      </c>
      <c r="AB21" s="47">
        <f t="shared" si="18"/>
        <v>17307.77292207718</v>
      </c>
      <c r="AC21" s="47">
        <f t="shared" si="18"/>
        <v>17836.131367052982</v>
      </c>
      <c r="AD21" s="47">
        <f t="shared" si="18"/>
        <v>18320.317862413765</v>
      </c>
      <c r="AE21" s="47">
        <f t="shared" si="18"/>
        <v>18812.573202375097</v>
      </c>
      <c r="AF21" s="47">
        <f t="shared" si="18"/>
        <v>19288.28417289233</v>
      </c>
      <c r="AG21" s="47">
        <f t="shared" si="18"/>
        <v>19737.189866944296</v>
      </c>
      <c r="AH21" s="47">
        <f t="shared" si="18"/>
        <v>20211.233886302012</v>
      </c>
      <c r="AI21" s="47">
        <f t="shared" si="18"/>
        <v>20705.7215097189</v>
      </c>
      <c r="AJ21" s="47">
        <f t="shared" si="18"/>
        <v>21201.348737515302</v>
      </c>
      <c r="AK21" s="47">
        <f t="shared" si="18"/>
        <v>21719.76134291304</v>
      </c>
      <c r="AL21" s="47">
        <f t="shared" si="18"/>
        <v>22237.132663287837</v>
      </c>
      <c r="AM21" s="47">
        <f t="shared" si="18"/>
        <v>22757.947374924202</v>
      </c>
      <c r="AN21" s="47">
        <f t="shared" si="18"/>
        <v>23290.263150548581</v>
      </c>
      <c r="AO21" s="47">
        <f t="shared" si="18"/>
        <v>23841.205866807006</v>
      </c>
      <c r="AP21" s="47">
        <f t="shared" si="18"/>
        <v>24431.831385358153</v>
      </c>
    </row>
    <row r="22" spans="1:47" x14ac:dyDescent="0.25">
      <c r="A22" t="s">
        <v>10</v>
      </c>
      <c r="B22" s="33">
        <v>84.485124999999996</v>
      </c>
      <c r="C22" s="33">
        <v>84.437971000000005</v>
      </c>
      <c r="D22" s="33">
        <v>85.782972999999998</v>
      </c>
      <c r="E22" s="33">
        <v>87.423616999999993</v>
      </c>
      <c r="F22" s="33">
        <v>89.091331000000011</v>
      </c>
      <c r="G22" s="33">
        <v>91.029066999999998</v>
      </c>
      <c r="H22" s="33">
        <v>94.022224000000008</v>
      </c>
      <c r="I22" s="33">
        <v>94.602213000000006</v>
      </c>
      <c r="J22" s="33">
        <v>95.017899</v>
      </c>
      <c r="K22" s="33">
        <v>96.651957999999993</v>
      </c>
      <c r="L22" s="33">
        <v>98.814458999999999</v>
      </c>
      <c r="M22" s="33">
        <v>96.168154999999999</v>
      </c>
      <c r="N22" s="33">
        <v>97.645117999999997</v>
      </c>
      <c r="O22" s="33">
        <v>97.977654999999999</v>
      </c>
      <c r="P22" s="33">
        <v>100.16179700000001</v>
      </c>
      <c r="Q22" s="33">
        <v>100.28151099999999</v>
      </c>
      <c r="R22" s="33">
        <v>99.629469</v>
      </c>
      <c r="S22" s="33">
        <v>101.29596099999999</v>
      </c>
      <c r="T22" s="33">
        <v>99.274527000000006</v>
      </c>
      <c r="U22" s="33">
        <v>94.559406999999993</v>
      </c>
      <c r="V22" s="33">
        <v>97.722053000000002</v>
      </c>
      <c r="W22" s="33">
        <v>97.301269000000005</v>
      </c>
      <c r="X22" s="34">
        <v>96.065025000000006</v>
      </c>
      <c r="Y22" s="33">
        <v>96.260848999999993</v>
      </c>
      <c r="Z22" s="33">
        <v>96.560912999999999</v>
      </c>
      <c r="AA22" s="33">
        <v>97.724097999999998</v>
      </c>
      <c r="AB22" s="33">
        <v>98.345344999999995</v>
      </c>
      <c r="AC22" s="33">
        <v>99.127251000000001</v>
      </c>
      <c r="AD22" s="33">
        <v>99.904662999999999</v>
      </c>
      <c r="AE22" s="33">
        <v>100.677559</v>
      </c>
      <c r="AF22" s="33">
        <v>101.03877300000001</v>
      </c>
      <c r="AG22" s="33">
        <v>101.272942</v>
      </c>
      <c r="AH22" s="33">
        <v>101.716286</v>
      </c>
      <c r="AI22" s="33">
        <v>101.97007000000001</v>
      </c>
      <c r="AJ22" s="33">
        <v>102.180122</v>
      </c>
      <c r="AK22" s="33">
        <v>102.338669</v>
      </c>
      <c r="AL22" s="33">
        <v>102.427567</v>
      </c>
      <c r="AM22" s="33">
        <v>102.457588</v>
      </c>
      <c r="AN22" s="33">
        <v>102.513184</v>
      </c>
      <c r="AO22" s="33">
        <v>102.617531</v>
      </c>
      <c r="AP22" s="33">
        <v>102.80903600000001</v>
      </c>
    </row>
    <row r="23" spans="1:47" x14ac:dyDescent="0.25">
      <c r="A23" t="s">
        <v>98</v>
      </c>
      <c r="B23" s="33">
        <f>'CAR2014 in AR4'!B30</f>
        <v>6277.2524391160987</v>
      </c>
      <c r="C23" s="33">
        <f>'CAR2014 in AR4'!C30</f>
        <v>6230.0569870448708</v>
      </c>
      <c r="D23" s="33">
        <f>'CAR2014 in AR4'!D30</f>
        <v>6347.0200557182216</v>
      </c>
      <c r="E23" s="33">
        <f>'CAR2014 in AR4'!E30</f>
        <v>6490.9635553792459</v>
      </c>
      <c r="F23" s="33">
        <f>'CAR2014 in AR4'!F30</f>
        <v>6565.879889009776</v>
      </c>
      <c r="G23" s="33">
        <f>'CAR2014 in AR4'!G30</f>
        <v>6651.1049106090959</v>
      </c>
      <c r="H23" s="33">
        <f>'CAR2014 in AR4'!H30</f>
        <v>6858.1068290590129</v>
      </c>
      <c r="I23" s="33">
        <f>'CAR2014 in AR4'!I30</f>
        <v>6921.4569452921405</v>
      </c>
      <c r="J23" s="33">
        <f>'CAR2014 in AR4'!J30</f>
        <v>6935.7907547138029</v>
      </c>
      <c r="K23" s="33">
        <f>'CAR2014 in AR4'!K30</f>
        <v>6994.8110060043164</v>
      </c>
      <c r="L23" s="33">
        <f>'CAR2014 in AR4'!L30</f>
        <v>7156.952614464155</v>
      </c>
      <c r="M23" s="33">
        <f>'CAR2014 in AR4'!M30</f>
        <v>7047.7080940838532</v>
      </c>
      <c r="N23" s="33">
        <f>'CAR2014 in AR4'!N30</f>
        <v>7090.6670989339736</v>
      </c>
      <c r="O23" s="33">
        <f>'CAR2014 in AR4'!O30</f>
        <v>7133.2986873319314</v>
      </c>
      <c r="P23" s="33">
        <f>'CAR2014 in AR4'!P30</f>
        <v>7259.6777364935433</v>
      </c>
      <c r="Q23" s="33">
        <f>'CAR2014 in AR4'!Q30</f>
        <v>7282.8647164809881</v>
      </c>
      <c r="R23" s="33">
        <f>'CAR2014 in AR4'!R30</f>
        <v>7225.060934200782</v>
      </c>
      <c r="S23" s="33">
        <f>'CAR2014 in AR4'!S30</f>
        <v>7342.7777792694924</v>
      </c>
      <c r="T23" s="33">
        <f>'CAR2014 in AR4'!T30</f>
        <v>7140.5582304613708</v>
      </c>
      <c r="U23" s="33">
        <f>'CAR2014 in AR4'!U30</f>
        <v>6683.518537933689</v>
      </c>
      <c r="V23" s="33">
        <f>'CAR2014 in AR4'!V30</f>
        <v>6908.2516220361467</v>
      </c>
      <c r="W23" s="33">
        <f>'CAR2014 in AR4'!W30</f>
        <v>6779.8757671725753</v>
      </c>
      <c r="X23" s="34">
        <f>'CAR2014 in AR4'!X30</f>
        <v>6657.1859476863956</v>
      </c>
      <c r="Y23" s="33">
        <f>'CAR2014 in AR4'!Y30</f>
        <v>6677.7205624265598</v>
      </c>
      <c r="Z23" s="33">
        <f>'CAR2014 in AR4'!Z30</f>
        <v>6685.7110775406181</v>
      </c>
      <c r="AA23" s="33">
        <f>'CAR2014 in AR4'!AA30</f>
        <v>6732.4631514390885</v>
      </c>
      <c r="AB23" s="33">
        <f>'CAR2014 in AR4'!AB30</f>
        <v>6717.7159628333829</v>
      </c>
      <c r="AC23" s="33">
        <f>'CAR2014 in AR4'!AC30</f>
        <v>6778.1691473840665</v>
      </c>
      <c r="AD23" s="33">
        <f>'CAR2014 in AR4'!AD30</f>
        <v>6835.7687332233099</v>
      </c>
      <c r="AE23" s="33">
        <f>'CAR2014 in AR4'!AE30</f>
        <v>6892.3877830899301</v>
      </c>
      <c r="AF23" s="33">
        <f>'CAR2014 in AR4'!AF30</f>
        <v>6921.3779366891731</v>
      </c>
      <c r="AG23" s="33">
        <f>'CAR2014 in AR4'!AG30</f>
        <v>6943.8887656324378</v>
      </c>
      <c r="AH23" s="33">
        <f>'CAR2014 in AR4'!AH30</f>
        <v>6992.7916649028139</v>
      </c>
      <c r="AI23" s="33">
        <f>'CAR2014 in AR4'!AI30</f>
        <v>7026.4144318993249</v>
      </c>
      <c r="AJ23" s="33">
        <f>'CAR2014 in AR4'!AJ30</f>
        <v>7048.4483133731364</v>
      </c>
      <c r="AK23" s="33">
        <f>'CAR2014 in AR4'!AK30</f>
        <v>7074.0327942031827</v>
      </c>
      <c r="AL23" s="33">
        <f>'CAR2014 in AR4'!AL30</f>
        <v>7092.0939959737534</v>
      </c>
      <c r="AM23" s="33">
        <f>'CAR2014 in AR4'!AM30</f>
        <v>7109.6626059326472</v>
      </c>
      <c r="AN23" s="33">
        <f>'CAR2014 in AR4'!AN30</f>
        <v>7117.1841439455702</v>
      </c>
      <c r="AO23" s="33">
        <f>'CAR2014 in AR4'!AO30</f>
        <v>7133.7571132197845</v>
      </c>
      <c r="AP23" s="33">
        <f>'CAR2014 in AR4'!AP30</f>
        <v>7159.6347450489639</v>
      </c>
    </row>
    <row r="24" spans="1:47" x14ac:dyDescent="0.25">
      <c r="A24" t="s">
        <v>2</v>
      </c>
      <c r="V24" s="3">
        <v>1.110015</v>
      </c>
      <c r="W24" s="3">
        <v>1.1336900000000001</v>
      </c>
      <c r="X24" s="37">
        <v>1.1538170000000001</v>
      </c>
      <c r="Y24" s="3">
        <v>1.1734450000000001</v>
      </c>
      <c r="Z24" s="3">
        <v>1.1899459999999999</v>
      </c>
      <c r="AA24" s="3">
        <v>1.2081839999999999</v>
      </c>
      <c r="AB24" s="3">
        <v>1.2270859999999999</v>
      </c>
      <c r="AC24" s="3">
        <v>1.245709</v>
      </c>
      <c r="AD24" s="3">
        <v>1.2657970000000001</v>
      </c>
      <c r="AE24" s="3">
        <v>1.285822</v>
      </c>
      <c r="AF24" s="3">
        <v>1.307223</v>
      </c>
      <c r="AG24" s="3">
        <v>1.3299000000000001</v>
      </c>
      <c r="AH24" s="3">
        <v>1.354044</v>
      </c>
      <c r="AI24" s="3">
        <v>1.378573</v>
      </c>
      <c r="AJ24" s="3">
        <v>1.403367</v>
      </c>
      <c r="AK24" s="3">
        <v>1.428661</v>
      </c>
      <c r="AL24" s="3">
        <v>1.4546570000000001</v>
      </c>
      <c r="AM24" s="3">
        <v>1.481039</v>
      </c>
      <c r="AN24" s="3">
        <v>1.5081119999999999</v>
      </c>
      <c r="AO24" s="3">
        <v>1.536035</v>
      </c>
      <c r="AP24" s="3">
        <v>1.564427</v>
      </c>
      <c r="AQ24" s="3"/>
      <c r="AR24" s="3"/>
      <c r="AS24" s="3"/>
      <c r="AT24" s="3"/>
      <c r="AU24" s="3"/>
    </row>
    <row r="25" spans="1:47" x14ac:dyDescent="0.25">
      <c r="X25" s="31"/>
    </row>
    <row r="26" spans="1:47" x14ac:dyDescent="0.25">
      <c r="A26" t="s">
        <v>65</v>
      </c>
      <c r="B26" s="33">
        <v>6183.2361872569709</v>
      </c>
      <c r="C26" s="33">
        <v>6135.6076892077572</v>
      </c>
      <c r="D26" s="33">
        <v>6253.8153462138425</v>
      </c>
      <c r="E26" s="33">
        <v>6397.501919418236</v>
      </c>
      <c r="F26" s="33">
        <v>6476.4835549242516</v>
      </c>
      <c r="G26" s="33">
        <v>6556.7294477835821</v>
      </c>
      <c r="H26" s="33">
        <v>6774.1542243557815</v>
      </c>
      <c r="I26" s="33">
        <v>6823.2840416432737</v>
      </c>
      <c r="J26" s="33">
        <v>6839.8613192667899</v>
      </c>
      <c r="K26" s="33">
        <v>6911.5015431721386</v>
      </c>
      <c r="L26" s="33">
        <v>7076.4960105812497</v>
      </c>
      <c r="M26" s="33">
        <v>6958.6972785448825</v>
      </c>
      <c r="N26" s="33">
        <v>7009.1401395946395</v>
      </c>
      <c r="O26" s="33">
        <v>7042.3983448068484</v>
      </c>
      <c r="P26" s="33">
        <v>7164.6382061103059</v>
      </c>
      <c r="Q26" s="33">
        <v>7195.1567182083973</v>
      </c>
      <c r="R26" s="33">
        <v>7152.2600800700211</v>
      </c>
      <c r="S26" s="33">
        <v>7263.2114985505368</v>
      </c>
      <c r="T26" s="33">
        <v>7048.9367011319982</v>
      </c>
      <c r="U26" s="33">
        <v>6586.6905875883131</v>
      </c>
      <c r="V26" s="33">
        <v>6811.5474925537883</v>
      </c>
      <c r="W26" s="33">
        <v>6702.4297192424337</v>
      </c>
      <c r="X26" s="34">
        <v>6573.3083322276234</v>
      </c>
      <c r="Y26" s="33">
        <v>6586.0098480374745</v>
      </c>
      <c r="Z26" s="33">
        <v>6597.0424773752147</v>
      </c>
      <c r="AA26" s="33">
        <v>6642.5356399639122</v>
      </c>
      <c r="AB26" s="33">
        <v>6620.9659443449109</v>
      </c>
      <c r="AC26" s="33">
        <v>6686.6697121440702</v>
      </c>
      <c r="AD26" s="33">
        <v>6742.2950535433274</v>
      </c>
      <c r="AE26" s="33">
        <v>6793.122851517579</v>
      </c>
      <c r="AF26" s="33">
        <v>6815.3133492487168</v>
      </c>
      <c r="AG26" s="33">
        <v>6833.9979433888211</v>
      </c>
      <c r="AH26" s="33">
        <v>6885.1110052020922</v>
      </c>
      <c r="AI26" s="33">
        <v>6912.3945638887544</v>
      </c>
      <c r="AJ26" s="33">
        <v>6934.1302695046561</v>
      </c>
      <c r="AK26" s="33">
        <v>6967.1710096544521</v>
      </c>
      <c r="AL26" s="33">
        <v>6972.991663890627</v>
      </c>
      <c r="AM26" s="33">
        <v>6991.3793262005993</v>
      </c>
      <c r="AN26" s="33">
        <v>6994.6571084735233</v>
      </c>
      <c r="AO26" s="33">
        <v>7013.668566187549</v>
      </c>
      <c r="AP26" s="33">
        <v>7041.1938709397873</v>
      </c>
    </row>
    <row r="27" spans="1:47" x14ac:dyDescent="0.25">
      <c r="A27" t="s">
        <v>95</v>
      </c>
      <c r="B27" s="33">
        <f t="shared" ref="B27:V27" si="19">B28*($W$7/$W$28)</f>
        <v>9561.1645126361946</v>
      </c>
      <c r="C27" s="33">
        <f t="shared" si="19"/>
        <v>9538.7716319149422</v>
      </c>
      <c r="D27" s="33">
        <f t="shared" si="19"/>
        <v>9862.3964027640977</v>
      </c>
      <c r="E27" s="33">
        <f t="shared" si="19"/>
        <v>10143.736744591741</v>
      </c>
      <c r="F27" s="33">
        <f t="shared" si="19"/>
        <v>10556.933038325904</v>
      </c>
      <c r="G27" s="33">
        <f t="shared" si="19"/>
        <v>10822.431608153936</v>
      </c>
      <c r="H27" s="33">
        <f t="shared" si="19"/>
        <v>11227.171016083794</v>
      </c>
      <c r="I27" s="33">
        <f t="shared" si="19"/>
        <v>11727.556611349641</v>
      </c>
      <c r="J27" s="33">
        <f t="shared" si="19"/>
        <v>12238.30486950245</v>
      </c>
      <c r="K27" s="33">
        <f t="shared" si="19"/>
        <v>12829.095765126965</v>
      </c>
      <c r="L27" s="33">
        <f t="shared" si="19"/>
        <v>13359.973793715364</v>
      </c>
      <c r="M27" s="33">
        <f t="shared" si="19"/>
        <v>13504.217296659173</v>
      </c>
      <c r="N27" s="33">
        <f t="shared" si="19"/>
        <v>13749.109651780949</v>
      </c>
      <c r="O27" s="33">
        <f t="shared" si="19"/>
        <v>14098.46241324601</v>
      </c>
      <c r="P27" s="33">
        <f t="shared" si="19"/>
        <v>14587.413346015897</v>
      </c>
      <c r="Q27" s="33">
        <f t="shared" si="19"/>
        <v>15035.3900715086</v>
      </c>
      <c r="R27" s="33">
        <f t="shared" si="19"/>
        <v>15435.007703528812</v>
      </c>
      <c r="S27" s="33">
        <f t="shared" si="19"/>
        <v>15730.284040273404</v>
      </c>
      <c r="T27" s="33">
        <f t="shared" si="19"/>
        <v>15677.27961516193</v>
      </c>
      <c r="U27" s="33">
        <f t="shared" si="19"/>
        <v>15196.070901790348</v>
      </c>
      <c r="V27" s="33">
        <f t="shared" si="19"/>
        <v>15559.478769240026</v>
      </c>
      <c r="W27" s="33">
        <f>W28*($W$7/$W$28)</f>
        <v>15840.7</v>
      </c>
      <c r="X27" s="34">
        <f t="shared" ref="X27:AP27" si="20">X28*($W$7/$W$28)</f>
        <v>16191.005650006393</v>
      </c>
      <c r="Y27" s="33">
        <f t="shared" si="20"/>
        <v>16430.127166806375</v>
      </c>
      <c r="Z27" s="33">
        <f t="shared" si="20"/>
        <v>16906.854093990427</v>
      </c>
      <c r="AA27" s="33">
        <f t="shared" si="20"/>
        <v>17484.775410380142</v>
      </c>
      <c r="AB27" s="33">
        <f t="shared" si="20"/>
        <v>18019.366587143089</v>
      </c>
      <c r="AC27" s="33">
        <f t="shared" si="20"/>
        <v>18569.448018896077</v>
      </c>
      <c r="AD27" s="33">
        <f t="shared" si="20"/>
        <v>19073.5414106762</v>
      </c>
      <c r="AE27" s="33">
        <f t="shared" si="20"/>
        <v>19586.03539041449</v>
      </c>
      <c r="AF27" s="33">
        <f t="shared" si="20"/>
        <v>20081.304793697538</v>
      </c>
      <c r="AG27" s="33">
        <f t="shared" si="20"/>
        <v>20548.666845452921</v>
      </c>
      <c r="AH27" s="33">
        <f t="shared" si="20"/>
        <v>21042.20076236453</v>
      </c>
      <c r="AI27" s="33">
        <f t="shared" si="20"/>
        <v>21557.018803904026</v>
      </c>
      <c r="AJ27" s="33">
        <f t="shared" si="20"/>
        <v>22073.023303641879</v>
      </c>
      <c r="AK27" s="33">
        <f t="shared" si="20"/>
        <v>22612.749981482804</v>
      </c>
      <c r="AL27" s="33">
        <f t="shared" si="20"/>
        <v>23151.392562794696</v>
      </c>
      <c r="AM27" s="33">
        <f t="shared" si="20"/>
        <v>23693.620107332332</v>
      </c>
      <c r="AN27" s="33">
        <f t="shared" si="20"/>
        <v>24247.821571858127</v>
      </c>
      <c r="AO27" s="33">
        <f t="shared" si="20"/>
        <v>24821.415807088331</v>
      </c>
      <c r="AP27" s="33">
        <f t="shared" si="20"/>
        <v>25436.324367676109</v>
      </c>
    </row>
    <row r="28" spans="1:47" x14ac:dyDescent="0.25">
      <c r="A28" t="s">
        <v>45</v>
      </c>
      <c r="B28" s="47">
        <f t="shared" ref="B28:V28" si="21">B29*(100/$Q$89)</f>
        <v>9183.5894150354088</v>
      </c>
      <c r="C28" s="47">
        <f t="shared" si="21"/>
        <v>9162.0808402073053</v>
      </c>
      <c r="D28" s="47">
        <f t="shared" si="21"/>
        <v>9472.9255093985612</v>
      </c>
      <c r="E28" s="47">
        <f t="shared" si="21"/>
        <v>9743.1555825048345</v>
      </c>
      <c r="F28" s="47">
        <f t="shared" si="21"/>
        <v>10140.034551008501</v>
      </c>
      <c r="G28" s="47">
        <f t="shared" si="21"/>
        <v>10395.048451497019</v>
      </c>
      <c r="H28" s="47">
        <f t="shared" si="21"/>
        <v>10783.804500783688</v>
      </c>
      <c r="I28" s="47">
        <f t="shared" si="21"/>
        <v>11264.429622341459</v>
      </c>
      <c r="J28" s="47">
        <f t="shared" si="21"/>
        <v>11755.008180122873</v>
      </c>
      <c r="K28" s="47">
        <f t="shared" si="21"/>
        <v>12322.468452183464</v>
      </c>
      <c r="L28" s="47">
        <f t="shared" si="21"/>
        <v>12832.381845847585</v>
      </c>
      <c r="M28" s="47">
        <f t="shared" si="21"/>
        <v>12970.929101788186</v>
      </c>
      <c r="N28" s="47">
        <f t="shared" si="21"/>
        <v>13206.150537142334</v>
      </c>
      <c r="O28" s="47">
        <f t="shared" si="21"/>
        <v>13541.707185923324</v>
      </c>
      <c r="P28" s="47">
        <f t="shared" si="21"/>
        <v>14011.349205441211</v>
      </c>
      <c r="Q28" s="47">
        <f t="shared" si="21"/>
        <v>14441.635109316187</v>
      </c>
      <c r="R28" s="47">
        <f t="shared" si="21"/>
        <v>14825.471644147494</v>
      </c>
      <c r="S28" s="47">
        <f t="shared" si="21"/>
        <v>15109.087372864873</v>
      </c>
      <c r="T28" s="47">
        <f t="shared" si="21"/>
        <v>15058.176118617501</v>
      </c>
      <c r="U28" s="47">
        <f t="shared" si="21"/>
        <v>14595.970574439118</v>
      </c>
      <c r="V28" s="47">
        <f t="shared" si="21"/>
        <v>14945.02728614413</v>
      </c>
      <c r="W28" s="47">
        <f>W29*(100/$Q$89)</f>
        <v>15215.142951937487</v>
      </c>
      <c r="X28" s="73">
        <f t="shared" ref="X28:AP28" si="22">X29*(100/$Q$89)</f>
        <v>15551.614859221801</v>
      </c>
      <c r="Y28" s="47">
        <f t="shared" si="22"/>
        <v>15781.293349502901</v>
      </c>
      <c r="Z28" s="47">
        <f t="shared" si="22"/>
        <v>16239.194095438579</v>
      </c>
      <c r="AA28" s="47">
        <f t="shared" si="22"/>
        <v>16794.293014289473</v>
      </c>
      <c r="AB28" s="47">
        <f t="shared" si="22"/>
        <v>17307.77292207718</v>
      </c>
      <c r="AC28" s="47">
        <f t="shared" si="22"/>
        <v>17836.131367052982</v>
      </c>
      <c r="AD28" s="47">
        <f t="shared" si="22"/>
        <v>18320.317862413765</v>
      </c>
      <c r="AE28" s="47">
        <f t="shared" si="22"/>
        <v>18812.573202375097</v>
      </c>
      <c r="AF28" s="47">
        <f t="shared" si="22"/>
        <v>19288.28417289233</v>
      </c>
      <c r="AG28" s="47">
        <f t="shared" si="22"/>
        <v>19737.189866944296</v>
      </c>
      <c r="AH28" s="47">
        <f t="shared" si="22"/>
        <v>20211.233886302012</v>
      </c>
      <c r="AI28" s="47">
        <f t="shared" si="22"/>
        <v>20705.7215097189</v>
      </c>
      <c r="AJ28" s="47">
        <f t="shared" si="22"/>
        <v>21201.348737515302</v>
      </c>
      <c r="AK28" s="47">
        <f t="shared" si="22"/>
        <v>21719.76134291304</v>
      </c>
      <c r="AL28" s="47">
        <f t="shared" si="22"/>
        <v>22237.132663287837</v>
      </c>
      <c r="AM28" s="47">
        <f t="shared" si="22"/>
        <v>22757.947374924202</v>
      </c>
      <c r="AN28" s="47">
        <f t="shared" si="22"/>
        <v>23290.263150548581</v>
      </c>
      <c r="AO28" s="47">
        <f t="shared" si="22"/>
        <v>23841.205866807006</v>
      </c>
      <c r="AP28" s="47">
        <f t="shared" si="22"/>
        <v>24431.831385358153</v>
      </c>
    </row>
    <row r="29" spans="1:47" x14ac:dyDescent="0.25">
      <c r="A29" t="s">
        <v>46</v>
      </c>
      <c r="B29" s="33">
        <v>8027.1</v>
      </c>
      <c r="C29" s="33">
        <v>8008.3</v>
      </c>
      <c r="D29" s="33">
        <v>8280</v>
      </c>
      <c r="E29" s="33">
        <v>8516.2000000000007</v>
      </c>
      <c r="F29" s="33">
        <v>8863.1</v>
      </c>
      <c r="G29" s="33">
        <v>9086</v>
      </c>
      <c r="H29" s="33">
        <v>9425.7999999999993</v>
      </c>
      <c r="I29" s="33">
        <v>9845.9</v>
      </c>
      <c r="J29" s="33">
        <v>10274.700000000001</v>
      </c>
      <c r="K29" s="33">
        <v>10770.7</v>
      </c>
      <c r="L29" s="33">
        <v>11216.4</v>
      </c>
      <c r="M29" s="33">
        <v>11337.5</v>
      </c>
      <c r="N29" s="33">
        <v>11543.1</v>
      </c>
      <c r="O29" s="33">
        <v>11836.4</v>
      </c>
      <c r="P29" s="33">
        <v>12246.9</v>
      </c>
      <c r="Q29" s="33">
        <v>12623</v>
      </c>
      <c r="R29" s="33">
        <v>12958.5</v>
      </c>
      <c r="S29" s="33">
        <v>13206.4</v>
      </c>
      <c r="T29" s="33">
        <v>13161.9</v>
      </c>
      <c r="U29" s="33">
        <v>12757.9</v>
      </c>
      <c r="V29" s="33">
        <v>13063</v>
      </c>
      <c r="W29" s="33">
        <v>13299.1</v>
      </c>
      <c r="X29" s="34">
        <v>13593.2</v>
      </c>
      <c r="Y29" s="33">
        <v>13793.955078000001</v>
      </c>
      <c r="Z29" s="33">
        <v>14194.192383</v>
      </c>
      <c r="AA29" s="33">
        <v>14679.387694999999</v>
      </c>
      <c r="AB29" s="33">
        <v>15128.205078000001</v>
      </c>
      <c r="AC29" s="33">
        <v>15590.027344</v>
      </c>
      <c r="AD29" s="33">
        <v>16013.240234000001</v>
      </c>
      <c r="AE29" s="33">
        <v>16443.505859000001</v>
      </c>
      <c r="AF29" s="33">
        <v>16859.310547000001</v>
      </c>
      <c r="AG29" s="33">
        <v>17251.685547000001</v>
      </c>
      <c r="AH29" s="33">
        <v>17666.033202999999</v>
      </c>
      <c r="AI29" s="33">
        <v>18098.25</v>
      </c>
      <c r="AJ29" s="33">
        <v>18531.462890999999</v>
      </c>
      <c r="AK29" s="33">
        <v>18984.591797000001</v>
      </c>
      <c r="AL29" s="33">
        <v>19436.810547000001</v>
      </c>
      <c r="AM29" s="33">
        <v>19892.039062</v>
      </c>
      <c r="AN29" s="33">
        <v>20357.320312</v>
      </c>
      <c r="AO29" s="33">
        <v>20838.882812</v>
      </c>
      <c r="AP29" s="33">
        <v>21355.130859000001</v>
      </c>
    </row>
    <row r="30" spans="1:47" x14ac:dyDescent="0.25">
      <c r="C30" s="5"/>
      <c r="D30" s="5"/>
      <c r="E30" s="5"/>
      <c r="X30" s="31"/>
    </row>
    <row r="31" spans="1:47" x14ac:dyDescent="0.25">
      <c r="A31" t="s">
        <v>3</v>
      </c>
      <c r="L31" s="45">
        <f>L20</f>
        <v>282.16000000000003</v>
      </c>
      <c r="M31" s="45">
        <f t="shared" ref="M31:AP31" si="23">M20</f>
        <v>284.97000000000003</v>
      </c>
      <c r="N31" s="45">
        <f t="shared" si="23"/>
        <v>287.62</v>
      </c>
      <c r="O31" s="45">
        <f t="shared" si="23"/>
        <v>290.11</v>
      </c>
      <c r="P31" s="45">
        <f t="shared" si="23"/>
        <v>292.81</v>
      </c>
      <c r="Q31" s="45">
        <f t="shared" si="23"/>
        <v>295.52</v>
      </c>
      <c r="R31" s="45">
        <f t="shared" si="23"/>
        <v>298.38</v>
      </c>
      <c r="S31" s="45">
        <f t="shared" si="23"/>
        <v>301.23</v>
      </c>
      <c r="T31" s="45">
        <f t="shared" si="23"/>
        <v>304.08999999999997</v>
      </c>
      <c r="U31" s="45">
        <f t="shared" si="23"/>
        <v>306.77</v>
      </c>
      <c r="V31" s="45">
        <f t="shared" si="23"/>
        <v>309.35000000000002</v>
      </c>
      <c r="W31" s="45">
        <f t="shared" si="23"/>
        <v>312.37597699999998</v>
      </c>
      <c r="X31" s="74">
        <f t="shared" si="23"/>
        <v>315.31097399999999</v>
      </c>
      <c r="Y31" s="45">
        <f t="shared" si="23"/>
        <v>318.37936400000001</v>
      </c>
      <c r="Z31" s="45">
        <f t="shared" si="23"/>
        <v>321.47506700000002</v>
      </c>
      <c r="AA31" s="45">
        <f t="shared" si="23"/>
        <v>324.59454299999999</v>
      </c>
      <c r="AB31" s="45">
        <f t="shared" si="23"/>
        <v>327.73461900000001</v>
      </c>
      <c r="AC31" s="45">
        <f t="shared" si="23"/>
        <v>330.89257800000001</v>
      </c>
      <c r="AD31" s="45">
        <f t="shared" si="23"/>
        <v>334.06603999999999</v>
      </c>
      <c r="AE31" s="45">
        <f t="shared" si="23"/>
        <v>337.25262500000002</v>
      </c>
      <c r="AF31" s="45">
        <f t="shared" si="23"/>
        <v>340.45004299999999</v>
      </c>
      <c r="AG31" s="45">
        <f t="shared" si="23"/>
        <v>343.655914</v>
      </c>
      <c r="AH31" s="45">
        <f t="shared" si="23"/>
        <v>346.86496</v>
      </c>
      <c r="AI31" s="45">
        <f t="shared" si="23"/>
        <v>350.06649800000002</v>
      </c>
      <c r="AJ31" s="45">
        <f t="shared" si="23"/>
        <v>353.26388500000002</v>
      </c>
      <c r="AK31" s="45">
        <f t="shared" si="23"/>
        <v>356.46078499999999</v>
      </c>
      <c r="AL31" s="45">
        <f t="shared" si="23"/>
        <v>359.65643299999999</v>
      </c>
      <c r="AM31" s="45">
        <f t="shared" si="23"/>
        <v>362.84960899999999</v>
      </c>
      <c r="AN31" s="45">
        <f t="shared" si="23"/>
        <v>366.040527</v>
      </c>
      <c r="AO31" s="45">
        <f t="shared" si="23"/>
        <v>369.22872899999999</v>
      </c>
      <c r="AP31" s="45">
        <f t="shared" si="23"/>
        <v>372.41494799999998</v>
      </c>
    </row>
    <row r="32" spans="1:47" x14ac:dyDescent="0.25">
      <c r="A32" t="s">
        <v>4</v>
      </c>
      <c r="L32" s="45">
        <f>L21/L20</f>
        <v>45.479096419930478</v>
      </c>
      <c r="M32" s="45">
        <f t="shared" ref="M32:AP34" si="24">M21/M20</f>
        <v>45.516823180644224</v>
      </c>
      <c r="N32" s="45">
        <f t="shared" si="24"/>
        <v>45.915272015653755</v>
      </c>
      <c r="O32" s="45">
        <f t="shared" si="24"/>
        <v>46.677836634115764</v>
      </c>
      <c r="P32" s="45">
        <f t="shared" si="24"/>
        <v>47.851334330935458</v>
      </c>
      <c r="Q32" s="45">
        <f t="shared" si="24"/>
        <v>48.868554105699062</v>
      </c>
      <c r="R32" s="45">
        <f t="shared" si="24"/>
        <v>49.686546163105753</v>
      </c>
      <c r="S32" s="45">
        <f t="shared" si="24"/>
        <v>50.157976871044959</v>
      </c>
      <c r="T32" s="45">
        <f t="shared" si="24"/>
        <v>49.518813899232143</v>
      </c>
      <c r="U32" s="45">
        <f t="shared" si="24"/>
        <v>47.579523990087424</v>
      </c>
      <c r="V32" s="45">
        <f t="shared" si="24"/>
        <v>48.311062828977306</v>
      </c>
      <c r="W32" s="45">
        <f t="shared" si="24"/>
        <v>48.707788281483275</v>
      </c>
      <c r="X32" s="74">
        <f t="shared" si="24"/>
        <v>49.321514763459525</v>
      </c>
      <c r="Y32" s="45">
        <f t="shared" si="24"/>
        <v>49.567576086692917</v>
      </c>
      <c r="Z32" s="45">
        <f t="shared" si="24"/>
        <v>50.514630098633987</v>
      </c>
      <c r="AA32" s="45">
        <f t="shared" si="24"/>
        <v>51.739295611908894</v>
      </c>
      <c r="AB32" s="45">
        <f t="shared" si="24"/>
        <v>52.81032859722756</v>
      </c>
      <c r="AC32" s="45">
        <f t="shared" si="24"/>
        <v>53.903086841231541</v>
      </c>
      <c r="AD32" s="45">
        <f t="shared" si="24"/>
        <v>54.84040779006979</v>
      </c>
      <c r="AE32" s="45">
        <f t="shared" si="24"/>
        <v>55.781843662077044</v>
      </c>
      <c r="AF32" s="45">
        <f t="shared" si="24"/>
        <v>56.65525550511483</v>
      </c>
      <c r="AG32" s="45">
        <f t="shared" si="24"/>
        <v>57.432999296337719</v>
      </c>
      <c r="AH32" s="45">
        <f t="shared" si="24"/>
        <v>58.26830673903185</v>
      </c>
      <c r="AI32" s="45">
        <f t="shared" si="24"/>
        <v>59.147966537828758</v>
      </c>
      <c r="AJ32" s="45">
        <f t="shared" si="24"/>
        <v>60.015613363690719</v>
      </c>
      <c r="AK32" s="45">
        <f t="shared" si="24"/>
        <v>60.931699241230817</v>
      </c>
      <c r="AL32" s="45">
        <f t="shared" si="24"/>
        <v>61.828819459174909</v>
      </c>
      <c r="AM32" s="45">
        <f t="shared" si="24"/>
        <v>62.720054839370661</v>
      </c>
      <c r="AN32" s="45">
        <f t="shared" si="24"/>
        <v>63.6275533243033</v>
      </c>
      <c r="AO32" s="45">
        <f t="shared" si="24"/>
        <v>64.570289347140715</v>
      </c>
      <c r="AP32" s="45">
        <f t="shared" si="24"/>
        <v>65.603788238269516</v>
      </c>
    </row>
    <row r="33" spans="1:42" x14ac:dyDescent="0.25">
      <c r="A33" t="s">
        <v>5</v>
      </c>
      <c r="L33" s="49">
        <f>L22/L21</f>
        <v>7.7003988960923295E-3</v>
      </c>
      <c r="M33" s="49">
        <f t="shared" si="24"/>
        <v>7.4141300322690187E-3</v>
      </c>
      <c r="N33" s="49">
        <f t="shared" si="24"/>
        <v>7.393912232438426E-3</v>
      </c>
      <c r="O33" s="49">
        <f t="shared" si="24"/>
        <v>7.2352513353595689E-3</v>
      </c>
      <c r="P33" s="49">
        <f t="shared" si="24"/>
        <v>7.1486189896047174E-3</v>
      </c>
      <c r="Q33" s="49">
        <f t="shared" si="24"/>
        <v>6.9439166853972906E-3</v>
      </c>
      <c r="R33" s="49">
        <f t="shared" si="24"/>
        <v>6.7201551081398306E-3</v>
      </c>
      <c r="S33" s="49">
        <f t="shared" si="24"/>
        <v>6.7043070504656833E-3</v>
      </c>
      <c r="T33" s="49">
        <f t="shared" si="24"/>
        <v>6.5927324941604188E-3</v>
      </c>
      <c r="U33" s="49">
        <f t="shared" si="24"/>
        <v>6.4784596897992618E-3</v>
      </c>
      <c r="V33" s="49">
        <f t="shared" si="24"/>
        <v>6.538767118250785E-3</v>
      </c>
      <c r="W33" s="49">
        <f t="shared" si="24"/>
        <v>6.3950282496432094E-3</v>
      </c>
      <c r="X33" s="75">
        <f t="shared" si="24"/>
        <v>6.1771736163486156E-3</v>
      </c>
      <c r="Y33" s="49">
        <f t="shared" si="24"/>
        <v>6.0996806071684957E-3</v>
      </c>
      <c r="Z33" s="49">
        <f t="shared" si="24"/>
        <v>5.9461641034959335E-3</v>
      </c>
      <c r="AA33" s="49">
        <f t="shared" si="24"/>
        <v>5.8188872801523215E-3</v>
      </c>
      <c r="AB33" s="49">
        <f t="shared" si="24"/>
        <v>5.6821490230296564E-3</v>
      </c>
      <c r="AC33" s="49">
        <f t="shared" si="24"/>
        <v>5.5576654466174494E-3</v>
      </c>
      <c r="AD33" s="49">
        <f t="shared" si="24"/>
        <v>5.4532166827173821E-3</v>
      </c>
      <c r="AE33" s="49">
        <f t="shared" si="24"/>
        <v>5.3516102192383451E-3</v>
      </c>
      <c r="AF33" s="49">
        <f t="shared" si="24"/>
        <v>5.2383494609644678E-3</v>
      </c>
      <c r="AG33" s="49">
        <f t="shared" si="24"/>
        <v>5.1310719855621996E-3</v>
      </c>
      <c r="AH33" s="49">
        <f t="shared" si="24"/>
        <v>5.0326608742545563E-3</v>
      </c>
      <c r="AI33" s="49">
        <f t="shared" si="24"/>
        <v>4.9247291359606595E-3</v>
      </c>
      <c r="AJ33" s="49">
        <f t="shared" si="24"/>
        <v>4.819510459690454E-3</v>
      </c>
      <c r="AK33" s="49">
        <f t="shared" si="24"/>
        <v>4.7117768645921227E-3</v>
      </c>
      <c r="AL33" s="49">
        <f t="shared" si="24"/>
        <v>4.6061499272836435E-3</v>
      </c>
      <c r="AM33" s="49">
        <f t="shared" si="24"/>
        <v>4.5020575147692223E-3</v>
      </c>
      <c r="AN33" s="49">
        <f t="shared" si="24"/>
        <v>4.4015468325691882E-3</v>
      </c>
      <c r="AO33" s="49">
        <f t="shared" si="24"/>
        <v>4.3042089218678983E-3</v>
      </c>
      <c r="AP33" s="49">
        <f t="shared" si="24"/>
        <v>4.207995478456553E-3</v>
      </c>
    </row>
    <row r="34" spans="1:42" x14ac:dyDescent="0.25">
      <c r="A34" t="s">
        <v>6</v>
      </c>
      <c r="L34" s="45">
        <f>L23/L22</f>
        <v>72.428192057036455</v>
      </c>
      <c r="M34" s="45">
        <f t="shared" si="24"/>
        <v>73.285258452591222</v>
      </c>
      <c r="N34" s="45">
        <f t="shared" si="24"/>
        <v>72.616708793715361</v>
      </c>
      <c r="O34" s="45">
        <f t="shared" si="24"/>
        <v>72.805362481189533</v>
      </c>
      <c r="P34" s="45">
        <f t="shared" si="24"/>
        <v>72.479507695868747</v>
      </c>
      <c r="Q34" s="45">
        <f t="shared" si="24"/>
        <v>72.624202047384273</v>
      </c>
      <c r="R34" s="45">
        <f t="shared" si="24"/>
        <v>72.519315888362129</v>
      </c>
      <c r="S34" s="45">
        <f t="shared" si="24"/>
        <v>72.488356956991538</v>
      </c>
      <c r="T34" s="45">
        <f t="shared" si="24"/>
        <v>71.927396143235924</v>
      </c>
      <c r="U34" s="45">
        <f t="shared" si="24"/>
        <v>70.68063083278102</v>
      </c>
      <c r="V34" s="45">
        <f t="shared" si="24"/>
        <v>70.692862152989633</v>
      </c>
      <c r="W34" s="45">
        <f t="shared" si="24"/>
        <v>69.679212171144187</v>
      </c>
      <c r="X34" s="74">
        <f t="shared" si="24"/>
        <v>69.298747881306383</v>
      </c>
      <c r="Y34" s="45">
        <f t="shared" si="24"/>
        <v>69.371095640622912</v>
      </c>
      <c r="Z34" s="45">
        <f t="shared" si="24"/>
        <v>69.23827530028241</v>
      </c>
      <c r="AA34" s="45">
        <f t="shared" si="24"/>
        <v>68.892558634197769</v>
      </c>
      <c r="AB34" s="45">
        <f t="shared" si="24"/>
        <v>68.307411630244246</v>
      </c>
      <c r="AC34" s="45">
        <f t="shared" si="24"/>
        <v>68.378463833159927</v>
      </c>
      <c r="AD34" s="45">
        <f t="shared" si="24"/>
        <v>68.422919691179075</v>
      </c>
      <c r="AE34" s="45">
        <f t="shared" si="24"/>
        <v>68.460020798576664</v>
      </c>
      <c r="AF34" s="45">
        <f t="shared" si="24"/>
        <v>68.502197039637181</v>
      </c>
      <c r="AG34" s="45">
        <f t="shared" si="24"/>
        <v>68.566081210837524</v>
      </c>
      <c r="AH34" s="45">
        <f t="shared" si="24"/>
        <v>68.748004276353683</v>
      </c>
      <c r="AI34" s="45">
        <f t="shared" si="24"/>
        <v>68.90663536760664</v>
      </c>
      <c r="AJ34" s="45">
        <f t="shared" si="24"/>
        <v>68.980621430194972</v>
      </c>
      <c r="AK34" s="45">
        <f t="shared" si="24"/>
        <v>69.123752178203361</v>
      </c>
      <c r="AL34" s="45">
        <f t="shared" si="24"/>
        <v>69.2400903750233</v>
      </c>
      <c r="AM34" s="45">
        <f t="shared" si="24"/>
        <v>69.391274425986367</v>
      </c>
      <c r="AN34" s="45">
        <f t="shared" si="24"/>
        <v>69.427012860566023</v>
      </c>
      <c r="AO34" s="45">
        <f t="shared" si="24"/>
        <v>69.517918076003838</v>
      </c>
      <c r="AP34" s="45">
        <f t="shared" si="24"/>
        <v>69.64013109751329</v>
      </c>
    </row>
    <row r="36" spans="1:42" x14ac:dyDescent="0.25">
      <c r="A36" s="12" t="s">
        <v>66</v>
      </c>
    </row>
    <row r="37" spans="1:42" x14ac:dyDescent="0.25">
      <c r="A37" t="s">
        <v>3</v>
      </c>
      <c r="L37" s="78">
        <f>(L12-L31)/L31</f>
        <v>1.4176353841778997E-4</v>
      </c>
      <c r="M37" s="78">
        <f t="shared" ref="M37:AP38" si="25">(M12-M31)/M31</f>
        <v>1.0527423939352463E-4</v>
      </c>
      <c r="N37" s="78">
        <f t="shared" si="25"/>
        <v>-6.953619358869971E-5</v>
      </c>
      <c r="O37" s="78">
        <f t="shared" si="25"/>
        <v>-3.4469683912967164E-5</v>
      </c>
      <c r="P37" s="78">
        <f t="shared" si="25"/>
        <v>-3.415183907650321E-5</v>
      </c>
      <c r="Q37" s="78">
        <f t="shared" si="25"/>
        <v>-6.7677314564096541E-5</v>
      </c>
      <c r="R37" s="78">
        <f t="shared" si="25"/>
        <v>6.7028621221200521E-5</v>
      </c>
      <c r="S37" s="78">
        <f t="shared" si="25"/>
        <v>-9.9591674136140346E-5</v>
      </c>
      <c r="T37" s="78">
        <f t="shared" si="25"/>
        <v>3.2885001151132061E-5</v>
      </c>
      <c r="U37" s="78">
        <f t="shared" si="25"/>
        <v>9.7793134922024837E-5</v>
      </c>
      <c r="V37" s="78">
        <f t="shared" si="25"/>
        <v>-1.6162922256347621E-4</v>
      </c>
      <c r="W37" s="78">
        <f t="shared" si="25"/>
        <v>-2.484112278582661E-3</v>
      </c>
      <c r="X37" s="78">
        <f t="shared" si="25"/>
        <v>-4.4748648678495095E-3</v>
      </c>
      <c r="Y37" s="78">
        <f t="shared" si="25"/>
        <v>-7.1592705361393548E-3</v>
      </c>
      <c r="Z37" s="78">
        <f t="shared" si="25"/>
        <v>-9.5654914351415207E-3</v>
      </c>
      <c r="AA37" s="78">
        <f t="shared" si="25"/>
        <v>-1.1998177677312335E-2</v>
      </c>
      <c r="AB37" s="78">
        <f t="shared" si="25"/>
        <v>-1.4141377600393159E-2</v>
      </c>
      <c r="AC37" s="78">
        <f t="shared" si="25"/>
        <v>-1.7505916980706627E-2</v>
      </c>
      <c r="AD37" s="78">
        <f t="shared" si="25"/>
        <v>-2.1750310208125241E-2</v>
      </c>
      <c r="AE37" s="78">
        <f t="shared" si="25"/>
        <v>-2.6545753350326069E-2</v>
      </c>
      <c r="AF37" s="78">
        <f t="shared" si="25"/>
        <v>-2.9496318788833204E-2</v>
      </c>
      <c r="AG37" s="78">
        <f t="shared" si="25"/>
        <v>-3.1989401468586316E-2</v>
      </c>
      <c r="AH37" s="78">
        <f t="shared" si="25"/>
        <v>-3.4249654389996567E-2</v>
      </c>
      <c r="AI37" s="78">
        <f t="shared" si="25"/>
        <v>-3.6508566438140086E-2</v>
      </c>
      <c r="AJ37" s="78">
        <f t="shared" si="25"/>
        <v>-3.8784955331621289E-2</v>
      </c>
      <c r="AK37" s="78">
        <f t="shared" si="25"/>
        <v>-4.1092994282666967E-2</v>
      </c>
      <c r="AL37" s="78">
        <f t="shared" si="25"/>
        <v>-4.3426588730028352E-2</v>
      </c>
      <c r="AM37" s="78">
        <f t="shared" si="25"/>
        <v>-4.5801984039067857E-2</v>
      </c>
      <c r="AN37" s="78">
        <f t="shared" si="25"/>
        <v>-4.8230358929627501E-2</v>
      </c>
      <c r="AO37" s="78">
        <f t="shared" si="25"/>
        <v>-5.0694167408625417E-2</v>
      </c>
      <c r="AP37" s="78">
        <f t="shared" si="25"/>
        <v>-5.3212686833397346E-2</v>
      </c>
    </row>
    <row r="38" spans="1:42" x14ac:dyDescent="0.25">
      <c r="A38" t="s">
        <v>4</v>
      </c>
      <c r="L38" s="78">
        <f>(L13-L32)/L32</f>
        <v>2.3125630498634111E-2</v>
      </c>
      <c r="M38" s="78">
        <f t="shared" si="25"/>
        <v>2.2340333943044341E-2</v>
      </c>
      <c r="N38" s="78">
        <f t="shared" si="25"/>
        <v>2.1799523344003795E-2</v>
      </c>
      <c r="O38" s="78">
        <f t="shared" si="25"/>
        <v>2.4950416821081341E-2</v>
      </c>
      <c r="P38" s="78">
        <f t="shared" si="25"/>
        <v>2.8230173312867309E-2</v>
      </c>
      <c r="Q38" s="78">
        <f t="shared" si="25"/>
        <v>3.2674568590919863E-2</v>
      </c>
      <c r="R38" s="78">
        <f t="shared" si="25"/>
        <v>3.4521688884111418E-2</v>
      </c>
      <c r="S38" s="78">
        <f t="shared" si="25"/>
        <v>3.4315044240743726E-2</v>
      </c>
      <c r="T38" s="78">
        <f t="shared" si="25"/>
        <v>3.6260084447059741E-2</v>
      </c>
      <c r="U38" s="78">
        <f t="shared" si="25"/>
        <v>4.1884316746717311E-2</v>
      </c>
      <c r="V38" s="78">
        <f t="shared" si="25"/>
        <v>4.391389395121878E-2</v>
      </c>
      <c r="W38" s="78">
        <f t="shared" si="25"/>
        <v>4.3706794012489926E-2</v>
      </c>
      <c r="X38" s="78">
        <f t="shared" si="25"/>
        <v>4.6181076813209307E-2</v>
      </c>
      <c r="Y38" s="78">
        <f t="shared" si="25"/>
        <v>5.2787387836561762E-2</v>
      </c>
      <c r="Z38" s="78">
        <f t="shared" si="25"/>
        <v>5.1489000032954528E-2</v>
      </c>
      <c r="AA38" s="78">
        <f t="shared" si="25"/>
        <v>5.0588706955609256E-2</v>
      </c>
      <c r="AB38" s="78">
        <f t="shared" si="25"/>
        <v>3.9118687134568321E-2</v>
      </c>
      <c r="AC38" s="78">
        <f t="shared" si="25"/>
        <v>3.5392047251376645E-2</v>
      </c>
      <c r="AD38" s="78">
        <f t="shared" si="25"/>
        <v>4.2738608823226165E-2</v>
      </c>
      <c r="AE38" s="78">
        <f t="shared" si="25"/>
        <v>4.2511500274250991E-2</v>
      </c>
      <c r="AF38" s="78">
        <f t="shared" si="25"/>
        <v>-2.9272600373170286E-2</v>
      </c>
      <c r="AG38" s="78">
        <f t="shared" si="25"/>
        <v>-1.9186756649831188E-2</v>
      </c>
      <c r="AH38" s="78">
        <f t="shared" si="25"/>
        <v>8.2260280098235561E-4</v>
      </c>
      <c r="AI38" s="78">
        <f t="shared" si="25"/>
        <v>1.104726077752014E-2</v>
      </c>
      <c r="AJ38" s="78">
        <f t="shared" si="25"/>
        <v>1.4913600736895518E-2</v>
      </c>
      <c r="AK38" s="78">
        <f t="shared" si="25"/>
        <v>1.7545160864591042E-2</v>
      </c>
      <c r="AL38" s="78">
        <f t="shared" si="25"/>
        <v>1.7971535703349691E-2</v>
      </c>
      <c r="AM38" s="78">
        <f t="shared" si="25"/>
        <v>1.6711140063015942E-2</v>
      </c>
      <c r="AN38" s="78">
        <f t="shared" si="25"/>
        <v>1.4002370833249109E-2</v>
      </c>
      <c r="AO38" s="78">
        <f t="shared" si="25"/>
        <v>9.9651418143643627E-3</v>
      </c>
      <c r="AP38" s="78">
        <f t="shared" si="25"/>
        <v>6.7902506098652515E-3</v>
      </c>
    </row>
    <row r="39" spans="1:42" x14ac:dyDescent="0.25">
      <c r="A39" t="s">
        <v>5</v>
      </c>
      <c r="L39" s="78">
        <f t="shared" ref="L39:AP40" si="26">(L14-L33)/L33</f>
        <v>-2.3851448717822504E-2</v>
      </c>
      <c r="M39" s="78">
        <f t="shared" si="26"/>
        <v>-2.3017090141697012E-2</v>
      </c>
      <c r="N39" s="78">
        <f t="shared" si="26"/>
        <v>-2.2366220099308581E-2</v>
      </c>
      <c r="O39" s="78">
        <f t="shared" si="26"/>
        <v>-2.5732277276334838E-2</v>
      </c>
      <c r="P39" s="78">
        <f t="shared" si="26"/>
        <v>-2.8969962267019173E-2</v>
      </c>
      <c r="Q39" s="78">
        <f t="shared" si="26"/>
        <v>-3.3312824809537497E-2</v>
      </c>
      <c r="R39" s="78">
        <f t="shared" si="26"/>
        <v>-3.5742780557650275E-2</v>
      </c>
      <c r="S39" s="78">
        <f t="shared" si="26"/>
        <v>-3.6923286682766121E-2</v>
      </c>
      <c r="T39" s="78">
        <f t="shared" si="26"/>
        <v>-4.0085511719457734E-2</v>
      </c>
      <c r="U39" s="78">
        <f t="shared" si="26"/>
        <v>-4.655841326765163E-2</v>
      </c>
      <c r="V39" s="78">
        <f t="shared" si="26"/>
        <v>-4.3958989164852733E-2</v>
      </c>
      <c r="W39" s="78">
        <f t="shared" si="26"/>
        <v>-4.3821208752387313E-2</v>
      </c>
      <c r="X39" s="78">
        <f t="shared" si="26"/>
        <v>-5.6746693345080618E-2</v>
      </c>
      <c r="Y39" s="78">
        <f t="shared" si="26"/>
        <v>-3.4784200627452327E-2</v>
      </c>
      <c r="Z39" s="78">
        <f t="shared" si="26"/>
        <v>-2.272677612670667E-2</v>
      </c>
      <c r="AA39" s="78">
        <f t="shared" si="26"/>
        <v>-4.0034283400703717E-2</v>
      </c>
      <c r="AB39" s="78">
        <f t="shared" si="26"/>
        <v>-3.3846324307232979E-2</v>
      </c>
      <c r="AC39" s="78">
        <f t="shared" si="26"/>
        <v>-3.2132863747019007E-2</v>
      </c>
      <c r="AD39" s="78">
        <f t="shared" si="26"/>
        <v>-7.3221941710668037E-3</v>
      </c>
      <c r="AE39" s="78">
        <f t="shared" si="26"/>
        <v>-1.8385086082348446E-2</v>
      </c>
      <c r="AF39" s="78">
        <f t="shared" si="26"/>
        <v>-2.3782988072913566E-2</v>
      </c>
      <c r="AG39" s="78">
        <f t="shared" si="26"/>
        <v>-1.0925646584583202E-2</v>
      </c>
      <c r="AH39" s="78">
        <f t="shared" si="26"/>
        <v>-1.3267890779061311E-2</v>
      </c>
      <c r="AI39" s="78">
        <f t="shared" si="26"/>
        <v>-1.609145943842186E-2</v>
      </c>
      <c r="AJ39" s="78">
        <f t="shared" si="26"/>
        <v>-1.4831524953987138E-2</v>
      </c>
      <c r="AK39" s="78">
        <f t="shared" si="26"/>
        <v>-1.4080969191226462E-2</v>
      </c>
      <c r="AL39" s="78">
        <f t="shared" si="26"/>
        <v>-1.5436003071685338E-2</v>
      </c>
      <c r="AM39" s="78">
        <f t="shared" si="26"/>
        <v>-1.3200790117182417E-2</v>
      </c>
      <c r="AN39" s="78">
        <f t="shared" si="26"/>
        <v>-7.6150175172544163E-3</v>
      </c>
      <c r="AO39" s="78">
        <f t="shared" si="26"/>
        <v>-5.9835829725707237E-4</v>
      </c>
      <c r="AP39" s="78">
        <f t="shared" si="26"/>
        <v>5.7705410077915822E-3</v>
      </c>
    </row>
    <row r="40" spans="1:42" x14ac:dyDescent="0.25">
      <c r="A40" t="s">
        <v>6</v>
      </c>
      <c r="L40" s="78">
        <f t="shared" si="26"/>
        <v>2.3052235172498964E-2</v>
      </c>
      <c r="M40" s="78">
        <f t="shared" si="26"/>
        <v>2.3139650557317849E-2</v>
      </c>
      <c r="N40" s="78">
        <f t="shared" si="26"/>
        <v>2.2816289768202914E-2</v>
      </c>
      <c r="O40" s="78">
        <f t="shared" si="26"/>
        <v>2.5054961588057492E-2</v>
      </c>
      <c r="P40" s="78">
        <f t="shared" si="26"/>
        <v>2.3088406856153904E-2</v>
      </c>
      <c r="Q40" s="78">
        <f t="shared" si="26"/>
        <v>2.1078018769123158E-2</v>
      </c>
      <c r="R40" s="78">
        <f t="shared" si="26"/>
        <v>1.8959088383199714E-2</v>
      </c>
      <c r="S40" s="78">
        <f t="shared" si="26"/>
        <v>1.8599048044847247E-2</v>
      </c>
      <c r="T40" s="78">
        <f t="shared" si="26"/>
        <v>1.7112634572836353E-2</v>
      </c>
      <c r="U40" s="78">
        <f t="shared" si="26"/>
        <v>1.9895632314320712E-2</v>
      </c>
      <c r="V40" s="78">
        <f t="shared" si="26"/>
        <v>1.4161192343706398E-2</v>
      </c>
      <c r="W40" s="78">
        <f t="shared" si="26"/>
        <v>1.1570540772213487E-2</v>
      </c>
      <c r="X40" s="78">
        <f t="shared" si="26"/>
        <v>7.0190296932184449E-3</v>
      </c>
      <c r="Y40" s="78">
        <f t="shared" si="26"/>
        <v>4.09243057966799E-3</v>
      </c>
      <c r="Z40" s="78">
        <f t="shared" si="26"/>
        <v>3.0117221692751864E-3</v>
      </c>
      <c r="AA40" s="78">
        <f t="shared" si="26"/>
        <v>-5.561523256752644E-3</v>
      </c>
      <c r="AB40" s="78">
        <f t="shared" si="26"/>
        <v>-1.9330653307187209E-2</v>
      </c>
      <c r="AC40" s="78">
        <f t="shared" si="26"/>
        <v>-2.8522976101698974E-2</v>
      </c>
      <c r="AD40" s="78">
        <f t="shared" si="26"/>
        <v>-3.6172332217040588E-2</v>
      </c>
      <c r="AE40" s="78">
        <f t="shared" si="26"/>
        <v>-4.4815339668347567E-2</v>
      </c>
      <c r="AF40" s="78">
        <f t="shared" si="26"/>
        <v>-4.1759874143773731E-2</v>
      </c>
      <c r="AG40" s="78">
        <f t="shared" si="26"/>
        <v>-4.0024284588392627E-2</v>
      </c>
      <c r="AH40" s="78">
        <f t="shared" si="26"/>
        <v>-4.2563105084335646E-2</v>
      </c>
      <c r="AI40" s="78">
        <f t="shared" si="26"/>
        <v>-6.3384895030927313E-2</v>
      </c>
      <c r="AJ40" s="78">
        <f t="shared" si="26"/>
        <v>-8.0279220732191792E-2</v>
      </c>
      <c r="AK40" s="78">
        <f t="shared" si="26"/>
        <v>-9.080202648344203E-2</v>
      </c>
      <c r="AL40" s="78">
        <f t="shared" si="26"/>
        <v>-8.4759764033862428E-2</v>
      </c>
      <c r="AM40" s="78">
        <f t="shared" si="26"/>
        <v>-8.8907308637219115E-2</v>
      </c>
      <c r="AN40" s="78">
        <f t="shared" si="26"/>
        <v>-9.0233710928080413E-2</v>
      </c>
      <c r="AO40" s="78">
        <f t="shared" si="26"/>
        <v>-9.2472957995665392E-2</v>
      </c>
      <c r="AP40" s="78">
        <f t="shared" si="26"/>
        <v>-9.8155022994365584E-2</v>
      </c>
    </row>
    <row r="42" spans="1:42" x14ac:dyDescent="0.25">
      <c r="A42" t="s">
        <v>79</v>
      </c>
    </row>
    <row r="43" spans="1:42" x14ac:dyDescent="0.25">
      <c r="A43" t="s">
        <v>67</v>
      </c>
      <c r="L43" s="79">
        <f>(L31*L13*L14*L15)-L9</f>
        <v>-1.0366576895803519</v>
      </c>
      <c r="M43" s="79">
        <f t="shared" ref="M43:AP43" si="27">(M31*M13*M14*M15)-M9</f>
        <v>-0.75820631578881148</v>
      </c>
      <c r="N43" s="79">
        <f t="shared" si="27"/>
        <v>0.50377607788414025</v>
      </c>
      <c r="O43" s="79">
        <f t="shared" si="27"/>
        <v>0.25168424681123724</v>
      </c>
      <c r="P43" s="79">
        <f t="shared" si="27"/>
        <v>0.25326058743212343</v>
      </c>
      <c r="Q43" s="79">
        <f t="shared" si="27"/>
        <v>0.50240473773192207</v>
      </c>
      <c r="R43" s="79">
        <f t="shared" si="27"/>
        <v>-0.49225603217291791</v>
      </c>
      <c r="S43" s="79">
        <f t="shared" si="27"/>
        <v>0.7419940239042262</v>
      </c>
      <c r="T43" s="79">
        <f t="shared" si="27"/>
        <v>-0.23757481091797672</v>
      </c>
      <c r="U43" s="79">
        <f t="shared" si="27"/>
        <v>-0.66219035202175291</v>
      </c>
      <c r="V43" s="79">
        <f t="shared" si="27"/>
        <v>1.1301503394761312</v>
      </c>
      <c r="W43" s="79">
        <f t="shared" si="27"/>
        <v>17.002263702822347</v>
      </c>
      <c r="X43" s="79">
        <f t="shared" si="27"/>
        <v>29.603529074036487</v>
      </c>
      <c r="Y43" s="79">
        <f t="shared" si="27"/>
        <v>48.77932701638656</v>
      </c>
      <c r="Z43" s="79">
        <f t="shared" si="27"/>
        <v>65.914601985929949</v>
      </c>
      <c r="AA43" s="79">
        <f t="shared" si="27"/>
        <v>81.013173535173337</v>
      </c>
      <c r="AB43" s="79">
        <f t="shared" si="27"/>
        <v>93.529222068895251</v>
      </c>
      <c r="AC43" s="79">
        <f t="shared" si="27"/>
        <v>115.51818831627133</v>
      </c>
      <c r="AD43" s="79">
        <f t="shared" si="27"/>
        <v>148.33238236842044</v>
      </c>
      <c r="AE43" s="79">
        <f t="shared" si="27"/>
        <v>178.84388720301467</v>
      </c>
      <c r="AF43" s="79">
        <f t="shared" si="27"/>
        <v>185.38662370504699</v>
      </c>
      <c r="AG43" s="79">
        <f t="shared" si="27"/>
        <v>206.86374295365204</v>
      </c>
      <c r="AH43" s="79">
        <f t="shared" si="27"/>
        <v>226.4505124612233</v>
      </c>
      <c r="AI43" s="79">
        <f t="shared" si="27"/>
        <v>239.00989800557272</v>
      </c>
      <c r="AJ43" s="79">
        <f t="shared" si="27"/>
        <v>251.39254362744578</v>
      </c>
      <c r="AK43" s="79">
        <f t="shared" si="27"/>
        <v>265.14794075916507</v>
      </c>
      <c r="AL43" s="79">
        <f t="shared" si="27"/>
        <v>282.51719670206785</v>
      </c>
      <c r="AM43" s="79">
        <f t="shared" si="27"/>
        <v>297.66119473312392</v>
      </c>
      <c r="AN43" s="79">
        <f t="shared" si="27"/>
        <v>314.25173976576571</v>
      </c>
      <c r="AO43" s="79">
        <f t="shared" si="27"/>
        <v>331.27017052649626</v>
      </c>
      <c r="AP43" s="79">
        <f t="shared" si="27"/>
        <v>347.91716679937417</v>
      </c>
    </row>
    <row r="44" spans="1:42" x14ac:dyDescent="0.25">
      <c r="A44" t="s">
        <v>68</v>
      </c>
      <c r="L44" s="79">
        <f>(L12*L32*L14*L15)-L9</f>
        <v>-165.30919438015826</v>
      </c>
      <c r="M44" s="79">
        <f t="shared" ref="M44:AP44" si="28">(M12*M32*M14*M15)-M9</f>
        <v>-157.40015964914164</v>
      </c>
      <c r="N44" s="79">
        <f t="shared" si="28"/>
        <v>-154.55310298456698</v>
      </c>
      <c r="O44" s="79">
        <f t="shared" si="28"/>
        <v>-177.73735428664168</v>
      </c>
      <c r="P44" s="79">
        <f t="shared" si="28"/>
        <v>-203.59255031574594</v>
      </c>
      <c r="Q44" s="79">
        <f t="shared" si="28"/>
        <v>-234.87002610939453</v>
      </c>
      <c r="R44" s="79">
        <f t="shared" si="28"/>
        <v>-245.08250128161853</v>
      </c>
      <c r="S44" s="79">
        <f t="shared" si="28"/>
        <v>-247.15297461846603</v>
      </c>
      <c r="T44" s="79">
        <f t="shared" si="28"/>
        <v>-252.79987430977144</v>
      </c>
      <c r="U44" s="79">
        <f t="shared" si="28"/>
        <v>-272.23808675269993</v>
      </c>
      <c r="V44" s="79">
        <f t="shared" si="28"/>
        <v>-294.09213242606165</v>
      </c>
      <c r="W44" s="79">
        <f t="shared" si="28"/>
        <v>-285.9076583124197</v>
      </c>
      <c r="X44" s="79">
        <f t="shared" si="28"/>
        <v>-290.71871240621476</v>
      </c>
      <c r="Y44" s="79">
        <f t="shared" si="28"/>
        <v>-339.1845903569947</v>
      </c>
      <c r="Z44" s="79">
        <f t="shared" si="28"/>
        <v>-334.20260759161465</v>
      </c>
      <c r="AA44" s="79">
        <f t="shared" si="28"/>
        <v>-321.23211169534625</v>
      </c>
      <c r="AB44" s="79">
        <f t="shared" si="28"/>
        <v>-245.46487675471872</v>
      </c>
      <c r="AC44" s="79">
        <f t="shared" si="28"/>
        <v>-221.6135488325508</v>
      </c>
      <c r="AD44" s="79">
        <f t="shared" si="28"/>
        <v>-273.44196275180821</v>
      </c>
      <c r="AE44" s="79">
        <f t="shared" si="28"/>
        <v>-267.4361843972838</v>
      </c>
      <c r="AF44" s="79">
        <f t="shared" si="28"/>
        <v>183.93813529819363</v>
      </c>
      <c r="AG44" s="79">
        <f t="shared" si="28"/>
        <v>122.45418226988022</v>
      </c>
      <c r="AH44" s="79">
        <f t="shared" si="28"/>
        <v>-5.2482566605121974</v>
      </c>
      <c r="AI44" s="79">
        <f t="shared" si="28"/>
        <v>-68.921086176478639</v>
      </c>
      <c r="AJ44" s="79">
        <f t="shared" si="28"/>
        <v>-91.551000735062189</v>
      </c>
      <c r="AK44" s="79">
        <f t="shared" si="28"/>
        <v>-106.68432742149253</v>
      </c>
      <c r="AL44" s="79">
        <f t="shared" si="28"/>
        <v>-109.86441135959649</v>
      </c>
      <c r="AM44" s="79">
        <f t="shared" si="28"/>
        <v>-101.92598938549236</v>
      </c>
      <c r="AN44" s="79">
        <f t="shared" si="28"/>
        <v>-85.635068476463857</v>
      </c>
      <c r="AO44" s="79">
        <f t="shared" si="28"/>
        <v>-61.207914831191374</v>
      </c>
      <c r="AP44" s="79">
        <f t="shared" si="28"/>
        <v>-41.750328958588398</v>
      </c>
    </row>
    <row r="45" spans="1:42" x14ac:dyDescent="0.25">
      <c r="A45" t="s">
        <v>69</v>
      </c>
      <c r="L45" s="79">
        <f>(L12*L13*L33*L15)-L9</f>
        <v>178.70275189417862</v>
      </c>
      <c r="M45" s="79">
        <f t="shared" ref="M45:AP45" si="29">(M12*M13*M33*M15)-M9</f>
        <v>169.6971133620782</v>
      </c>
      <c r="N45" s="79">
        <f t="shared" si="29"/>
        <v>165.73446171416072</v>
      </c>
      <c r="O45" s="79">
        <f t="shared" si="29"/>
        <v>192.84290717247768</v>
      </c>
      <c r="P45" s="79">
        <f t="shared" si="29"/>
        <v>221.235057355957</v>
      </c>
      <c r="Q45" s="79">
        <f t="shared" si="29"/>
        <v>255.80363978369769</v>
      </c>
      <c r="R45" s="79">
        <f t="shared" si="29"/>
        <v>272.24211216822005</v>
      </c>
      <c r="S45" s="79">
        <f t="shared" si="29"/>
        <v>285.61011925024377</v>
      </c>
      <c r="T45" s="79">
        <f t="shared" si="29"/>
        <v>301.69749053661781</v>
      </c>
      <c r="U45" s="79">
        <f t="shared" si="29"/>
        <v>330.68997517626303</v>
      </c>
      <c r="V45" s="79">
        <f t="shared" si="29"/>
        <v>321.45287206019748</v>
      </c>
      <c r="W45" s="79">
        <f t="shared" si="29"/>
        <v>312.89641997358649</v>
      </c>
      <c r="X45" s="79">
        <f t="shared" si="29"/>
        <v>396.2123562478273</v>
      </c>
      <c r="Y45" s="79">
        <f t="shared" si="29"/>
        <v>243.78345092513973</v>
      </c>
      <c r="Z45" s="79">
        <f t="shared" si="29"/>
        <v>158.7164512488871</v>
      </c>
      <c r="AA45" s="79">
        <f t="shared" si="29"/>
        <v>278.21108995786017</v>
      </c>
      <c r="AB45" s="79">
        <f t="shared" si="29"/>
        <v>228.42074484184013</v>
      </c>
      <c r="AC45" s="79">
        <f t="shared" si="29"/>
        <v>215.24304979393128</v>
      </c>
      <c r="AD45" s="79">
        <f t="shared" si="29"/>
        <v>49.209977311592411</v>
      </c>
      <c r="AE45" s="79">
        <f t="shared" si="29"/>
        <v>122.83414564979194</v>
      </c>
      <c r="AF45" s="79">
        <f t="shared" si="29"/>
        <v>148.60307979277968</v>
      </c>
      <c r="AG45" s="79">
        <f t="shared" si="29"/>
        <v>69.147516043266478</v>
      </c>
      <c r="AH45" s="79">
        <f t="shared" si="29"/>
        <v>85.858760324864306</v>
      </c>
      <c r="AI45" s="79">
        <f t="shared" si="29"/>
        <v>103.15960454822107</v>
      </c>
      <c r="AJ45" s="79">
        <f t="shared" si="29"/>
        <v>93.796137997371261</v>
      </c>
      <c r="AK45" s="79">
        <f t="shared" si="29"/>
        <v>88.366623522070768</v>
      </c>
      <c r="AL45" s="79">
        <f t="shared" si="29"/>
        <v>97.565973745869087</v>
      </c>
      <c r="AM45" s="79">
        <f t="shared" si="29"/>
        <v>82.955955844648088</v>
      </c>
      <c r="AN45" s="79">
        <f t="shared" si="29"/>
        <v>47.58606217839224</v>
      </c>
      <c r="AO45" s="79">
        <f t="shared" si="29"/>
        <v>3.7140841978834942</v>
      </c>
      <c r="AP45" s="79">
        <f t="shared" si="29"/>
        <v>-35.516545727775338</v>
      </c>
    </row>
    <row r="46" spans="1:42" x14ac:dyDescent="0.25">
      <c r="A46" t="s">
        <v>70</v>
      </c>
      <c r="L46" s="79">
        <f>(L12*L13*L14*L34)-L9</f>
        <v>-164.79636367136663</v>
      </c>
      <c r="M46" s="79">
        <f t="shared" ref="M46:AP46" si="30">(M12*M13*M14*M34)-M9</f>
        <v>-162.90442588902533</v>
      </c>
      <c r="N46" s="79">
        <f t="shared" si="30"/>
        <v>-161.60091467183338</v>
      </c>
      <c r="O46" s="79">
        <f t="shared" si="30"/>
        <v>-178.4638884701053</v>
      </c>
      <c r="P46" s="79">
        <f t="shared" si="30"/>
        <v>-167.34759893890168</v>
      </c>
      <c r="Q46" s="79">
        <f t="shared" si="30"/>
        <v>-153.23291931440781</v>
      </c>
      <c r="R46" s="79">
        <f t="shared" si="30"/>
        <v>-136.65344158990411</v>
      </c>
      <c r="S46" s="79">
        <f t="shared" si="30"/>
        <v>-136.02588826467763</v>
      </c>
      <c r="T46" s="79">
        <f t="shared" si="30"/>
        <v>-121.55270828836456</v>
      </c>
      <c r="U46" s="79">
        <f t="shared" si="30"/>
        <v>-132.10491129062575</v>
      </c>
      <c r="V46" s="79">
        <f t="shared" si="30"/>
        <v>-97.620037281467376</v>
      </c>
      <c r="W46" s="79">
        <f t="shared" si="30"/>
        <v>-78.093130319815828</v>
      </c>
      <c r="X46" s="79">
        <f t="shared" si="30"/>
        <v>-45.904492848508198</v>
      </c>
      <c r="Y46" s="79">
        <f t="shared" si="30"/>
        <v>-27.571109517657533</v>
      </c>
      <c r="Z46" s="79">
        <f t="shared" si="30"/>
        <v>-20.493163621219537</v>
      </c>
      <c r="AA46" s="79">
        <f t="shared" si="30"/>
        <v>37.30902844272714</v>
      </c>
      <c r="AB46" s="79">
        <f t="shared" si="30"/>
        <v>128.52694173632244</v>
      </c>
      <c r="AC46" s="79">
        <f t="shared" si="30"/>
        <v>190.35213513165127</v>
      </c>
      <c r="AD46" s="79">
        <f t="shared" si="30"/>
        <v>250.37868680868633</v>
      </c>
      <c r="AE46" s="79">
        <f t="shared" si="30"/>
        <v>307.70456762973572</v>
      </c>
      <c r="AF46" s="79">
        <f t="shared" si="30"/>
        <v>265.82302268800413</v>
      </c>
      <c r="AG46" s="79">
        <f t="shared" si="30"/>
        <v>260.98870202196485</v>
      </c>
      <c r="AH46" s="79">
        <f t="shared" si="30"/>
        <v>283.86060947651185</v>
      </c>
      <c r="AI46" s="79">
        <f t="shared" si="30"/>
        <v>426.86798314333282</v>
      </c>
      <c r="AJ46" s="79">
        <f t="shared" si="30"/>
        <v>543.82204142235878</v>
      </c>
      <c r="AK46" s="79">
        <f t="shared" si="30"/>
        <v>617.92255009813744</v>
      </c>
      <c r="AL46" s="79">
        <f t="shared" si="30"/>
        <v>576.31790477389495</v>
      </c>
      <c r="AM46" s="79">
        <f t="shared" si="30"/>
        <v>605.13370002951615</v>
      </c>
      <c r="AN46" s="79">
        <f t="shared" si="30"/>
        <v>615.0749256527497</v>
      </c>
      <c r="AO46" s="79">
        <f t="shared" si="30"/>
        <v>632.09981169591538</v>
      </c>
      <c r="AP46" s="79">
        <f t="shared" si="30"/>
        <v>673.74218123375431</v>
      </c>
    </row>
    <row r="48" spans="1:42" x14ac:dyDescent="0.25">
      <c r="A48" t="s">
        <v>71</v>
      </c>
      <c r="L48" s="76">
        <f>L43/SUM(L$43:L$46)</f>
        <v>6.8004548390521793E-3</v>
      </c>
      <c r="M48" s="76">
        <f t="shared" ref="M48:AP51" si="31">M43/SUM(M$43:M$46)</f>
        <v>5.0091032745543931E-3</v>
      </c>
      <c r="N48" s="76">
        <f t="shared" si="31"/>
        <v>-3.3603939381161825E-3</v>
      </c>
      <c r="O48" s="76">
        <f t="shared" si="31"/>
        <v>-1.5430655019121038E-3</v>
      </c>
      <c r="P48" s="76">
        <f t="shared" si="31"/>
        <v>-1.6945967487321436E-3</v>
      </c>
      <c r="Q48" s="76">
        <f t="shared" si="31"/>
        <v>-3.8119616947903312E-3</v>
      </c>
      <c r="R48" s="76">
        <f t="shared" si="31"/>
        <v>4.4756209333715932E-3</v>
      </c>
      <c r="S48" s="76">
        <f t="shared" si="31"/>
        <v>-7.6631099040351492E-3</v>
      </c>
      <c r="T48" s="76">
        <f t="shared" si="31"/>
        <v>3.2592415823355465E-3</v>
      </c>
      <c r="U48" s="76">
        <f t="shared" si="31"/>
        <v>8.9105624990886822E-3</v>
      </c>
      <c r="V48" s="76">
        <f t="shared" si="31"/>
        <v>-1.6348391141629309E-2</v>
      </c>
      <c r="W48" s="76">
        <f t="shared" si="31"/>
        <v>-0.49856933244577734</v>
      </c>
      <c r="X48" s="76">
        <f t="shared" si="31"/>
        <v>0.33190536545994681</v>
      </c>
      <c r="Y48" s="76">
        <f t="shared" si="31"/>
        <v>-0.65746604588984892</v>
      </c>
      <c r="Z48" s="76">
        <f t="shared" si="31"/>
        <v>-0.50678310775309943</v>
      </c>
      <c r="AA48" s="76">
        <f t="shared" si="31"/>
        <v>1.0758552957141208</v>
      </c>
      <c r="AB48" s="76">
        <f t="shared" si="31"/>
        <v>0.45621333150832621</v>
      </c>
      <c r="AC48" s="76">
        <f t="shared" si="31"/>
        <v>0.38570369296244272</v>
      </c>
      <c r="AD48" s="76">
        <f t="shared" si="31"/>
        <v>0.85014420749767949</v>
      </c>
      <c r="AE48" s="76">
        <f t="shared" si="31"/>
        <v>0.52301728806077907</v>
      </c>
      <c r="AF48" s="76">
        <f t="shared" si="31"/>
        <v>0.23653769688242418</v>
      </c>
      <c r="AG48" s="76">
        <f t="shared" si="31"/>
        <v>0.31368935210870297</v>
      </c>
      <c r="AH48" s="76">
        <f t="shared" si="31"/>
        <v>0.38321581517767933</v>
      </c>
      <c r="AI48" s="76">
        <f t="shared" si="31"/>
        <v>0.34138594406475375</v>
      </c>
      <c r="AJ48" s="76">
        <f t="shared" si="31"/>
        <v>0.31524168129591695</v>
      </c>
      <c r="AK48" s="76">
        <f t="shared" si="31"/>
        <v>0.30661704102964576</v>
      </c>
      <c r="AL48" s="76">
        <f t="shared" si="31"/>
        <v>0.33373297195789792</v>
      </c>
      <c r="AM48" s="76">
        <f t="shared" si="31"/>
        <v>0.33678753313370063</v>
      </c>
      <c r="AN48" s="76">
        <f t="shared" si="31"/>
        <v>0.352585680287201</v>
      </c>
      <c r="AO48" s="76">
        <f t="shared" si="31"/>
        <v>0.36569035396878075</v>
      </c>
      <c r="AP48" s="76">
        <f t="shared" si="31"/>
        <v>0.36840315506371568</v>
      </c>
    </row>
    <row r="49" spans="1:42" x14ac:dyDescent="0.25">
      <c r="A49" t="s">
        <v>72</v>
      </c>
      <c r="L49" s="76">
        <f t="shared" ref="L49:AA51" si="32">L44/SUM(L$43:L$46)</f>
        <v>1.0844251889140393</v>
      </c>
      <c r="M49" s="76">
        <f t="shared" si="32"/>
        <v>1.0398669052151599</v>
      </c>
      <c r="N49" s="76">
        <f t="shared" si="32"/>
        <v>1.030932855263184</v>
      </c>
      <c r="O49" s="76">
        <f t="shared" si="32"/>
        <v>1.0897002227022217</v>
      </c>
      <c r="P49" s="76">
        <f t="shared" si="32"/>
        <v>1.3622619979258086</v>
      </c>
      <c r="Q49" s="76">
        <f t="shared" si="32"/>
        <v>1.7820603102296937</v>
      </c>
      <c r="R49" s="76">
        <f t="shared" si="32"/>
        <v>2.2283045842976454</v>
      </c>
      <c r="S49" s="76">
        <f t="shared" si="32"/>
        <v>2.5525278460396064</v>
      </c>
      <c r="T49" s="76">
        <f t="shared" si="32"/>
        <v>3.4681111990617244</v>
      </c>
      <c r="U49" s="76">
        <f t="shared" si="32"/>
        <v>3.6632887797836293</v>
      </c>
      <c r="V49" s="76">
        <f t="shared" si="32"/>
        <v>4.2542421522483149</v>
      </c>
      <c r="W49" s="76">
        <f t="shared" si="32"/>
        <v>8.3838712795812178</v>
      </c>
      <c r="X49" s="76">
        <f t="shared" si="32"/>
        <v>-3.2594458669407946</v>
      </c>
      <c r="Y49" s="76">
        <f t="shared" si="32"/>
        <v>4.5716569925999133</v>
      </c>
      <c r="Z49" s="76">
        <f t="shared" si="32"/>
        <v>2.5695101084069534</v>
      </c>
      <c r="AA49" s="76">
        <f t="shared" si="32"/>
        <v>-4.2659638357559224</v>
      </c>
      <c r="AB49" s="76">
        <f t="shared" si="31"/>
        <v>-1.1973193694486342</v>
      </c>
      <c r="AC49" s="76">
        <f t="shared" si="31"/>
        <v>-0.73994550504206247</v>
      </c>
      <c r="AD49" s="76">
        <f t="shared" si="31"/>
        <v>-1.5671905015511784</v>
      </c>
      <c r="AE49" s="76">
        <f t="shared" si="31"/>
        <v>-0.78209968526356222</v>
      </c>
      <c r="AF49" s="76">
        <f t="shared" si="31"/>
        <v>0.2346895478365518</v>
      </c>
      <c r="AG49" s="76">
        <f t="shared" si="31"/>
        <v>0.18569021594009402</v>
      </c>
      <c r="AH49" s="76">
        <f t="shared" si="31"/>
        <v>-8.8814767189553667E-3</v>
      </c>
      <c r="AI49" s="76">
        <f t="shared" si="31"/>
        <v>-9.8442325052901444E-2</v>
      </c>
      <c r="AJ49" s="76">
        <f t="shared" si="31"/>
        <v>-0.11480329121779835</v>
      </c>
      <c r="AK49" s="76">
        <f t="shared" si="31"/>
        <v>-0.12336974107571019</v>
      </c>
      <c r="AL49" s="76">
        <f t="shared" si="31"/>
        <v>-0.12978104321950043</v>
      </c>
      <c r="AM49" s="76">
        <f t="shared" si="31"/>
        <v>-0.11532374100066646</v>
      </c>
      <c r="AN49" s="76">
        <f t="shared" si="31"/>
        <v>-9.6081246511858842E-2</v>
      </c>
      <c r="AO49" s="76">
        <f t="shared" si="31"/>
        <v>-6.7567641254071414E-2</v>
      </c>
      <c r="AP49" s="76">
        <f t="shared" si="31"/>
        <v>-4.4208663386136909E-2</v>
      </c>
    </row>
    <row r="50" spans="1:42" x14ac:dyDescent="0.25">
      <c r="A50" t="s">
        <v>73</v>
      </c>
      <c r="L50" s="76">
        <f t="shared" si="32"/>
        <v>-1.1722866729157779</v>
      </c>
      <c r="M50" s="76">
        <f t="shared" si="31"/>
        <v>-1.1211069448031066</v>
      </c>
      <c r="N50" s="76">
        <f t="shared" si="31"/>
        <v>-1.1055171234416954</v>
      </c>
      <c r="O50" s="76">
        <f t="shared" si="31"/>
        <v>-1.1823117303383113</v>
      </c>
      <c r="P50" s="76">
        <f t="shared" si="31"/>
        <v>-1.480310113398329</v>
      </c>
      <c r="Q50" s="76">
        <f t="shared" si="31"/>
        <v>-1.9408926767798718</v>
      </c>
      <c r="R50" s="76">
        <f t="shared" si="31"/>
        <v>-2.4752413714198416</v>
      </c>
      <c r="S50" s="76">
        <f t="shared" si="31"/>
        <v>-2.9497026431599767</v>
      </c>
      <c r="T50" s="76">
        <f t="shared" si="31"/>
        <v>-4.1389278713672981</v>
      </c>
      <c r="U50" s="76">
        <f t="shared" si="31"/>
        <v>-4.449828788102578</v>
      </c>
      <c r="V50" s="76">
        <f t="shared" si="31"/>
        <v>-4.6500338074279925</v>
      </c>
      <c r="W50" s="76">
        <f t="shared" si="31"/>
        <v>-9.1752817129291309</v>
      </c>
      <c r="X50" s="76">
        <f t="shared" si="31"/>
        <v>4.4422070953532717</v>
      </c>
      <c r="Y50" s="76">
        <f t="shared" si="31"/>
        <v>-3.2858046909767862</v>
      </c>
      <c r="Z50" s="76">
        <f t="shared" si="31"/>
        <v>-1.2202882819898362</v>
      </c>
      <c r="AA50" s="76">
        <f t="shared" si="31"/>
        <v>3.6946444805993006</v>
      </c>
      <c r="AB50" s="76">
        <f t="shared" si="31"/>
        <v>1.1141821420598084</v>
      </c>
      <c r="AC50" s="76">
        <f t="shared" si="31"/>
        <v>0.7186750450303282</v>
      </c>
      <c r="AD50" s="76">
        <f t="shared" si="31"/>
        <v>0.28203940700307395</v>
      </c>
      <c r="AE50" s="76">
        <f t="shared" si="31"/>
        <v>0.35922045054908641</v>
      </c>
      <c r="AF50" s="76">
        <f t="shared" si="31"/>
        <v>0.18960499706679906</v>
      </c>
      <c r="AG50" s="76">
        <f t="shared" si="31"/>
        <v>0.10485568518596444</v>
      </c>
      <c r="AH50" s="76">
        <f t="shared" si="31"/>
        <v>0.14529635844243002</v>
      </c>
      <c r="AI50" s="76">
        <f t="shared" si="31"/>
        <v>0.14734636214614005</v>
      </c>
      <c r="AJ50" s="76">
        <f t="shared" si="31"/>
        <v>0.11761865254513867</v>
      </c>
      <c r="AK50" s="76">
        <f t="shared" si="31"/>
        <v>0.10218715088844786</v>
      </c>
      <c r="AL50" s="76">
        <f t="shared" si="31"/>
        <v>0.11525309878574484</v>
      </c>
      <c r="AM50" s="76">
        <f t="shared" si="31"/>
        <v>9.3860174661719878E-2</v>
      </c>
      <c r="AN50" s="76">
        <f t="shared" si="31"/>
        <v>5.3390839197464554E-2</v>
      </c>
      <c r="AO50" s="76">
        <f t="shared" si="31"/>
        <v>4.0999911426834483E-3</v>
      </c>
      <c r="AP50" s="76">
        <f t="shared" si="31"/>
        <v>-3.7607823791639086E-2</v>
      </c>
    </row>
    <row r="51" spans="1:42" x14ac:dyDescent="0.25">
      <c r="A51" t="s">
        <v>74</v>
      </c>
      <c r="L51" s="76">
        <f t="shared" si="32"/>
        <v>1.0810610291626865</v>
      </c>
      <c r="M51" s="76">
        <f t="shared" si="31"/>
        <v>1.0762309363133924</v>
      </c>
      <c r="N51" s="76">
        <f t="shared" si="31"/>
        <v>1.0779446621166273</v>
      </c>
      <c r="O51" s="76">
        <f t="shared" si="31"/>
        <v>1.0941545731380018</v>
      </c>
      <c r="P51" s="76">
        <f t="shared" si="31"/>
        <v>1.1197427122212524</v>
      </c>
      <c r="Q51" s="76">
        <f t="shared" si="31"/>
        <v>1.1626443282449683</v>
      </c>
      <c r="R51" s="76">
        <f t="shared" si="31"/>
        <v>1.2424611661888245</v>
      </c>
      <c r="S51" s="76">
        <f t="shared" si="31"/>
        <v>1.4048379070244053</v>
      </c>
      <c r="T51" s="76">
        <f t="shared" si="31"/>
        <v>1.6675574307232381</v>
      </c>
      <c r="U51" s="76">
        <f t="shared" si="31"/>
        <v>1.7776294458198603</v>
      </c>
      <c r="V51" s="76">
        <f t="shared" si="31"/>
        <v>1.4121400463213065</v>
      </c>
      <c r="W51" s="76">
        <f t="shared" si="31"/>
        <v>2.2899797657936896</v>
      </c>
      <c r="X51" s="76">
        <f t="shared" si="31"/>
        <v>-0.51466659387242386</v>
      </c>
      <c r="Y51" s="76">
        <f t="shared" si="31"/>
        <v>0.371613744266722</v>
      </c>
      <c r="Z51" s="76">
        <f t="shared" si="31"/>
        <v>0.15756128133598218</v>
      </c>
      <c r="AA51" s="76">
        <f t="shared" si="31"/>
        <v>0.49546405944250071</v>
      </c>
      <c r="AB51" s="76">
        <f t="shared" si="31"/>
        <v>0.62692389588049946</v>
      </c>
      <c r="AC51" s="76">
        <f t="shared" si="31"/>
        <v>0.6355667670492916</v>
      </c>
      <c r="AD51" s="76">
        <f t="shared" si="31"/>
        <v>1.4350068870504249</v>
      </c>
      <c r="AE51" s="76">
        <f t="shared" si="31"/>
        <v>0.89986194665369679</v>
      </c>
      <c r="AF51" s="76">
        <f t="shared" si="31"/>
        <v>0.33916775821422496</v>
      </c>
      <c r="AG51" s="76">
        <f t="shared" si="31"/>
        <v>0.39576474676523854</v>
      </c>
      <c r="AH51" s="76">
        <f t="shared" si="31"/>
        <v>0.48036930309884601</v>
      </c>
      <c r="AI51" s="76">
        <f t="shared" si="31"/>
        <v>0.6097100188420076</v>
      </c>
      <c r="AJ51" s="76">
        <f t="shared" si="31"/>
        <v>0.68194295737674271</v>
      </c>
      <c r="AK51" s="76">
        <f t="shared" si="31"/>
        <v>0.7145655491576165</v>
      </c>
      <c r="AL51" s="76">
        <f t="shared" si="31"/>
        <v>0.68079497247585774</v>
      </c>
      <c r="AM51" s="76">
        <f t="shared" si="31"/>
        <v>0.68467603320524595</v>
      </c>
      <c r="AN51" s="76">
        <f t="shared" si="31"/>
        <v>0.69010472702719328</v>
      </c>
      <c r="AO51" s="76">
        <f t="shared" si="31"/>
        <v>0.6977772961426072</v>
      </c>
      <c r="AP51" s="76">
        <f t="shared" si="31"/>
        <v>0.71341333211406033</v>
      </c>
    </row>
    <row r="52" spans="1:42" x14ac:dyDescent="0.25">
      <c r="AP52" s="5"/>
    </row>
    <row r="53" spans="1:42" x14ac:dyDescent="0.25">
      <c r="A53" t="s">
        <v>75</v>
      </c>
      <c r="L53" s="46">
        <f>(L12*L32*L33*L34)-L23</f>
        <v>1.0145949269135599</v>
      </c>
      <c r="M53" s="46">
        <f t="shared" ref="M53:AP53" si="33">(M12*M32*M33*M34)-M23</f>
        <v>0.7419421090708056</v>
      </c>
      <c r="N53" s="46">
        <f t="shared" si="33"/>
        <v>-0.49305800006550271</v>
      </c>
      <c r="O53" s="46">
        <f t="shared" si="33"/>
        <v>-0.24588255100752576</v>
      </c>
      <c r="P53" s="46">
        <f t="shared" si="33"/>
        <v>-0.24793134580340848</v>
      </c>
      <c r="Q53" s="46">
        <f t="shared" si="33"/>
        <v>-0.49288472634543723</v>
      </c>
      <c r="R53" s="46">
        <f t="shared" si="33"/>
        <v>0.48428587265789247</v>
      </c>
      <c r="S53" s="46">
        <f t="shared" si="33"/>
        <v>-0.73127953184575745</v>
      </c>
      <c r="T53" s="46">
        <f t="shared" si="33"/>
        <v>0.23481726562931726</v>
      </c>
      <c r="U53" s="46">
        <f t="shared" si="33"/>
        <v>0.65360223013431096</v>
      </c>
      <c r="V53" s="46">
        <f t="shared" si="33"/>
        <v>-1.1165753389423116</v>
      </c>
      <c r="W53" s="46">
        <f t="shared" si="33"/>
        <v>-16.84197264049817</v>
      </c>
      <c r="X53" s="46">
        <f t="shared" si="33"/>
        <v>-29.79000751604417</v>
      </c>
      <c r="Y53" s="46">
        <f t="shared" si="33"/>
        <v>-47.807608071152572</v>
      </c>
      <c r="Z53" s="46">
        <f t="shared" si="33"/>
        <v>-63.952112050044889</v>
      </c>
      <c r="AA53" s="46">
        <f t="shared" si="33"/>
        <v>-80.777289096923596</v>
      </c>
      <c r="AB53" s="46">
        <f t="shared" si="33"/>
        <v>-94.997758042616624</v>
      </c>
      <c r="AC53" s="46">
        <f t="shared" si="33"/>
        <v>-118.65806637529204</v>
      </c>
      <c r="AD53" s="46">
        <f t="shared" si="33"/>
        <v>-148.68009045861163</v>
      </c>
      <c r="AE53" s="46">
        <f t="shared" si="33"/>
        <v>-182.96362608470554</v>
      </c>
      <c r="AF53" s="46">
        <f t="shared" si="33"/>
        <v>-204.15517007857943</v>
      </c>
      <c r="AG53" s="46">
        <f t="shared" si="33"/>
        <v>-222.13084547702329</v>
      </c>
      <c r="AH53" s="46">
        <f t="shared" si="33"/>
        <v>-239.50069774416988</v>
      </c>
      <c r="AI53" s="46">
        <f t="shared" si="33"/>
        <v>-256.52431810890357</v>
      </c>
      <c r="AJ53" s="46">
        <f t="shared" si="33"/>
        <v>-273.37375299141786</v>
      </c>
      <c r="AK53" s="46">
        <f t="shared" si="33"/>
        <v>-290.69318916758948</v>
      </c>
      <c r="AL53" s="46">
        <f t="shared" si="33"/>
        <v>-307.9854491978549</v>
      </c>
      <c r="AM53" s="46">
        <f t="shared" si="33"/>
        <v>-325.63665320008386</v>
      </c>
      <c r="AN53" s="46">
        <f t="shared" si="33"/>
        <v>-343.26434583074752</v>
      </c>
      <c r="AO53" s="46">
        <f t="shared" si="33"/>
        <v>-361.63987735003684</v>
      </c>
      <c r="AP53" s="46">
        <f t="shared" si="33"/>
        <v>-380.98340152980109</v>
      </c>
    </row>
    <row r="54" spans="1:42" x14ac:dyDescent="0.25">
      <c r="A54" t="s">
        <v>76</v>
      </c>
      <c r="L54" s="46">
        <f>(L31*L13*L33*L34)-L23</f>
        <v>165.50904165832981</v>
      </c>
      <c r="M54" s="46">
        <f t="shared" ref="M54:AP54" si="34">(M31*M13*M33*M34)-M23</f>
        <v>157.44815235492933</v>
      </c>
      <c r="N54" s="46">
        <f t="shared" si="34"/>
        <v>154.57316294777047</v>
      </c>
      <c r="O54" s="46">
        <f t="shared" si="34"/>
        <v>177.9787755582056</v>
      </c>
      <c r="P54" s="46">
        <f t="shared" si="34"/>
        <v>204.94196069677764</v>
      </c>
      <c r="Q54" s="46">
        <f t="shared" si="34"/>
        <v>237.96446271704735</v>
      </c>
      <c r="R54" s="46">
        <f t="shared" si="34"/>
        <v>249.42130573922714</v>
      </c>
      <c r="S54" s="46">
        <f t="shared" si="34"/>
        <v>251.96774434558301</v>
      </c>
      <c r="T54" s="46">
        <f t="shared" si="34"/>
        <v>258.91724443567728</v>
      </c>
      <c r="U54" s="46">
        <f t="shared" si="34"/>
        <v>279.93460742537172</v>
      </c>
      <c r="V54" s="46">
        <f t="shared" si="34"/>
        <v>303.36822911843137</v>
      </c>
      <c r="W54" s="46">
        <f t="shared" si="34"/>
        <v>296.32663358608352</v>
      </c>
      <c r="X54" s="46">
        <f t="shared" si="34"/>
        <v>307.43601560992283</v>
      </c>
      <c r="Y54" s="46">
        <f t="shared" si="34"/>
        <v>352.49942519299384</v>
      </c>
      <c r="Z54" s="46">
        <f t="shared" si="34"/>
        <v>344.2405778918137</v>
      </c>
      <c r="AA54" s="46">
        <f t="shared" si="34"/>
        <v>340.58660545759085</v>
      </c>
      <c r="AB54" s="46">
        <f t="shared" si="34"/>
        <v>262.78822900897376</v>
      </c>
      <c r="AC54" s="46">
        <f t="shared" si="34"/>
        <v>239.89328274204127</v>
      </c>
      <c r="AD54" s="46">
        <f t="shared" si="34"/>
        <v>292.15124589527022</v>
      </c>
      <c r="AE54" s="46">
        <f t="shared" si="34"/>
        <v>293.00574513107131</v>
      </c>
      <c r="AF54" s="46">
        <f t="shared" si="34"/>
        <v>-202.60673037237939</v>
      </c>
      <c r="AG54" s="46">
        <f t="shared" si="34"/>
        <v>-133.23070394968727</v>
      </c>
      <c r="AH54" s="46">
        <f t="shared" si="34"/>
        <v>5.7522900102358108</v>
      </c>
      <c r="AI54" s="46">
        <f t="shared" si="34"/>
        <v>77.622632560122838</v>
      </c>
      <c r="AJ54" s="46">
        <f t="shared" si="34"/>
        <v>105.11774396029159</v>
      </c>
      <c r="AK54" s="46">
        <f t="shared" si="34"/>
        <v>124.11504333568791</v>
      </c>
      <c r="AL54" s="46">
        <f t="shared" si="34"/>
        <v>127.45582046015534</v>
      </c>
      <c r="AM54" s="46">
        <f t="shared" si="34"/>
        <v>118.81056760852698</v>
      </c>
      <c r="AN54" s="46">
        <f t="shared" si="34"/>
        <v>99.657451672045681</v>
      </c>
      <c r="AO54" s="46">
        <f t="shared" si="34"/>
        <v>71.088901302465274</v>
      </c>
      <c r="AP54" s="46">
        <f t="shared" si="34"/>
        <v>48.615714193981148</v>
      </c>
    </row>
    <row r="55" spans="1:42" x14ac:dyDescent="0.25">
      <c r="A55" t="s">
        <v>77</v>
      </c>
      <c r="L55" s="46">
        <f>(L31*L32*L14*L34)-L23</f>
        <v>-170.70368825977857</v>
      </c>
      <c r="M55" s="46">
        <f t="shared" ref="M55:AP55" si="35">(M31*M32*M14*M34)-M23</f>
        <v>-162.21773249389662</v>
      </c>
      <c r="N55" s="46">
        <f t="shared" si="35"/>
        <v>-158.59142098568373</v>
      </c>
      <c r="O55" s="46">
        <f t="shared" si="35"/>
        <v>-183.55601971733995</v>
      </c>
      <c r="P55" s="46">
        <f t="shared" si="35"/>
        <v>-210.31259009693713</v>
      </c>
      <c r="Q55" s="46">
        <f t="shared" si="35"/>
        <v>-242.61279641169313</v>
      </c>
      <c r="R55" s="46">
        <f t="shared" si="35"/>
        <v>-258.2437674867906</v>
      </c>
      <c r="S55" s="46">
        <f t="shared" si="35"/>
        <v>-271.11948899181061</v>
      </c>
      <c r="T55" s="46">
        <f t="shared" si="35"/>
        <v>-286.2329306306292</v>
      </c>
      <c r="U55" s="46">
        <f t="shared" si="35"/>
        <v>-311.1740181711275</v>
      </c>
      <c r="V55" s="46">
        <f t="shared" si="35"/>
        <v>-303.67975820116226</v>
      </c>
      <c r="W55" s="46">
        <f t="shared" si="35"/>
        <v>-297.10235130852107</v>
      </c>
      <c r="X55" s="46">
        <f t="shared" si="35"/>
        <v>-377.77328951454092</v>
      </c>
      <c r="Y55" s="46">
        <f t="shared" si="35"/>
        <v>-232.27917177750896</v>
      </c>
      <c r="Z55" s="46">
        <f t="shared" si="35"/>
        <v>-151.94465890710853</v>
      </c>
      <c r="AA55" s="46">
        <f t="shared" si="35"/>
        <v>-269.52933778950592</v>
      </c>
      <c r="AB55" s="46">
        <f t="shared" si="35"/>
        <v>-227.36999308193481</v>
      </c>
      <c r="AC55" s="46">
        <f t="shared" si="35"/>
        <v>-217.80198566713989</v>
      </c>
      <c r="AD55" s="46">
        <f t="shared" si="35"/>
        <v>-50.052825973169092</v>
      </c>
      <c r="AE55" s="46">
        <f t="shared" si="35"/>
        <v>-126.71714270503526</v>
      </c>
      <c r="AF55" s="46">
        <f t="shared" si="35"/>
        <v>-164.6110489164048</v>
      </c>
      <c r="AG55" s="46">
        <f t="shared" si="35"/>
        <v>-75.866474575957909</v>
      </c>
      <c r="AH55" s="46">
        <f t="shared" si="35"/>
        <v>-92.779596050660984</v>
      </c>
      <c r="AI55" s="46">
        <f t="shared" si="35"/>
        <v>-113.06526282845061</v>
      </c>
      <c r="AJ55" s="46">
        <f t="shared" si="35"/>
        <v>-104.5392370466825</v>
      </c>
      <c r="AK55" s="46">
        <f t="shared" si="35"/>
        <v>-99.609237832900362</v>
      </c>
      <c r="AL55" s="46">
        <f t="shared" si="35"/>
        <v>-109.47358470653126</v>
      </c>
      <c r="AM55" s="46">
        <f t="shared" si="35"/>
        <v>-93.853163864896487</v>
      </c>
      <c r="AN55" s="46">
        <f t="shared" si="35"/>
        <v>-54.197481929670175</v>
      </c>
      <c r="AO55" s="46">
        <f t="shared" si="35"/>
        <v>-4.2685427593123677</v>
      </c>
      <c r="AP55" s="46">
        <f t="shared" si="35"/>
        <v>41.314965897115144</v>
      </c>
    </row>
    <row r="56" spans="1:42" x14ac:dyDescent="0.25">
      <c r="A56" t="s">
        <v>78</v>
      </c>
      <c r="L56" s="46">
        <f>(L31*L32*L33*L15)-L23</f>
        <v>164.98375478705839</v>
      </c>
      <c r="M56" s="46">
        <f t="shared" ref="M56:AP56" si="36">(M31*M32*M33*M15)-M23</f>
        <v>163.08150252708037</v>
      </c>
      <c r="N56" s="46">
        <f t="shared" si="36"/>
        <v>161.78271517914072</v>
      </c>
      <c r="O56" s="46">
        <f t="shared" si="36"/>
        <v>178.72452460724435</v>
      </c>
      <c r="P56" s="46">
        <f t="shared" si="36"/>
        <v>167.61439322472597</v>
      </c>
      <c r="Q56" s="46">
        <f t="shared" si="36"/>
        <v>153.50835918697067</v>
      </c>
      <c r="R56" s="46">
        <f t="shared" si="36"/>
        <v>136.98056882551646</v>
      </c>
      <c r="S56" s="46">
        <f t="shared" si="36"/>
        <v>136.56867669927033</v>
      </c>
      <c r="T56" s="46">
        <f t="shared" si="36"/>
        <v>122.19376364394429</v>
      </c>
      <c r="U56" s="46">
        <f t="shared" si="36"/>
        <v>132.9728273966748</v>
      </c>
      <c r="V56" s="46">
        <f t="shared" si="36"/>
        <v>97.829079978376285</v>
      </c>
      <c r="W56" s="46">
        <f t="shared" si="36"/>
        <v>78.446828994613497</v>
      </c>
      <c r="X56" s="46">
        <f t="shared" si="36"/>
        <v>46.726985840086854</v>
      </c>
      <c r="Y56" s="46">
        <f t="shared" si="36"/>
        <v>27.328107832152455</v>
      </c>
      <c r="Z56" s="46">
        <f t="shared" si="36"/>
        <v>20.135504269598641</v>
      </c>
      <c r="AA56" s="46">
        <f t="shared" si="36"/>
        <v>-37.442750391958725</v>
      </c>
      <c r="AB56" s="46">
        <f t="shared" si="36"/>
        <v>-129.85783829369029</v>
      </c>
      <c r="AC56" s="46">
        <f t="shared" si="36"/>
        <v>-193.33355660410871</v>
      </c>
      <c r="AD56" s="46">
        <f t="shared" si="36"/>
        <v>-247.26569757701236</v>
      </c>
      <c r="AE56" s="46">
        <f t="shared" si="36"/>
        <v>-308.884699625145</v>
      </c>
      <c r="AF56" s="46">
        <f t="shared" si="36"/>
        <v>-289.03587153763056</v>
      </c>
      <c r="AG56" s="46">
        <f t="shared" si="36"/>
        <v>-277.92418010581423</v>
      </c>
      <c r="AH56" s="46">
        <f t="shared" si="36"/>
        <v>-297.63492646612485</v>
      </c>
      <c r="AI56" s="46">
        <f t="shared" si="36"/>
        <v>-445.36854120973112</v>
      </c>
      <c r="AJ56" s="46">
        <f t="shared" si="36"/>
        <v>-565.843937968727</v>
      </c>
      <c r="AK56" s="46">
        <f t="shared" si="36"/>
        <v>-642.33651312397524</v>
      </c>
      <c r="AL56" s="46">
        <f t="shared" si="36"/>
        <v>-601.12421360470671</v>
      </c>
      <c r="AM56" s="46">
        <f t="shared" si="36"/>
        <v>-632.10096761214936</v>
      </c>
      <c r="AN56" s="46">
        <f t="shared" si="36"/>
        <v>-642.20993666670256</v>
      </c>
      <c r="AO56" s="46">
        <f t="shared" si="36"/>
        <v>-659.67962188205274</v>
      </c>
      <c r="AP56" s="46">
        <f t="shared" si="36"/>
        <v>-702.75411303154033</v>
      </c>
    </row>
    <row r="58" spans="1:42" x14ac:dyDescent="0.25">
      <c r="A58" t="s">
        <v>71</v>
      </c>
      <c r="L58" s="76">
        <f>L53/SUM(L$53:L$56)</f>
        <v>6.3095246395140046E-3</v>
      </c>
      <c r="M58" s="76">
        <f t="shared" ref="M58:AP61" si="37">M53/SUM(M$53:M$56)</f>
        <v>4.6647223028268006E-3</v>
      </c>
      <c r="N58" s="76">
        <f t="shared" si="37"/>
        <v>-3.1350773424667572E-3</v>
      </c>
      <c r="O58" s="76">
        <f t="shared" si="37"/>
        <v>-1.422096952355793E-3</v>
      </c>
      <c r="P58" s="76">
        <f t="shared" si="37"/>
        <v>-1.5304797784591844E-3</v>
      </c>
      <c r="Q58" s="76">
        <f t="shared" si="37"/>
        <v>-3.3220612313535638E-3</v>
      </c>
      <c r="R58" s="76">
        <f t="shared" si="37"/>
        <v>3.7645900511491747E-3</v>
      </c>
      <c r="S58" s="76">
        <f t="shared" si="37"/>
        <v>-6.2670903923934792E-3</v>
      </c>
      <c r="T58" s="76">
        <f t="shared" si="37"/>
        <v>2.4688268224184206E-3</v>
      </c>
      <c r="U58" s="76">
        <f t="shared" si="37"/>
        <v>6.3836435250998374E-3</v>
      </c>
      <c r="V58" s="76">
        <f t="shared" si="37"/>
        <v>-1.1582614517065147E-2</v>
      </c>
      <c r="W58" s="76">
        <f t="shared" si="37"/>
        <v>-0.27687343630618888</v>
      </c>
      <c r="X58" s="76">
        <f t="shared" si="37"/>
        <v>0.55786222140089459</v>
      </c>
      <c r="Y58" s="76">
        <f t="shared" si="37"/>
        <v>-0.47931869921375192</v>
      </c>
      <c r="Z58" s="76">
        <f t="shared" si="37"/>
        <v>-0.43071395961736192</v>
      </c>
      <c r="AA58" s="76">
        <f t="shared" si="37"/>
        <v>1.7127341328421075</v>
      </c>
      <c r="AB58" s="76">
        <f t="shared" si="37"/>
        <v>0.501473193235905</v>
      </c>
      <c r="AC58" s="76">
        <f t="shared" si="37"/>
        <v>0.40930642628660258</v>
      </c>
      <c r="AD58" s="76">
        <f t="shared" si="37"/>
        <v>0.96641296033677782</v>
      </c>
      <c r="AE58" s="76">
        <f t="shared" si="37"/>
        <v>0.56199711757711079</v>
      </c>
      <c r="AF58" s="76">
        <f t="shared" si="37"/>
        <v>0.23727693756538337</v>
      </c>
      <c r="AG58" s="76">
        <f t="shared" si="37"/>
        <v>0.31323437224069145</v>
      </c>
      <c r="AH58" s="76">
        <f t="shared" si="37"/>
        <v>0.38371503038151417</v>
      </c>
      <c r="AI58" s="76">
        <f t="shared" si="37"/>
        <v>0.34790718978222829</v>
      </c>
      <c r="AJ58" s="76">
        <f t="shared" si="37"/>
        <v>0.3259730265313342</v>
      </c>
      <c r="AK58" s="76">
        <f t="shared" si="37"/>
        <v>0.31996207275896538</v>
      </c>
      <c r="AL58" s="76">
        <f t="shared" si="37"/>
        <v>0.34561325333435333</v>
      </c>
      <c r="AM58" s="76">
        <f t="shared" si="37"/>
        <v>0.3491033013365617</v>
      </c>
      <c r="AN58" s="76">
        <f t="shared" si="37"/>
        <v>0.36516927580036407</v>
      </c>
      <c r="AO58" s="76">
        <f t="shared" si="37"/>
        <v>0.37887920683617698</v>
      </c>
      <c r="AP58" s="76">
        <f t="shared" si="37"/>
        <v>0.38335759859498919</v>
      </c>
    </row>
    <row r="59" spans="1:42" x14ac:dyDescent="0.25">
      <c r="A59" t="s">
        <v>72</v>
      </c>
      <c r="L59" s="76">
        <f t="shared" ref="L59:AA61" si="38">L54/SUM(L$53:L$56)</f>
        <v>1.0292613817637897</v>
      </c>
      <c r="M59" s="76">
        <f t="shared" si="38"/>
        <v>0.98990460151766391</v>
      </c>
      <c r="N59" s="76">
        <f t="shared" si="38"/>
        <v>0.98284344001435608</v>
      </c>
      <c r="O59" s="76">
        <f t="shared" si="38"/>
        <v>1.0293657409532617</v>
      </c>
      <c r="P59" s="76">
        <f t="shared" si="38"/>
        <v>1.2651063768794459</v>
      </c>
      <c r="Q59" s="76">
        <f t="shared" si="38"/>
        <v>1.6038892539716081</v>
      </c>
      <c r="R59" s="76">
        <f t="shared" si="38"/>
        <v>1.9388733373063605</v>
      </c>
      <c r="S59" s="76">
        <f t="shared" si="38"/>
        <v>2.1593721156061658</v>
      </c>
      <c r="T59" s="76">
        <f t="shared" si="38"/>
        <v>2.722209698406687</v>
      </c>
      <c r="U59" s="76">
        <f t="shared" si="38"/>
        <v>2.734082996894184</v>
      </c>
      <c r="V59" s="76">
        <f t="shared" si="38"/>
        <v>3.146941484425021</v>
      </c>
      <c r="W59" s="76">
        <f t="shared" si="38"/>
        <v>4.8714586504397177</v>
      </c>
      <c r="X59" s="76">
        <f t="shared" si="38"/>
        <v>-5.7571968894073704</v>
      </c>
      <c r="Y59" s="76">
        <f t="shared" si="38"/>
        <v>3.5341564402393182</v>
      </c>
      <c r="Z59" s="76">
        <f t="shared" si="38"/>
        <v>2.3184413713924856</v>
      </c>
      <c r="AA59" s="76">
        <f t="shared" si="38"/>
        <v>-7.2215137556313476</v>
      </c>
      <c r="AB59" s="76">
        <f t="shared" si="37"/>
        <v>-1.3872038147134</v>
      </c>
      <c r="AC59" s="76">
        <f t="shared" si="37"/>
        <v>-0.82750263213249475</v>
      </c>
      <c r="AD59" s="76">
        <f t="shared" si="37"/>
        <v>-1.8989681102616844</v>
      </c>
      <c r="AE59" s="76">
        <f t="shared" si="37"/>
        <v>-0.90000612537576252</v>
      </c>
      <c r="AF59" s="76">
        <f t="shared" si="37"/>
        <v>0.23547728178713209</v>
      </c>
      <c r="AG59" s="76">
        <f t="shared" si="37"/>
        <v>0.18787321420960609</v>
      </c>
      <c r="AH59" s="76">
        <f t="shared" si="37"/>
        <v>-9.2160071216103364E-3</v>
      </c>
      <c r="AI59" s="76">
        <f t="shared" si="37"/>
        <v>-0.10527451025530477</v>
      </c>
      <c r="AJ59" s="76">
        <f t="shared" si="37"/>
        <v>-0.12534322979411208</v>
      </c>
      <c r="AK59" s="76">
        <f t="shared" si="37"/>
        <v>-0.13661175426907174</v>
      </c>
      <c r="AL59" s="76">
        <f t="shared" si="37"/>
        <v>-0.14302760367531131</v>
      </c>
      <c r="AM59" s="76">
        <f t="shared" si="37"/>
        <v>-0.12737252080871359</v>
      </c>
      <c r="AN59" s="76">
        <f t="shared" si="37"/>
        <v>-0.10601695135892247</v>
      </c>
      <c r="AO59" s="76">
        <f t="shared" si="37"/>
        <v>-7.4477700683056508E-2</v>
      </c>
      <c r="AP59" s="76">
        <f t="shared" si="37"/>
        <v>-4.8918675649776602E-2</v>
      </c>
    </row>
    <row r="60" spans="1:42" x14ac:dyDescent="0.25">
      <c r="A60" t="s">
        <v>73</v>
      </c>
      <c r="L60" s="76">
        <f t="shared" si="38"/>
        <v>-1.0615656539969593</v>
      </c>
      <c r="M60" s="76">
        <f t="shared" si="37"/>
        <v>-1.019891802105624</v>
      </c>
      <c r="N60" s="76">
        <f t="shared" si="37"/>
        <v>-1.0083932733588574</v>
      </c>
      <c r="O60" s="76">
        <f t="shared" si="37"/>
        <v>-1.0616225313954852</v>
      </c>
      <c r="P60" s="76">
        <f t="shared" si="37"/>
        <v>-1.2982592630863399</v>
      </c>
      <c r="Q60" s="76">
        <f t="shared" si="37"/>
        <v>-1.6352191944870598</v>
      </c>
      <c r="R60" s="76">
        <f t="shared" si="37"/>
        <v>-2.0074546311178851</v>
      </c>
      <c r="S60" s="76">
        <f t="shared" si="37"/>
        <v>-2.3235032168377288</v>
      </c>
      <c r="T60" s="76">
        <f t="shared" si="37"/>
        <v>-3.0094019479634939</v>
      </c>
      <c r="U60" s="76">
        <f t="shared" si="37"/>
        <v>-3.0391940460013736</v>
      </c>
      <c r="V60" s="76">
        <f t="shared" si="37"/>
        <v>-3.15017308121055</v>
      </c>
      <c r="W60" s="76">
        <f t="shared" si="37"/>
        <v>-4.8842110539734014</v>
      </c>
      <c r="X60" s="76">
        <f t="shared" si="37"/>
        <v>7.0743670125293772</v>
      </c>
      <c r="Y60" s="76">
        <f t="shared" si="37"/>
        <v>-2.3288291333283411</v>
      </c>
      <c r="Z60" s="76">
        <f t="shared" si="37"/>
        <v>-1.0233389263106321</v>
      </c>
      <c r="AA60" s="76">
        <f t="shared" si="37"/>
        <v>5.7148748341939362</v>
      </c>
      <c r="AB60" s="76">
        <f t="shared" si="37"/>
        <v>1.2002383932647482</v>
      </c>
      <c r="AC60" s="76">
        <f t="shared" si="37"/>
        <v>0.75129955438163065</v>
      </c>
      <c r="AD60" s="76">
        <f t="shared" si="37"/>
        <v>0.3253408009959291</v>
      </c>
      <c r="AE60" s="76">
        <f t="shared" si="37"/>
        <v>0.38922856128172389</v>
      </c>
      <c r="AF60" s="76">
        <f t="shared" si="37"/>
        <v>0.1913172493318511</v>
      </c>
      <c r="AG60" s="76">
        <f t="shared" si="37"/>
        <v>0.10698193439493593</v>
      </c>
      <c r="AH60" s="76">
        <f t="shared" si="37"/>
        <v>0.14864643757903465</v>
      </c>
      <c r="AI60" s="76">
        <f t="shared" si="37"/>
        <v>0.15334303641316255</v>
      </c>
      <c r="AJ60" s="76">
        <f t="shared" si="37"/>
        <v>0.12465341357205373</v>
      </c>
      <c r="AK60" s="76">
        <f t="shared" si="37"/>
        <v>0.10963854466016157</v>
      </c>
      <c r="AL60" s="76">
        <f t="shared" si="37"/>
        <v>0.12284840684240253</v>
      </c>
      <c r="AM60" s="76">
        <f t="shared" si="37"/>
        <v>0.10061658914663058</v>
      </c>
      <c r="AN60" s="76">
        <f t="shared" si="37"/>
        <v>5.76560177800097E-2</v>
      </c>
      <c r="AO60" s="76">
        <f t="shared" si="37"/>
        <v>4.4720236795932856E-3</v>
      </c>
      <c r="AP60" s="76">
        <f t="shared" si="37"/>
        <v>-4.1572430842798887E-2</v>
      </c>
    </row>
    <row r="61" spans="1:42" x14ac:dyDescent="0.25">
      <c r="A61" t="s">
        <v>74</v>
      </c>
      <c r="L61" s="76">
        <f t="shared" si="38"/>
        <v>1.0259947475936557</v>
      </c>
      <c r="M61" s="76">
        <f t="shared" si="37"/>
        <v>1.0253224782851333</v>
      </c>
      <c r="N61" s="76">
        <f t="shared" si="37"/>
        <v>1.0286849106869682</v>
      </c>
      <c r="O61" s="76">
        <f t="shared" si="37"/>
        <v>1.0336788873945795</v>
      </c>
      <c r="P61" s="76">
        <f t="shared" si="37"/>
        <v>1.0346833659853532</v>
      </c>
      <c r="Q61" s="76">
        <f t="shared" si="37"/>
        <v>1.0346520017468053</v>
      </c>
      <c r="R61" s="76">
        <f t="shared" si="37"/>
        <v>1.0648167037603755</v>
      </c>
      <c r="S61" s="76">
        <f t="shared" si="37"/>
        <v>1.1703981916239568</v>
      </c>
      <c r="T61" s="76">
        <f t="shared" si="37"/>
        <v>1.2847234227343884</v>
      </c>
      <c r="U61" s="76">
        <f t="shared" si="37"/>
        <v>1.2987274055820894</v>
      </c>
      <c r="V61" s="76">
        <f t="shared" si="37"/>
        <v>1.014814211302594</v>
      </c>
      <c r="W61" s="76">
        <f t="shared" si="37"/>
        <v>1.2896258398398726</v>
      </c>
      <c r="X61" s="76">
        <f t="shared" si="37"/>
        <v>-0.87503234452290191</v>
      </c>
      <c r="Y61" s="76">
        <f t="shared" si="37"/>
        <v>0.27399139230277469</v>
      </c>
      <c r="Z61" s="76">
        <f t="shared" si="37"/>
        <v>0.13561151453550846</v>
      </c>
      <c r="AA61" s="76">
        <f t="shared" si="37"/>
        <v>0.79390478859530433</v>
      </c>
      <c r="AB61" s="76">
        <f t="shared" si="37"/>
        <v>0.6854922282127468</v>
      </c>
      <c r="AC61" s="76">
        <f t="shared" si="37"/>
        <v>0.66689665146426136</v>
      </c>
      <c r="AD61" s="76">
        <f t="shared" si="37"/>
        <v>1.6072143489289774</v>
      </c>
      <c r="AE61" s="76">
        <f t="shared" si="37"/>
        <v>0.94878044651692794</v>
      </c>
      <c r="AF61" s="76">
        <f t="shared" si="37"/>
        <v>0.33592853131563344</v>
      </c>
      <c r="AG61" s="76">
        <f t="shared" si="37"/>
        <v>0.39191047915476651</v>
      </c>
      <c r="AH61" s="76">
        <f t="shared" si="37"/>
        <v>0.47685453916106157</v>
      </c>
      <c r="AI61" s="76">
        <f t="shared" si="37"/>
        <v>0.60402428405991393</v>
      </c>
      <c r="AJ61" s="76">
        <f t="shared" si="37"/>
        <v>0.67471678969072413</v>
      </c>
      <c r="AK61" s="76">
        <f t="shared" si="37"/>
        <v>0.70701113684994477</v>
      </c>
      <c r="AL61" s="76">
        <f t="shared" si="37"/>
        <v>0.67456594349855548</v>
      </c>
      <c r="AM61" s="76">
        <f t="shared" si="37"/>
        <v>0.67765263032552125</v>
      </c>
      <c r="AN61" s="76">
        <f t="shared" si="37"/>
        <v>0.68319165777854873</v>
      </c>
      <c r="AO61" s="76">
        <f t="shared" si="37"/>
        <v>0.69112647016728623</v>
      </c>
      <c r="AP61" s="76">
        <f t="shared" si="37"/>
        <v>0.70713350789758633</v>
      </c>
    </row>
    <row r="62" spans="1:42" x14ac:dyDescent="0.25"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x14ac:dyDescent="0.25">
      <c r="A63" t="s">
        <v>80</v>
      </c>
    </row>
    <row r="64" spans="1:42" x14ac:dyDescent="0.25">
      <c r="A64" t="s">
        <v>24</v>
      </c>
      <c r="L64" s="77">
        <f>SUM(L48:L49,L58:L59)/2</f>
        <v>1.0633982750781974</v>
      </c>
      <c r="M64" s="77">
        <f t="shared" ref="M64:AP64" si="39">SUM(M48:M49,M58:M59)/2</f>
        <v>1.0197226661551024</v>
      </c>
      <c r="N64" s="77">
        <f t="shared" si="39"/>
        <v>1.0036404119984785</v>
      </c>
      <c r="O64" s="77">
        <f t="shared" si="39"/>
        <v>1.0580504006006077</v>
      </c>
      <c r="P64" s="77">
        <f t="shared" si="39"/>
        <v>1.3120716491390316</v>
      </c>
      <c r="Q64" s="77">
        <f t="shared" si="39"/>
        <v>1.689407770637579</v>
      </c>
      <c r="R64" s="77">
        <f t="shared" si="39"/>
        <v>2.0877090662942632</v>
      </c>
      <c r="S64" s="77">
        <f t="shared" si="39"/>
        <v>2.3489848806746716</v>
      </c>
      <c r="T64" s="77">
        <f t="shared" si="39"/>
        <v>3.0980244829365828</v>
      </c>
      <c r="U64" s="77">
        <f t="shared" si="39"/>
        <v>3.206332991351001</v>
      </c>
      <c r="V64" s="77">
        <f t="shared" si="39"/>
        <v>3.6866263155073207</v>
      </c>
      <c r="W64" s="77">
        <f t="shared" si="39"/>
        <v>6.2399435806344847</v>
      </c>
      <c r="X64" s="77">
        <f t="shared" si="39"/>
        <v>-4.0634375847436619</v>
      </c>
      <c r="Y64" s="77">
        <f t="shared" si="39"/>
        <v>3.4845143438678154</v>
      </c>
      <c r="Z64" s="77">
        <f t="shared" si="39"/>
        <v>1.9752272062144889</v>
      </c>
      <c r="AA64" s="77">
        <f t="shared" si="39"/>
        <v>-4.3494440814155206</v>
      </c>
      <c r="AB64" s="77">
        <f t="shared" si="39"/>
        <v>-0.81341832970890149</v>
      </c>
      <c r="AC64" s="77">
        <f t="shared" si="39"/>
        <v>-0.38621900896275596</v>
      </c>
      <c r="AD64" s="77">
        <f t="shared" si="39"/>
        <v>-0.82480072198920285</v>
      </c>
      <c r="AE64" s="77">
        <f t="shared" si="39"/>
        <v>-0.29854570250071744</v>
      </c>
      <c r="AF64" s="80">
        <f t="shared" si="39"/>
        <v>0.47199073203574576</v>
      </c>
      <c r="AG64" s="77">
        <f t="shared" si="39"/>
        <v>0.50024357724954727</v>
      </c>
      <c r="AH64" s="77">
        <f t="shared" si="39"/>
        <v>0.3744166808593139</v>
      </c>
      <c r="AI64" s="77">
        <f t="shared" si="39"/>
        <v>0.24278814926938791</v>
      </c>
      <c r="AJ64" s="77">
        <f t="shared" si="39"/>
        <v>0.20053409340767037</v>
      </c>
      <c r="AK64" s="80">
        <f t="shared" si="39"/>
        <v>0.18329880922191463</v>
      </c>
      <c r="AL64" s="77">
        <f t="shared" si="39"/>
        <v>0.20326878919871977</v>
      </c>
      <c r="AM64" s="77">
        <f t="shared" si="39"/>
        <v>0.22159728633044115</v>
      </c>
      <c r="AN64" s="77">
        <f t="shared" si="39"/>
        <v>0.25782837910839185</v>
      </c>
      <c r="AO64" s="77">
        <f t="shared" si="39"/>
        <v>0.3012621094339149</v>
      </c>
      <c r="AP64" s="80">
        <f t="shared" si="39"/>
        <v>0.32931670731139567</v>
      </c>
    </row>
    <row r="65" spans="1:42" x14ac:dyDescent="0.25">
      <c r="A65" t="s">
        <v>25</v>
      </c>
      <c r="L65" s="77">
        <f>SUM(L50:L51,L60:L61)/2</f>
        <v>-6.3398275078197508E-2</v>
      </c>
      <c r="M65" s="77">
        <f t="shared" ref="M65:AP65" si="40">SUM(M50:M51,M60:M61)/2</f>
        <v>-1.9722666155102431E-2</v>
      </c>
      <c r="N65" s="77">
        <f t="shared" si="40"/>
        <v>-3.6404119984786432E-3</v>
      </c>
      <c r="O65" s="77">
        <f t="shared" si="40"/>
        <v>-5.8050400600607621E-2</v>
      </c>
      <c r="P65" s="77">
        <f t="shared" si="40"/>
        <v>-0.31207164913903163</v>
      </c>
      <c r="Q65" s="77">
        <f t="shared" si="40"/>
        <v>-0.68940777063757896</v>
      </c>
      <c r="R65" s="77">
        <f t="shared" si="40"/>
        <v>-1.0877090662942632</v>
      </c>
      <c r="S65" s="77">
        <f t="shared" si="40"/>
        <v>-1.3489848806746718</v>
      </c>
      <c r="T65" s="77">
        <f t="shared" si="40"/>
        <v>-2.0980244829365828</v>
      </c>
      <c r="U65" s="77">
        <f t="shared" si="40"/>
        <v>-2.206332991351001</v>
      </c>
      <c r="V65" s="77">
        <f t="shared" si="40"/>
        <v>-2.6866263155073211</v>
      </c>
      <c r="W65" s="77">
        <f t="shared" si="40"/>
        <v>-5.2399435806344847</v>
      </c>
      <c r="X65" s="77">
        <f t="shared" si="40"/>
        <v>5.0634375847436619</v>
      </c>
      <c r="Y65" s="77">
        <f t="shared" si="40"/>
        <v>-2.4845143438678154</v>
      </c>
      <c r="Z65" s="77">
        <f t="shared" si="40"/>
        <v>-0.97522720621448888</v>
      </c>
      <c r="AA65" s="77">
        <f t="shared" si="40"/>
        <v>5.3494440814155206</v>
      </c>
      <c r="AB65" s="77">
        <f t="shared" si="40"/>
        <v>1.8134183297089015</v>
      </c>
      <c r="AC65" s="77">
        <f t="shared" si="40"/>
        <v>1.386219008962756</v>
      </c>
      <c r="AD65" s="77">
        <f t="shared" si="40"/>
        <v>1.8248007219892024</v>
      </c>
      <c r="AE65" s="77">
        <f t="shared" si="40"/>
        <v>1.2985457025007174</v>
      </c>
      <c r="AF65" s="81">
        <f t="shared" si="40"/>
        <v>0.52800926796425429</v>
      </c>
      <c r="AG65" s="77">
        <f t="shared" si="40"/>
        <v>0.49975642275045273</v>
      </c>
      <c r="AH65" s="77">
        <f t="shared" si="40"/>
        <v>0.6255833191406861</v>
      </c>
      <c r="AI65" s="77">
        <f t="shared" si="40"/>
        <v>0.75721185073061203</v>
      </c>
      <c r="AJ65" s="77">
        <f t="shared" si="40"/>
        <v>0.79946590659232963</v>
      </c>
      <c r="AK65" s="81">
        <f t="shared" si="40"/>
        <v>0.81670119077808534</v>
      </c>
      <c r="AL65" s="77">
        <f t="shared" si="40"/>
        <v>0.79673121080128029</v>
      </c>
      <c r="AM65" s="77">
        <f t="shared" si="40"/>
        <v>0.77840271366955882</v>
      </c>
      <c r="AN65" s="77">
        <f t="shared" si="40"/>
        <v>0.74217162089160815</v>
      </c>
      <c r="AO65" s="77">
        <f t="shared" si="40"/>
        <v>0.69873789056608504</v>
      </c>
      <c r="AP65" s="81">
        <f t="shared" si="40"/>
        <v>0.67068329268860438</v>
      </c>
    </row>
    <row r="67" spans="1:42" x14ac:dyDescent="0.25">
      <c r="A67" t="s">
        <v>82</v>
      </c>
      <c r="L67" s="46">
        <f>L9-L23</f>
        <v>156.66738553584491</v>
      </c>
      <c r="M67" s="46">
        <f t="shared" ref="M67:AP67" si="41">M9-M23</f>
        <v>155.25190591614682</v>
      </c>
      <c r="N67" s="46">
        <f t="shared" si="41"/>
        <v>153.63290106602653</v>
      </c>
      <c r="O67" s="46">
        <f t="shared" si="41"/>
        <v>168.06131266806824</v>
      </c>
      <c r="P67" s="46">
        <f t="shared" si="41"/>
        <v>155.79226350645695</v>
      </c>
      <c r="Q67" s="46">
        <f t="shared" si="41"/>
        <v>140.16528351901161</v>
      </c>
      <c r="R67" s="46">
        <f t="shared" si="41"/>
        <v>119.39906579921808</v>
      </c>
      <c r="S67" s="46">
        <f t="shared" si="41"/>
        <v>106.84222073050751</v>
      </c>
      <c r="T67" s="46">
        <f t="shared" si="41"/>
        <v>84.091769538628796</v>
      </c>
      <c r="U67" s="46">
        <f t="shared" si="41"/>
        <v>88.481462066310996</v>
      </c>
      <c r="V67" s="46">
        <f t="shared" si="41"/>
        <v>82.858377963852945</v>
      </c>
      <c r="W67" s="46">
        <f t="shared" si="41"/>
        <v>47.524232827424385</v>
      </c>
      <c r="X67" s="46">
        <f t="shared" si="41"/>
        <v>-71.275947686395739</v>
      </c>
      <c r="Y67" s="46">
        <f t="shared" si="41"/>
        <v>86.949437573440264</v>
      </c>
      <c r="Z67" s="46">
        <f t="shared" si="41"/>
        <v>139.2489224593819</v>
      </c>
      <c r="AA67" s="46">
        <f t="shared" si="41"/>
        <v>-61.353151439088833</v>
      </c>
      <c r="AB67" s="46">
        <f t="shared" si="41"/>
        <v>-197.3759628333828</v>
      </c>
      <c r="AC67" s="46">
        <f t="shared" si="41"/>
        <v>-294.87914738406653</v>
      </c>
      <c r="AD67" s="46">
        <f t="shared" si="41"/>
        <v>-164.31873322331012</v>
      </c>
      <c r="AE67" s="46">
        <f t="shared" si="41"/>
        <v>-334.03778308992969</v>
      </c>
      <c r="AF67" s="46">
        <f t="shared" si="41"/>
        <v>-821.68793668917351</v>
      </c>
      <c r="AG67" s="46">
        <f t="shared" si="41"/>
        <v>-684.11876563243732</v>
      </c>
      <c r="AH67" s="46">
        <f t="shared" si="41"/>
        <v>-607.48166490281346</v>
      </c>
      <c r="AI67" s="46">
        <f t="shared" si="41"/>
        <v>-718.74443189932481</v>
      </c>
      <c r="AJ67" s="46">
        <f t="shared" si="41"/>
        <v>-818.13831337313604</v>
      </c>
      <c r="AK67" s="46">
        <f t="shared" si="41"/>
        <v>-886.79279420318289</v>
      </c>
      <c r="AL67" s="46">
        <f t="shared" si="41"/>
        <v>-868.98399597375374</v>
      </c>
      <c r="AM67" s="46">
        <f t="shared" si="41"/>
        <v>-908.4526059326472</v>
      </c>
      <c r="AN67" s="46">
        <f t="shared" si="41"/>
        <v>-915.79414394556989</v>
      </c>
      <c r="AO67" s="46">
        <f t="shared" si="41"/>
        <v>-930.34711321978466</v>
      </c>
      <c r="AP67" s="46">
        <f t="shared" si="41"/>
        <v>-969.31474504896414</v>
      </c>
    </row>
    <row r="68" spans="1:42" x14ac:dyDescent="0.25">
      <c r="A68" t="s">
        <v>81</v>
      </c>
      <c r="AF68" s="83">
        <f>AF67*AF65</f>
        <v>-433.85884594630903</v>
      </c>
      <c r="AK68" s="83">
        <f>AK67*AK65</f>
        <v>-724.24473099916509</v>
      </c>
      <c r="AP68" s="83">
        <f>AP67*AP65</f>
        <v>-650.10320486105434</v>
      </c>
    </row>
    <row r="70" spans="1:42" x14ac:dyDescent="0.25">
      <c r="A70" t="s">
        <v>84</v>
      </c>
    </row>
    <row r="71" spans="1:42" x14ac:dyDescent="0.25">
      <c r="A71" t="s">
        <v>91</v>
      </c>
      <c r="L71" s="46">
        <f>L9</f>
        <v>7313.62</v>
      </c>
      <c r="M71" s="46">
        <f t="shared" ref="M71:AP71" si="42">M9</f>
        <v>7202.96</v>
      </c>
      <c r="N71" s="46">
        <f t="shared" si="42"/>
        <v>7244.3</v>
      </c>
      <c r="O71" s="46">
        <f t="shared" si="42"/>
        <v>7301.36</v>
      </c>
      <c r="P71" s="46">
        <f t="shared" si="42"/>
        <v>7415.47</v>
      </c>
      <c r="Q71" s="46">
        <f t="shared" si="42"/>
        <v>7423.03</v>
      </c>
      <c r="R71" s="46">
        <f t="shared" si="42"/>
        <v>7344.46</v>
      </c>
      <c r="S71" s="46">
        <f t="shared" si="42"/>
        <v>7449.62</v>
      </c>
      <c r="T71" s="46">
        <f t="shared" si="42"/>
        <v>7224.65</v>
      </c>
      <c r="U71" s="46">
        <f t="shared" si="42"/>
        <v>6772</v>
      </c>
      <c r="V71" s="46">
        <f t="shared" si="42"/>
        <v>6991.11</v>
      </c>
      <c r="W71" s="46">
        <f t="shared" si="42"/>
        <v>6827.4</v>
      </c>
      <c r="X71" s="46">
        <f t="shared" si="42"/>
        <v>6585.91</v>
      </c>
      <c r="Y71" s="46">
        <f t="shared" si="42"/>
        <v>6764.67</v>
      </c>
      <c r="Z71" s="46">
        <f t="shared" si="42"/>
        <v>6824.96</v>
      </c>
      <c r="AA71" s="46">
        <f t="shared" si="42"/>
        <v>6671.11</v>
      </c>
      <c r="AB71" s="46">
        <f t="shared" si="42"/>
        <v>6520.34</v>
      </c>
      <c r="AC71" s="46">
        <f t="shared" si="42"/>
        <v>6483.29</v>
      </c>
      <c r="AD71" s="46">
        <f t="shared" si="42"/>
        <v>6671.45</v>
      </c>
      <c r="AE71" s="46">
        <f t="shared" si="42"/>
        <v>6558.35</v>
      </c>
      <c r="AF71" s="46">
        <f t="shared" si="42"/>
        <v>6099.69</v>
      </c>
      <c r="AG71" s="46">
        <f t="shared" si="42"/>
        <v>6259.77</v>
      </c>
      <c r="AH71" s="46">
        <f t="shared" si="42"/>
        <v>6385.31</v>
      </c>
      <c r="AI71" s="46">
        <f t="shared" si="42"/>
        <v>6307.67</v>
      </c>
      <c r="AJ71" s="46">
        <f t="shared" si="42"/>
        <v>6230.31</v>
      </c>
      <c r="AK71" s="46">
        <f t="shared" si="42"/>
        <v>6187.24</v>
      </c>
      <c r="AL71" s="46">
        <f t="shared" si="42"/>
        <v>6223.11</v>
      </c>
      <c r="AM71" s="46">
        <f t="shared" si="42"/>
        <v>6201.21</v>
      </c>
      <c r="AN71" s="46">
        <f t="shared" si="42"/>
        <v>6201.39</v>
      </c>
      <c r="AO71" s="46">
        <f t="shared" si="42"/>
        <v>6203.41</v>
      </c>
      <c r="AP71" s="46">
        <f t="shared" si="42"/>
        <v>6190.32</v>
      </c>
    </row>
    <row r="72" spans="1:42" x14ac:dyDescent="0.25">
      <c r="A72" t="s">
        <v>85</v>
      </c>
      <c r="L72" s="4">
        <f>(L31*L32*L14*L15)</f>
        <v>7147.2975794248578</v>
      </c>
      <c r="M72" s="4">
        <f t="shared" ref="M72:AP72" si="43">(M31*M32*M14*M15)</f>
        <v>7044.8182024729285</v>
      </c>
      <c r="N72" s="4">
        <f t="shared" si="43"/>
        <v>7090.23992531147</v>
      </c>
      <c r="O72" s="4">
        <f t="shared" si="43"/>
        <v>7123.86820319856</v>
      </c>
      <c r="P72" s="4">
        <f t="shared" si="43"/>
        <v>7212.1237569742025</v>
      </c>
      <c r="Q72" s="4">
        <f t="shared" si="43"/>
        <v>7188.6464821798709</v>
      </c>
      <c r="R72" s="4">
        <f t="shared" si="43"/>
        <v>7098.9016691273155</v>
      </c>
      <c r="S72" s="4">
        <f t="shared" si="43"/>
        <v>7203.184402575298</v>
      </c>
      <c r="T72" s="4">
        <f t="shared" si="43"/>
        <v>6971.6208639300921</v>
      </c>
      <c r="U72" s="4">
        <f t="shared" si="43"/>
        <v>6499.1263433079339</v>
      </c>
      <c r="V72" s="4">
        <f t="shared" si="43"/>
        <v>6698.1004763465835</v>
      </c>
      <c r="W72" s="4">
        <f t="shared" si="43"/>
        <v>6557.7826099893309</v>
      </c>
      <c r="X72" s="4">
        <f t="shared" si="43"/>
        <v>6323.4880420755344</v>
      </c>
      <c r="Y72" s="4">
        <f t="shared" si="43"/>
        <v>6471.8189120956004</v>
      </c>
      <c r="Z72" s="4">
        <f t="shared" si="43"/>
        <v>6553.4443078053737</v>
      </c>
      <c r="AA72" s="4">
        <f t="shared" si="43"/>
        <v>6426.990056938117</v>
      </c>
      <c r="AB72" s="4">
        <f t="shared" si="43"/>
        <v>6364.8833419664825</v>
      </c>
      <c r="AC72" s="4">
        <f t="shared" si="43"/>
        <v>6373.2459659449041</v>
      </c>
      <c r="AD72" s="4">
        <f t="shared" si="43"/>
        <v>6540.2607371226322</v>
      </c>
      <c r="AE72" s="4">
        <f t="shared" si="43"/>
        <v>6462.4648125518788</v>
      </c>
      <c r="AF72" s="4">
        <f t="shared" si="43"/>
        <v>6474.6051529205597</v>
      </c>
      <c r="AG72" s="4">
        <f t="shared" si="43"/>
        <v>6593.1346123198109</v>
      </c>
      <c r="AH72" s="4">
        <f t="shared" si="43"/>
        <v>6606.3261300824142</v>
      </c>
      <c r="AI72" s="4">
        <f t="shared" si="43"/>
        <v>6475.1472576771685</v>
      </c>
      <c r="AJ72" s="4">
        <f t="shared" si="43"/>
        <v>6386.4574668437726</v>
      </c>
      <c r="AK72" s="4">
        <f t="shared" si="43"/>
        <v>6341.1317638980054</v>
      </c>
      <c r="AL72" s="4">
        <f t="shared" si="43"/>
        <v>6390.775152870181</v>
      </c>
      <c r="AM72" s="4">
        <f t="shared" si="43"/>
        <v>6392.0527066619179</v>
      </c>
      <c r="AN72" s="4">
        <f t="shared" si="43"/>
        <v>6425.6671652666691</v>
      </c>
      <c r="AO72" s="4">
        <f t="shared" si="43"/>
        <v>6470.2036733537043</v>
      </c>
      <c r="AP72" s="4">
        <f t="shared" si="43"/>
        <v>6494.1403264868968</v>
      </c>
    </row>
    <row r="73" spans="1:42" x14ac:dyDescent="0.25">
      <c r="A73" t="s">
        <v>86</v>
      </c>
      <c r="L73" s="4">
        <f>(L12*L13*L33*L34)</f>
        <v>7323.499714196786</v>
      </c>
      <c r="M73" s="4">
        <f t="shared" ref="M73:AP73" si="44">(M12*M13*M33*M34)</f>
        <v>7205.9147637823371</v>
      </c>
      <c r="N73" s="4">
        <f t="shared" si="44"/>
        <v>7244.7364554522974</v>
      </c>
      <c r="O73" s="4">
        <f t="shared" si="44"/>
        <v>7311.0254454669912</v>
      </c>
      <c r="P73" s="4">
        <f t="shared" si="44"/>
        <v>7464.3647666996549</v>
      </c>
      <c r="Q73" s="4">
        <f t="shared" si="44"/>
        <v>7520.3201896758928</v>
      </c>
      <c r="R73" s="4">
        <f t="shared" si="44"/>
        <v>7474.9832441788949</v>
      </c>
      <c r="S73" s="4">
        <f t="shared" si="44"/>
        <v>7593.9891501937418</v>
      </c>
      <c r="T73" s="4">
        <f t="shared" si="44"/>
        <v>7399.7188066565586</v>
      </c>
      <c r="U73" s="4">
        <f t="shared" si="44"/>
        <v>6964.1341232720288</v>
      </c>
      <c r="V73" s="4">
        <f t="shared" si="44"/>
        <v>7210.4542426446123</v>
      </c>
      <c r="W73" s="4">
        <f t="shared" si="44"/>
        <v>7058.6243194891986</v>
      </c>
      <c r="X73" s="4">
        <f t="shared" si="44"/>
        <v>6933.456221154911</v>
      </c>
      <c r="Y73" s="4">
        <f t="shared" si="44"/>
        <v>6979.8887407996117</v>
      </c>
      <c r="Z73" s="4">
        <f t="shared" si="44"/>
        <v>6962.7067130829337</v>
      </c>
      <c r="AA73" s="4">
        <f t="shared" si="44"/>
        <v>6988.186049192961</v>
      </c>
      <c r="AB73" s="4">
        <f t="shared" si="44"/>
        <v>6881.7902462243865</v>
      </c>
      <c r="AC73" s="4">
        <f t="shared" si="44"/>
        <v>6895.2048118589028</v>
      </c>
      <c r="AD73" s="4">
        <f t="shared" si="44"/>
        <v>6972.8855084340576</v>
      </c>
      <c r="AE73" s="4">
        <f t="shared" si="44"/>
        <v>6994.6518438958174</v>
      </c>
      <c r="AF73" s="4">
        <f t="shared" si="44"/>
        <v>6520.5921889460406</v>
      </c>
      <c r="AG73" s="4">
        <f t="shared" si="44"/>
        <v>6592.7891866823174</v>
      </c>
      <c r="AH73" s="4">
        <f t="shared" si="44"/>
        <v>6758.8462432240776</v>
      </c>
      <c r="AI73" s="4">
        <f t="shared" si="44"/>
        <v>6844.6788553126198</v>
      </c>
      <c r="AJ73" s="4">
        <f t="shared" si="44"/>
        <v>6876.1153173379498</v>
      </c>
      <c r="AK73" s="4">
        <f t="shared" si="44"/>
        <v>6902.3543896050942</v>
      </c>
      <c r="AL73" s="4">
        <f t="shared" si="44"/>
        <v>6906.0293957396816</v>
      </c>
      <c r="AM73" s="4">
        <f t="shared" si="44"/>
        <v>6897.3947606198117</v>
      </c>
      <c r="AN73" s="4">
        <f t="shared" si="44"/>
        <v>6868.7707351227145</v>
      </c>
      <c r="AO73" s="4">
        <f t="shared" si="44"/>
        <v>6839.6023445086903</v>
      </c>
      <c r="AP73" s="4">
        <f t="shared" si="44"/>
        <v>6824.6800849385572</v>
      </c>
    </row>
    <row r="74" spans="1:42" x14ac:dyDescent="0.25">
      <c r="A74" t="s">
        <v>92</v>
      </c>
      <c r="L74" s="4">
        <f>L23</f>
        <v>7156.952614464155</v>
      </c>
      <c r="M74" s="4">
        <f t="shared" ref="M74:AP74" si="45">M23</f>
        <v>7047.7080940838532</v>
      </c>
      <c r="N74" s="4">
        <f t="shared" si="45"/>
        <v>7090.6670989339736</v>
      </c>
      <c r="O74" s="4">
        <f t="shared" si="45"/>
        <v>7133.2986873319314</v>
      </c>
      <c r="P74" s="4">
        <f t="shared" si="45"/>
        <v>7259.6777364935433</v>
      </c>
      <c r="Q74" s="4">
        <f t="shared" si="45"/>
        <v>7282.8647164809881</v>
      </c>
      <c r="R74" s="4">
        <f t="shared" si="45"/>
        <v>7225.060934200782</v>
      </c>
      <c r="S74" s="4">
        <f t="shared" si="45"/>
        <v>7342.7777792694924</v>
      </c>
      <c r="T74" s="4">
        <f t="shared" si="45"/>
        <v>7140.5582304613708</v>
      </c>
      <c r="U74" s="4">
        <f t="shared" si="45"/>
        <v>6683.518537933689</v>
      </c>
      <c r="V74" s="4">
        <f t="shared" si="45"/>
        <v>6908.2516220361467</v>
      </c>
      <c r="W74" s="4">
        <f t="shared" si="45"/>
        <v>6779.8757671725753</v>
      </c>
      <c r="X74" s="4">
        <f t="shared" si="45"/>
        <v>6657.1859476863956</v>
      </c>
      <c r="Y74" s="4">
        <f t="shared" si="45"/>
        <v>6677.7205624265598</v>
      </c>
      <c r="Z74" s="4">
        <f t="shared" si="45"/>
        <v>6685.7110775406181</v>
      </c>
      <c r="AA74" s="4">
        <f t="shared" si="45"/>
        <v>6732.4631514390885</v>
      </c>
      <c r="AB74" s="4">
        <f t="shared" si="45"/>
        <v>6717.7159628333829</v>
      </c>
      <c r="AC74" s="4">
        <f t="shared" si="45"/>
        <v>6778.1691473840665</v>
      </c>
      <c r="AD74" s="4">
        <f t="shared" si="45"/>
        <v>6835.7687332233099</v>
      </c>
      <c r="AE74" s="4">
        <f t="shared" si="45"/>
        <v>6892.3877830899301</v>
      </c>
      <c r="AF74" s="4">
        <f t="shared" si="45"/>
        <v>6921.3779366891731</v>
      </c>
      <c r="AG74" s="4">
        <f t="shared" si="45"/>
        <v>6943.8887656324378</v>
      </c>
      <c r="AH74" s="4">
        <f t="shared" si="45"/>
        <v>6992.7916649028139</v>
      </c>
      <c r="AI74" s="4">
        <f t="shared" si="45"/>
        <v>7026.4144318993249</v>
      </c>
      <c r="AJ74" s="4">
        <f t="shared" si="45"/>
        <v>7048.4483133731364</v>
      </c>
      <c r="AK74" s="4">
        <f t="shared" si="45"/>
        <v>7074.0327942031827</v>
      </c>
      <c r="AL74" s="4">
        <f t="shared" si="45"/>
        <v>7092.0939959737534</v>
      </c>
      <c r="AM74" s="4">
        <f t="shared" si="45"/>
        <v>7109.6626059326472</v>
      </c>
      <c r="AN74" s="4">
        <f t="shared" si="45"/>
        <v>7117.1841439455702</v>
      </c>
      <c r="AO74" s="4">
        <f t="shared" si="45"/>
        <v>7133.7571132197845</v>
      </c>
      <c r="AP74" s="4">
        <f t="shared" si="45"/>
        <v>7159.6347450489639</v>
      </c>
    </row>
    <row r="75" spans="1:42" x14ac:dyDescent="0.25">
      <c r="A75" t="s">
        <v>93</v>
      </c>
      <c r="L75" s="44">
        <f>(L71-L73)</f>
        <v>-9.8797141967861535</v>
      </c>
      <c r="M75" s="44">
        <f t="shared" ref="M75:AP76" si="46">(M71-M73)</f>
        <v>-2.9547637823370678</v>
      </c>
      <c r="N75" s="44">
        <f t="shared" si="46"/>
        <v>-0.43645545229719573</v>
      </c>
      <c r="O75" s="44">
        <f t="shared" si="46"/>
        <v>-9.665445466991514</v>
      </c>
      <c r="P75" s="44">
        <f t="shared" si="46"/>
        <v>-48.89476669965461</v>
      </c>
      <c r="Q75" s="44">
        <f t="shared" si="46"/>
        <v>-97.290189675893089</v>
      </c>
      <c r="R75" s="44">
        <f t="shared" si="46"/>
        <v>-130.52324417889486</v>
      </c>
      <c r="S75" s="44">
        <f t="shared" si="46"/>
        <v>-144.36915019374192</v>
      </c>
      <c r="T75" s="44">
        <f t="shared" si="46"/>
        <v>-175.06880665655899</v>
      </c>
      <c r="U75" s="44">
        <f t="shared" si="46"/>
        <v>-192.13412327202877</v>
      </c>
      <c r="V75" s="44">
        <f t="shared" si="46"/>
        <v>-219.34424264461268</v>
      </c>
      <c r="W75" s="44">
        <f t="shared" si="46"/>
        <v>-231.22431948919893</v>
      </c>
      <c r="X75" s="44">
        <f t="shared" si="46"/>
        <v>-347.54622115491111</v>
      </c>
      <c r="Y75" s="44">
        <f t="shared" si="46"/>
        <v>-215.21874079961162</v>
      </c>
      <c r="Z75" s="44">
        <f t="shared" si="46"/>
        <v>-137.74671308293364</v>
      </c>
      <c r="AA75" s="44">
        <f t="shared" si="46"/>
        <v>-317.07604919296136</v>
      </c>
      <c r="AB75" s="44">
        <f t="shared" si="46"/>
        <v>-361.45024622438632</v>
      </c>
      <c r="AC75" s="44">
        <f t="shared" si="46"/>
        <v>-411.91481185890279</v>
      </c>
      <c r="AD75" s="44">
        <f t="shared" si="46"/>
        <v>-301.43550843405774</v>
      </c>
      <c r="AE75" s="44">
        <f t="shared" si="46"/>
        <v>-436.301843895817</v>
      </c>
      <c r="AF75" s="44">
        <f t="shared" si="46"/>
        <v>-420.90218894604095</v>
      </c>
      <c r="AG75" s="44">
        <f t="shared" si="46"/>
        <v>-333.01918668231701</v>
      </c>
      <c r="AH75" s="44">
        <f t="shared" si="46"/>
        <v>-373.53624322407723</v>
      </c>
      <c r="AI75" s="44">
        <f t="shared" si="46"/>
        <v>-537.00885531261974</v>
      </c>
      <c r="AJ75" s="44">
        <f t="shared" si="46"/>
        <v>-645.80531733794942</v>
      </c>
      <c r="AK75" s="44">
        <f t="shared" si="46"/>
        <v>-715.1143896050944</v>
      </c>
      <c r="AL75" s="44">
        <f t="shared" si="46"/>
        <v>-682.91939573968193</v>
      </c>
      <c r="AM75" s="44">
        <f t="shared" si="46"/>
        <v>-696.18476061981164</v>
      </c>
      <c r="AN75" s="44">
        <f t="shared" si="46"/>
        <v>-667.38073512271421</v>
      </c>
      <c r="AO75" s="44">
        <f t="shared" si="46"/>
        <v>-636.19234450869044</v>
      </c>
      <c r="AP75" s="44">
        <f t="shared" si="46"/>
        <v>-634.36008493855752</v>
      </c>
    </row>
    <row r="76" spans="1:42" x14ac:dyDescent="0.25">
      <c r="A76" t="s">
        <v>94</v>
      </c>
      <c r="L76" s="4">
        <f>(L72-L74)</f>
        <v>-9.6550350392972177</v>
      </c>
      <c r="M76" s="4">
        <f t="shared" si="46"/>
        <v>-2.8898916109246784</v>
      </c>
      <c r="N76" s="4">
        <f t="shared" si="46"/>
        <v>-0.42717362250368751</v>
      </c>
      <c r="O76" s="4">
        <f t="shared" si="46"/>
        <v>-9.4304841333714648</v>
      </c>
      <c r="P76" s="4">
        <f t="shared" si="46"/>
        <v>-47.553979519340828</v>
      </c>
      <c r="Q76" s="4">
        <f t="shared" si="46"/>
        <v>-94.218234301117263</v>
      </c>
      <c r="R76" s="4">
        <f t="shared" si="46"/>
        <v>-126.15926507346649</v>
      </c>
      <c r="S76" s="4">
        <f t="shared" si="46"/>
        <v>-139.59337669419438</v>
      </c>
      <c r="T76" s="4">
        <f t="shared" si="46"/>
        <v>-168.93736653127871</v>
      </c>
      <c r="U76" s="4">
        <f t="shared" si="46"/>
        <v>-184.39219462575511</v>
      </c>
      <c r="V76" s="4">
        <f t="shared" si="46"/>
        <v>-210.15114568956324</v>
      </c>
      <c r="W76" s="4">
        <f t="shared" si="46"/>
        <v>-222.09315718324433</v>
      </c>
      <c r="X76" s="4">
        <f t="shared" si="46"/>
        <v>-333.6979056108612</v>
      </c>
      <c r="Y76" s="4">
        <f t="shared" si="46"/>
        <v>-205.90165033095946</v>
      </c>
      <c r="Z76" s="4">
        <f t="shared" si="46"/>
        <v>-132.26676973524445</v>
      </c>
      <c r="AA76" s="4">
        <f t="shared" si="46"/>
        <v>-305.47309450097146</v>
      </c>
      <c r="AB76" s="4">
        <f t="shared" si="46"/>
        <v>-352.83262086690047</v>
      </c>
      <c r="AC76" s="4">
        <f t="shared" si="46"/>
        <v>-404.92318143916236</v>
      </c>
      <c r="AD76" s="4">
        <f t="shared" si="46"/>
        <v>-295.5079961006777</v>
      </c>
      <c r="AE76" s="4">
        <f t="shared" si="46"/>
        <v>-429.92297053805123</v>
      </c>
      <c r="AF76" s="4">
        <f t="shared" si="46"/>
        <v>-446.77278376861341</v>
      </c>
      <c r="AG76" s="4">
        <f t="shared" si="46"/>
        <v>-350.75415331262684</v>
      </c>
      <c r="AH76" s="4">
        <f t="shared" si="46"/>
        <v>-386.46553482039963</v>
      </c>
      <c r="AI76" s="4">
        <f t="shared" si="46"/>
        <v>-551.26717422215643</v>
      </c>
      <c r="AJ76" s="4">
        <f t="shared" si="46"/>
        <v>-661.99084652936381</v>
      </c>
      <c r="AK76" s="4">
        <f t="shared" si="46"/>
        <v>-732.9010303051773</v>
      </c>
      <c r="AL76" s="4">
        <f t="shared" si="46"/>
        <v>-701.31884310357236</v>
      </c>
      <c r="AM76" s="4">
        <f t="shared" si="46"/>
        <v>-717.60989927072933</v>
      </c>
      <c r="AN76" s="4">
        <f t="shared" si="46"/>
        <v>-691.51697867890107</v>
      </c>
      <c r="AO76" s="4">
        <f t="shared" si="46"/>
        <v>-663.55343986608023</v>
      </c>
      <c r="AP76" s="4">
        <f t="shared" si="46"/>
        <v>-665.49441856206704</v>
      </c>
    </row>
    <row r="77" spans="1:42" x14ac:dyDescent="0.25">
      <c r="A77" t="s">
        <v>83</v>
      </c>
      <c r="L77" s="44">
        <f>AVERAGE(L75:L76)</f>
        <v>-9.7673746180416856</v>
      </c>
      <c r="M77" s="44">
        <f t="shared" ref="M77:AP77" si="47">AVERAGE(M75:M76)</f>
        <v>-2.9223276966308731</v>
      </c>
      <c r="N77" s="44">
        <f t="shared" si="47"/>
        <v>-0.43181453740044162</v>
      </c>
      <c r="O77" s="44">
        <f t="shared" si="47"/>
        <v>-9.5479648001814894</v>
      </c>
      <c r="P77" s="44">
        <f t="shared" si="47"/>
        <v>-48.224373109497719</v>
      </c>
      <c r="Q77" s="44">
        <f t="shared" si="47"/>
        <v>-95.754211988505176</v>
      </c>
      <c r="R77" s="44">
        <f t="shared" si="47"/>
        <v>-128.34125462618067</v>
      </c>
      <c r="S77" s="44">
        <f t="shared" si="47"/>
        <v>-141.98126344396815</v>
      </c>
      <c r="T77" s="44">
        <f t="shared" si="47"/>
        <v>-172.00308659391885</v>
      </c>
      <c r="U77" s="44">
        <f t="shared" si="47"/>
        <v>-188.26315894889194</v>
      </c>
      <c r="V77" s="44">
        <f t="shared" si="47"/>
        <v>-214.74769416708796</v>
      </c>
      <c r="W77" s="44">
        <f t="shared" si="47"/>
        <v>-226.65873833622163</v>
      </c>
      <c r="X77" s="44">
        <f t="shared" si="47"/>
        <v>-340.62206338288615</v>
      </c>
      <c r="Y77" s="44">
        <f t="shared" si="47"/>
        <v>-210.56019556528554</v>
      </c>
      <c r="Z77" s="44">
        <f t="shared" si="47"/>
        <v>-135.00674140908905</v>
      </c>
      <c r="AA77" s="44">
        <f t="shared" si="47"/>
        <v>-311.27457184696641</v>
      </c>
      <c r="AB77" s="44">
        <f t="shared" si="47"/>
        <v>-357.14143354564339</v>
      </c>
      <c r="AC77" s="44">
        <f t="shared" si="47"/>
        <v>-408.41899664903258</v>
      </c>
      <c r="AD77" s="44">
        <f t="shared" si="47"/>
        <v>-298.47175226736772</v>
      </c>
      <c r="AE77" s="44">
        <f t="shared" si="47"/>
        <v>-433.11240721693412</v>
      </c>
      <c r="AF77" s="82">
        <f t="shared" si="47"/>
        <v>-433.83748635732718</v>
      </c>
      <c r="AG77" s="44">
        <f t="shared" si="47"/>
        <v>-341.88666999747193</v>
      </c>
      <c r="AH77" s="44">
        <f t="shared" si="47"/>
        <v>-380.00088902223843</v>
      </c>
      <c r="AI77" s="44">
        <f t="shared" si="47"/>
        <v>-544.13801476738809</v>
      </c>
      <c r="AJ77" s="44">
        <f t="shared" si="47"/>
        <v>-653.89808193365661</v>
      </c>
      <c r="AK77" s="82">
        <f t="shared" si="47"/>
        <v>-724.00770995513585</v>
      </c>
      <c r="AL77" s="44">
        <f t="shared" si="47"/>
        <v>-692.11911942162715</v>
      </c>
      <c r="AM77" s="44">
        <f t="shared" si="47"/>
        <v>-706.89732994527049</v>
      </c>
      <c r="AN77" s="44">
        <f t="shared" si="47"/>
        <v>-679.44885690080764</v>
      </c>
      <c r="AO77" s="44">
        <f t="shared" si="47"/>
        <v>-649.87289218738533</v>
      </c>
      <c r="AP77" s="82">
        <f t="shared" si="47"/>
        <v>-649.92725175031228</v>
      </c>
    </row>
    <row r="81" spans="1:62" x14ac:dyDescent="0.25">
      <c r="A81" s="12" t="s">
        <v>0</v>
      </c>
    </row>
    <row r="82" spans="1:62" x14ac:dyDescent="0.25">
      <c r="A82" t="s">
        <v>47</v>
      </c>
      <c r="Q82" s="2">
        <f t="shared" ref="Q82:W82" si="48">Q29/$Q29</f>
        <v>1</v>
      </c>
      <c r="R82" s="2">
        <f t="shared" si="48"/>
        <v>1.0265784678760992</v>
      </c>
      <c r="S82" s="2">
        <f t="shared" si="48"/>
        <v>1.0462172225303017</v>
      </c>
      <c r="T82" s="2">
        <f t="shared" si="48"/>
        <v>1.0426919115899549</v>
      </c>
      <c r="U82" s="2">
        <f t="shared" si="48"/>
        <v>1.0106868414798384</v>
      </c>
      <c r="V82" s="2">
        <f t="shared" si="48"/>
        <v>1.0348570070506218</v>
      </c>
      <c r="W82" s="48">
        <f t="shared" si="48"/>
        <v>1.0535609601521034</v>
      </c>
      <c r="X82" s="31"/>
    </row>
    <row r="83" spans="1:62" x14ac:dyDescent="0.25">
      <c r="A83" t="s">
        <v>48</v>
      </c>
      <c r="Q83" s="2">
        <f t="shared" ref="Q83:W83" si="49">Q86/$Q$86</f>
        <v>1</v>
      </c>
      <c r="R83" s="2">
        <f t="shared" si="49"/>
        <v>1.0278280997410354</v>
      </c>
      <c r="S83" s="2">
        <f t="shared" si="49"/>
        <v>1.0484926485120158</v>
      </c>
      <c r="T83" s="2">
        <f t="shared" si="49"/>
        <v>1.0497738145657258</v>
      </c>
      <c r="U83" s="2">
        <f t="shared" si="49"/>
        <v>1.0224808370347518</v>
      </c>
      <c r="V83" s="2">
        <f t="shared" si="49"/>
        <v>1.0501784109796286</v>
      </c>
      <c r="W83" s="48">
        <f t="shared" si="49"/>
        <v>1.0664550784231865</v>
      </c>
      <c r="X83" s="31"/>
    </row>
    <row r="84" spans="1:62" x14ac:dyDescent="0.25">
      <c r="A84" s="12"/>
    </row>
    <row r="85" spans="1:62" x14ac:dyDescent="0.25">
      <c r="A85" t="s">
        <v>41</v>
      </c>
      <c r="B85" s="38">
        <v>5963.1440000000002</v>
      </c>
      <c r="C85" s="38">
        <v>6158.1289999999999</v>
      </c>
      <c r="D85" s="38">
        <v>6520.3270000000002</v>
      </c>
      <c r="E85" s="38">
        <v>6858.5590000000002</v>
      </c>
      <c r="F85" s="38">
        <v>7287.2359999999999</v>
      </c>
      <c r="G85" s="38">
        <v>7639.7489999999998</v>
      </c>
      <c r="H85" s="38">
        <v>8073.1220000000003</v>
      </c>
      <c r="I85" s="38">
        <v>8577.5519999999997</v>
      </c>
      <c r="J85" s="38">
        <v>9062.8169999999991</v>
      </c>
      <c r="K85" s="38">
        <v>9631.1720000000005</v>
      </c>
      <c r="L85" s="38">
        <v>10250.951999999999</v>
      </c>
      <c r="M85" s="38">
        <v>10581.929</v>
      </c>
      <c r="N85" s="38">
        <v>10929.108</v>
      </c>
      <c r="O85" s="38">
        <v>11456.45</v>
      </c>
      <c r="P85" s="38">
        <v>12217.196</v>
      </c>
      <c r="Q85" s="38">
        <v>13039.197</v>
      </c>
      <c r="R85" s="38">
        <v>13815.583000000001</v>
      </c>
      <c r="S85" s="38">
        <v>14474.227999999999</v>
      </c>
      <c r="T85" s="38">
        <v>14769.861999999999</v>
      </c>
      <c r="U85" s="38">
        <v>14478.066999999999</v>
      </c>
      <c r="V85" s="38">
        <v>15048.97</v>
      </c>
      <c r="W85" s="38">
        <v>15599.731</v>
      </c>
      <c r="X85" s="39">
        <v>16253.97</v>
      </c>
      <c r="Y85" s="38">
        <v>16843.196</v>
      </c>
      <c r="Z85" s="38">
        <v>17550.687000000002</v>
      </c>
      <c r="AA85" s="38">
        <v>18206.023000000001</v>
      </c>
      <c r="AB85" s="38">
        <v>18695.106</v>
      </c>
      <c r="AC85" s="38">
        <v>19479.623</v>
      </c>
      <c r="AD85" s="38">
        <v>20527.159</v>
      </c>
      <c r="AE85" s="38">
        <v>21372.581999999999</v>
      </c>
      <c r="AF85" s="38">
        <v>20893.745999999999</v>
      </c>
    </row>
    <row r="86" spans="1:62" x14ac:dyDescent="0.25">
      <c r="A86" t="s">
        <v>42</v>
      </c>
      <c r="B86" s="38">
        <v>9371.4680000000008</v>
      </c>
      <c r="C86" s="38">
        <v>9361.3220000000001</v>
      </c>
      <c r="D86" s="38">
        <v>9691.0689999999995</v>
      </c>
      <c r="E86" s="38">
        <v>9957.7459999999992</v>
      </c>
      <c r="F86" s="38">
        <v>10358.923000000001</v>
      </c>
      <c r="G86" s="38">
        <v>10636.978999999999</v>
      </c>
      <c r="H86" s="38">
        <v>11038.266</v>
      </c>
      <c r="I86" s="38">
        <v>11529.156999999999</v>
      </c>
      <c r="J86" s="38">
        <v>12045.824000000001</v>
      </c>
      <c r="K86" s="38">
        <v>12623.361000000001</v>
      </c>
      <c r="L86" s="38">
        <v>13138.035</v>
      </c>
      <c r="M86" s="38">
        <v>13263.416999999999</v>
      </c>
      <c r="N86" s="38">
        <v>13488.357</v>
      </c>
      <c r="O86" s="38">
        <v>13865.519</v>
      </c>
      <c r="P86" s="38">
        <v>14399.696</v>
      </c>
      <c r="Q86" s="38">
        <v>14901.269</v>
      </c>
      <c r="R86" s="38">
        <v>15315.942999999999</v>
      </c>
      <c r="S86" s="38">
        <v>15623.870999999999</v>
      </c>
      <c r="T86" s="38">
        <v>15642.962</v>
      </c>
      <c r="U86" s="38">
        <v>15236.262000000001</v>
      </c>
      <c r="V86" s="38">
        <v>15648.991</v>
      </c>
      <c r="W86" s="38">
        <v>15891.534</v>
      </c>
      <c r="X86" s="40">
        <v>16253.97</v>
      </c>
      <c r="Y86" s="38">
        <v>16553.348000000002</v>
      </c>
      <c r="Z86" s="38">
        <v>16932.050999999999</v>
      </c>
      <c r="AA86" s="38">
        <v>17390.294999999998</v>
      </c>
      <c r="AB86" s="38">
        <v>17680.274000000001</v>
      </c>
      <c r="AC86" s="38">
        <v>18079.083999999999</v>
      </c>
      <c r="AD86" s="38">
        <v>18606.787</v>
      </c>
      <c r="AE86" s="38">
        <v>19032.671999999999</v>
      </c>
      <c r="AF86" s="38">
        <v>18384.687000000002</v>
      </c>
    </row>
    <row r="87" spans="1:62" x14ac:dyDescent="0.25">
      <c r="A87" t="s">
        <v>36</v>
      </c>
      <c r="B87" s="3">
        <f t="shared" ref="B87:X87" si="50">B85/B86</f>
        <v>0.6363084204096946</v>
      </c>
      <c r="C87" s="3">
        <f t="shared" si="50"/>
        <v>0.6578268539422103</v>
      </c>
      <c r="D87" s="3">
        <f t="shared" si="50"/>
        <v>0.67281813801965507</v>
      </c>
      <c r="E87" s="3">
        <f t="shared" si="50"/>
        <v>0.68876621275537664</v>
      </c>
      <c r="F87" s="3">
        <f t="shared" si="50"/>
        <v>0.70347428975000581</v>
      </c>
      <c r="G87" s="3">
        <f t="shared" si="50"/>
        <v>0.71822544728160131</v>
      </c>
      <c r="H87" s="3">
        <f t="shared" si="50"/>
        <v>0.73137592444320521</v>
      </c>
      <c r="I87" s="3">
        <f t="shared" si="50"/>
        <v>0.74398778679135003</v>
      </c>
      <c r="J87" s="3">
        <f t="shared" si="50"/>
        <v>0.75236173133527429</v>
      </c>
      <c r="K87" s="3">
        <f t="shared" si="50"/>
        <v>0.76296415827765673</v>
      </c>
      <c r="L87" s="3">
        <f t="shared" si="50"/>
        <v>0.78025001455697141</v>
      </c>
      <c r="M87" s="3">
        <f t="shared" si="50"/>
        <v>0.79782826702952947</v>
      </c>
      <c r="N87" s="3">
        <f t="shared" si="50"/>
        <v>0.81026236182805667</v>
      </c>
      <c r="O87" s="3">
        <f t="shared" si="50"/>
        <v>0.82625468256904055</v>
      </c>
      <c r="P87" s="3">
        <f t="shared" si="50"/>
        <v>0.84843430027967259</v>
      </c>
      <c r="Q87" s="3">
        <f t="shared" si="50"/>
        <v>0.87503936745253041</v>
      </c>
      <c r="R87" s="3">
        <f t="shared" si="50"/>
        <v>0.90203933247858137</v>
      </c>
      <c r="S87" s="3">
        <f t="shared" si="50"/>
        <v>0.92641753122513615</v>
      </c>
      <c r="T87" s="3">
        <f t="shared" si="50"/>
        <v>0.94418576226164841</v>
      </c>
      <c r="U87" s="3">
        <f t="shared" si="50"/>
        <v>0.95023746638118978</v>
      </c>
      <c r="V87" s="3">
        <f t="shared" si="50"/>
        <v>0.96165752795180204</v>
      </c>
      <c r="W87" s="3">
        <f t="shared" si="50"/>
        <v>0.98163783307514552</v>
      </c>
      <c r="X87" s="3">
        <f t="shared" si="50"/>
        <v>1</v>
      </c>
      <c r="Y87" s="3">
        <f>Y85/Y86</f>
        <v>1.0175099321297418</v>
      </c>
      <c r="Z87" s="3">
        <f t="shared" ref="Z87:AF87" si="51">Z85/Z86</f>
        <v>1.0365363888875603</v>
      </c>
      <c r="AA87" s="3">
        <f t="shared" si="51"/>
        <v>1.0469070823697932</v>
      </c>
      <c r="AB87" s="3">
        <f t="shared" si="51"/>
        <v>1.0573991104436502</v>
      </c>
      <c r="AC87" s="3">
        <f t="shared" si="51"/>
        <v>1.0774673650501321</v>
      </c>
      <c r="AD87" s="3">
        <f t="shared" si="51"/>
        <v>1.1032081465757628</v>
      </c>
      <c r="AE87" s="3">
        <f t="shared" si="51"/>
        <v>1.1229417498499423</v>
      </c>
      <c r="AF87" s="3">
        <f t="shared" si="51"/>
        <v>1.1364754809260553</v>
      </c>
    </row>
    <row r="89" spans="1:62" x14ac:dyDescent="0.25">
      <c r="A89" t="s">
        <v>37</v>
      </c>
      <c r="B89" s="29">
        <v>63.676250000000003</v>
      </c>
      <c r="C89" s="29">
        <v>65.819249999999997</v>
      </c>
      <c r="D89" s="29">
        <v>67.320750000000004</v>
      </c>
      <c r="E89" s="29">
        <v>68.917249999999996</v>
      </c>
      <c r="F89" s="29">
        <v>70.386250000000004</v>
      </c>
      <c r="G89" s="29">
        <v>71.864000000000004</v>
      </c>
      <c r="H89" s="29">
        <v>73.177750000000003</v>
      </c>
      <c r="I89" s="29">
        <v>74.445499999999996</v>
      </c>
      <c r="J89" s="29">
        <v>75.266499999999994</v>
      </c>
      <c r="K89" s="29">
        <v>76.346000000000004</v>
      </c>
      <c r="L89" s="29">
        <v>78.0685</v>
      </c>
      <c r="M89" s="29">
        <v>79.8215</v>
      </c>
      <c r="N89" s="29">
        <v>81.038749999999993</v>
      </c>
      <c r="O89" s="29">
        <v>82.566999999999993</v>
      </c>
      <c r="P89" s="29">
        <v>84.77825</v>
      </c>
      <c r="Q89" s="43">
        <v>87.406999999999996</v>
      </c>
      <c r="R89" s="29">
        <v>90.073999999999998</v>
      </c>
      <c r="S89" s="29">
        <v>92.497749999999996</v>
      </c>
      <c r="T89" s="29">
        <v>94.263499999999993</v>
      </c>
      <c r="U89" s="29">
        <v>94.998999999999995</v>
      </c>
      <c r="V89" s="29">
        <v>96.108750000000001</v>
      </c>
      <c r="W89" s="29">
        <v>98.111500000000007</v>
      </c>
      <c r="X89" s="29">
        <v>100</v>
      </c>
      <c r="Y89" s="29">
        <v>101.77249999999999</v>
      </c>
      <c r="Z89" s="29">
        <v>103.64675</v>
      </c>
      <c r="AA89" s="29">
        <v>104.639</v>
      </c>
      <c r="AB89" s="29">
        <v>105.736</v>
      </c>
      <c r="AC89" s="29">
        <v>107.751</v>
      </c>
      <c r="AD89" s="29">
        <v>110.32174999999999</v>
      </c>
      <c r="AE89" s="29">
        <v>112.31725</v>
      </c>
      <c r="AF89" s="29">
        <v>113.62325</v>
      </c>
      <c r="AG89" s="29">
        <v>117.52130432</v>
      </c>
      <c r="AH89" s="29">
        <v>120.166825</v>
      </c>
    </row>
    <row r="90" spans="1:62" x14ac:dyDescent="0.25">
      <c r="A90" t="s">
        <v>38</v>
      </c>
      <c r="AF90" s="3">
        <v>1.1333930000000001</v>
      </c>
      <c r="AG90" s="3">
        <v>1.1453469999999999</v>
      </c>
      <c r="AH90" s="3">
        <v>1.1587609999999999</v>
      </c>
      <c r="AI90" s="3">
        <v>1.1745000000000001</v>
      </c>
      <c r="AJ90" s="3">
        <v>1.194232</v>
      </c>
      <c r="AK90" s="3">
        <v>1.219112</v>
      </c>
      <c r="AL90" s="3">
        <v>1.2481370000000001</v>
      </c>
      <c r="AM90" s="3">
        <v>1.2798369999999999</v>
      </c>
      <c r="AN90" s="3">
        <v>1.3135479999999999</v>
      </c>
      <c r="AO90" s="3">
        <v>1.3481639999999999</v>
      </c>
      <c r="AP90" s="3">
        <v>1.383068</v>
      </c>
      <c r="AQ90" s="3">
        <v>1.417729</v>
      </c>
      <c r="AR90" s="3">
        <v>1.4521109999999999</v>
      </c>
      <c r="AS90" s="3">
        <v>1.486008</v>
      </c>
      <c r="AT90" s="3">
        <v>1.5194220000000001</v>
      </c>
      <c r="AU90" s="3">
        <v>1.55294</v>
      </c>
      <c r="AV90" s="3">
        <v>1.586435</v>
      </c>
      <c r="AW90" s="3">
        <v>1.619775</v>
      </c>
      <c r="AX90" s="3">
        <v>1.6537599999999999</v>
      </c>
      <c r="AY90" s="3">
        <v>1.6879740000000001</v>
      </c>
      <c r="AZ90" s="3">
        <v>1.7236860000000001</v>
      </c>
      <c r="BA90" s="3">
        <v>1.7606919999999999</v>
      </c>
      <c r="BB90" s="3">
        <v>1.7993969999999999</v>
      </c>
      <c r="BC90" s="3">
        <v>1.8406629999999999</v>
      </c>
      <c r="BD90" s="3">
        <v>1.884592</v>
      </c>
      <c r="BE90" s="3">
        <v>1.93102</v>
      </c>
      <c r="BF90" s="3">
        <v>1.9811719999999999</v>
      </c>
      <c r="BG90" s="3">
        <v>2.0344150000000001</v>
      </c>
      <c r="BH90" s="3">
        <v>2.0905969999999998</v>
      </c>
      <c r="BI90" s="3">
        <v>2.1500840000000001</v>
      </c>
      <c r="BJ90" s="3">
        <v>2.2131599999999998</v>
      </c>
    </row>
    <row r="91" spans="1:62" x14ac:dyDescent="0.25">
      <c r="A91" t="s">
        <v>39</v>
      </c>
      <c r="X91" s="3">
        <v>1.0517380000000001</v>
      </c>
      <c r="Y91" s="3">
        <v>1.0673950000000001</v>
      </c>
      <c r="Z91" s="3">
        <v>1.0843449999999999</v>
      </c>
      <c r="AA91" s="3">
        <v>1.105016</v>
      </c>
      <c r="AB91" s="3">
        <v>1.1264810000000001</v>
      </c>
      <c r="AC91" s="3">
        <v>1.146142</v>
      </c>
      <c r="AD91" s="3">
        <v>1.1677329999999999</v>
      </c>
      <c r="AE91" s="3">
        <v>1.189538</v>
      </c>
      <c r="AF91" s="3">
        <v>1.2105939999999999</v>
      </c>
      <c r="AG91" s="3">
        <v>1.23139</v>
      </c>
      <c r="AH91" s="3">
        <v>1.251797</v>
      </c>
      <c r="AI91" s="3">
        <v>1.2721880000000001</v>
      </c>
      <c r="AJ91" s="3">
        <v>1.292627</v>
      </c>
      <c r="AK91" s="3">
        <v>1.314176</v>
      </c>
      <c r="AL91" s="3">
        <v>1.336141</v>
      </c>
      <c r="AM91" s="3">
        <v>1.358711</v>
      </c>
      <c r="AN91" s="3">
        <v>1.381942</v>
      </c>
      <c r="AO91" s="3">
        <v>1.405797</v>
      </c>
      <c r="AP91" s="3">
        <v>1.430833</v>
      </c>
      <c r="AQ91" s="3">
        <v>1.457554</v>
      </c>
      <c r="AR91" s="3">
        <v>1.484742</v>
      </c>
      <c r="AS91" s="3">
        <v>1.512554</v>
      </c>
      <c r="AT91" s="3">
        <v>1.5403659999999999</v>
      </c>
      <c r="AU91" s="3">
        <v>1.5689360000000001</v>
      </c>
      <c r="AV91" s="3">
        <v>1.5984700000000001</v>
      </c>
      <c r="AW91" s="3">
        <v>1.6288199999999999</v>
      </c>
      <c r="AX91" s="3">
        <v>1.660722</v>
      </c>
      <c r="AY91" s="3">
        <v>1.6948799999999999</v>
      </c>
      <c r="AZ91" s="3">
        <v>1.7302949999999999</v>
      </c>
    </row>
    <row r="92" spans="1:62" x14ac:dyDescent="0.25">
      <c r="A92" t="s">
        <v>40</v>
      </c>
      <c r="W92" s="3">
        <v>1.1336900000000001</v>
      </c>
      <c r="X92" s="3">
        <v>1.153875</v>
      </c>
      <c r="Y92" s="3">
        <v>1.1710689999999999</v>
      </c>
      <c r="Z92" s="3">
        <v>1.192421</v>
      </c>
      <c r="AA92" s="3">
        <v>1.210988</v>
      </c>
      <c r="AB92" s="3">
        <v>1.2296210000000001</v>
      </c>
      <c r="AC92" s="3">
        <v>1.2476039999999999</v>
      </c>
      <c r="AD92" s="3">
        <v>1.266705</v>
      </c>
      <c r="AE92" s="3">
        <v>1.286367</v>
      </c>
      <c r="AF92" s="3">
        <v>1.3068949999999999</v>
      </c>
      <c r="AG92" s="3">
        <v>1.3283290000000001</v>
      </c>
      <c r="AH92" s="3">
        <v>1.3505529999999999</v>
      </c>
      <c r="AI92" s="3">
        <v>1.3735790000000001</v>
      </c>
      <c r="AJ92" s="3">
        <v>1.3972960000000001</v>
      </c>
      <c r="AK92" s="3">
        <v>1.421298</v>
      </c>
      <c r="AL92" s="3">
        <v>1.445899</v>
      </c>
      <c r="AM92" s="3">
        <v>1.4712229999999999</v>
      </c>
      <c r="AN92" s="3">
        <v>1.4973289999999999</v>
      </c>
      <c r="AO92" s="3">
        <v>1.524715</v>
      </c>
      <c r="AP92" s="3">
        <v>1.553321</v>
      </c>
      <c r="AQ92" s="3">
        <v>1.584095</v>
      </c>
      <c r="AR92" s="3">
        <v>1.6159030000000001</v>
      </c>
      <c r="AS92" s="3">
        <v>1.6490610000000001</v>
      </c>
      <c r="AT92" s="3">
        <v>1.6833849999999999</v>
      </c>
      <c r="AU92" s="3">
        <v>1.7185870000000001</v>
      </c>
      <c r="AV92" s="3">
        <v>1.7554670000000001</v>
      </c>
      <c r="AW92" s="3">
        <v>1.79325</v>
      </c>
      <c r="AX92" s="3">
        <v>1.8318509999999999</v>
      </c>
      <c r="AY92" s="3">
        <v>1.8718999999999999</v>
      </c>
      <c r="AZ92" s="3">
        <v>1.9131089999999999</v>
      </c>
    </row>
    <row r="94" spans="1:62" x14ac:dyDescent="0.25">
      <c r="A94" t="s">
        <v>43</v>
      </c>
      <c r="B94" s="24">
        <v>5800.5</v>
      </c>
      <c r="C94" s="24">
        <v>5992.1</v>
      </c>
      <c r="D94" s="24">
        <v>6342.3</v>
      </c>
      <c r="E94" s="24">
        <v>6667.4</v>
      </c>
      <c r="F94" s="24">
        <v>7085.2</v>
      </c>
      <c r="G94" s="24">
        <v>7414.7</v>
      </c>
      <c r="H94" s="24">
        <v>7838.5</v>
      </c>
      <c r="I94" s="24">
        <v>8332.4</v>
      </c>
      <c r="J94" s="24">
        <v>8793.5</v>
      </c>
      <c r="K94" s="24">
        <v>9353.5</v>
      </c>
      <c r="L94" s="24">
        <v>9951.5</v>
      </c>
      <c r="M94" s="24">
        <v>10286.200000000001</v>
      </c>
      <c r="N94" s="24">
        <v>10642.3</v>
      </c>
      <c r="O94" s="24">
        <v>11142.2</v>
      </c>
      <c r="P94" s="24">
        <v>11853.3</v>
      </c>
      <c r="Q94" s="41">
        <v>12623</v>
      </c>
      <c r="R94" s="24">
        <v>13377.2</v>
      </c>
      <c r="S94" s="24">
        <v>14028.7</v>
      </c>
      <c r="T94" s="24">
        <v>14291.5</v>
      </c>
      <c r="U94" s="24">
        <v>13973.7</v>
      </c>
      <c r="V94" s="24">
        <v>14498.9</v>
      </c>
      <c r="W94" s="24">
        <v>15075.7</v>
      </c>
      <c r="X94" s="24">
        <v>15684.8</v>
      </c>
    </row>
    <row r="95" spans="1:62" x14ac:dyDescent="0.25">
      <c r="A95" t="s">
        <v>44</v>
      </c>
      <c r="B95" s="24">
        <v>8027.1</v>
      </c>
      <c r="C95" s="24">
        <v>8008.3</v>
      </c>
      <c r="D95" s="24">
        <v>8280</v>
      </c>
      <c r="E95" s="24">
        <v>8516.2000000000007</v>
      </c>
      <c r="F95" s="24">
        <v>8863.1</v>
      </c>
      <c r="G95" s="24">
        <v>9086</v>
      </c>
      <c r="H95" s="24">
        <v>9425.7999999999993</v>
      </c>
      <c r="I95" s="24">
        <v>9845.9</v>
      </c>
      <c r="J95" s="24">
        <v>10274.700000000001</v>
      </c>
      <c r="K95" s="24">
        <v>10770.7</v>
      </c>
      <c r="L95" s="24">
        <v>11216.4</v>
      </c>
      <c r="M95" s="24">
        <v>11337.5</v>
      </c>
      <c r="N95" s="24">
        <v>11543.1</v>
      </c>
      <c r="O95" s="24">
        <v>11836.4</v>
      </c>
      <c r="P95" s="24">
        <v>12246.9</v>
      </c>
      <c r="Q95" s="42">
        <v>12623</v>
      </c>
      <c r="R95" s="24">
        <v>12958.5</v>
      </c>
      <c r="S95" s="24">
        <v>13206.4</v>
      </c>
      <c r="T95" s="24">
        <v>13161.9</v>
      </c>
      <c r="U95" s="24">
        <v>12757.9</v>
      </c>
      <c r="V95" s="24">
        <v>13063</v>
      </c>
      <c r="W95" s="24">
        <v>13299.1</v>
      </c>
      <c r="X95" s="24">
        <v>13593.2</v>
      </c>
    </row>
    <row r="96" spans="1:62" x14ac:dyDescent="0.25">
      <c r="A96" t="s">
        <v>49</v>
      </c>
      <c r="B96" s="3">
        <f t="shared" ref="B96:Q96" si="52">B94/B95</f>
        <v>0.7226146428971858</v>
      </c>
      <c r="C96" s="3">
        <f t="shared" si="52"/>
        <v>0.74823620493737752</v>
      </c>
      <c r="D96" s="3">
        <f t="shared" si="52"/>
        <v>0.76597826086956522</v>
      </c>
      <c r="E96" s="3">
        <f t="shared" si="52"/>
        <v>0.78290786970714632</v>
      </c>
      <c r="F96" s="3">
        <f t="shared" si="52"/>
        <v>0.79940427164310446</v>
      </c>
      <c r="G96" s="3">
        <f t="shared" si="52"/>
        <v>0.8160576711424169</v>
      </c>
      <c r="H96" s="3">
        <f t="shared" si="52"/>
        <v>0.83160050075325176</v>
      </c>
      <c r="I96" s="3">
        <f t="shared" si="52"/>
        <v>0.84628119318701189</v>
      </c>
      <c r="J96" s="3">
        <f t="shared" si="52"/>
        <v>0.85584007318948474</v>
      </c>
      <c r="K96" s="3">
        <f t="shared" si="52"/>
        <v>0.86842080830400992</v>
      </c>
      <c r="L96" s="3">
        <f t="shared" si="52"/>
        <v>0.88722763096893842</v>
      </c>
      <c r="M96" s="3">
        <f t="shared" si="52"/>
        <v>0.90727232635060651</v>
      </c>
      <c r="N96" s="3">
        <f t="shared" si="52"/>
        <v>0.92196203792741971</v>
      </c>
      <c r="O96" s="3">
        <f t="shared" si="52"/>
        <v>0.94135041059781699</v>
      </c>
      <c r="P96" s="3">
        <f t="shared" si="52"/>
        <v>0.96786125468485895</v>
      </c>
      <c r="Q96" s="3">
        <f t="shared" si="52"/>
        <v>1</v>
      </c>
      <c r="R96" s="3">
        <f>R94/R95</f>
        <v>1.0323108384458077</v>
      </c>
      <c r="S96" s="3">
        <f t="shared" ref="S96:X96" si="53">S94/S95</f>
        <v>1.0622652653259026</v>
      </c>
      <c r="T96" s="3">
        <f t="shared" si="53"/>
        <v>1.0858234753341083</v>
      </c>
      <c r="U96" s="3">
        <f t="shared" si="53"/>
        <v>1.0952978154711983</v>
      </c>
      <c r="V96" s="3">
        <f t="shared" si="53"/>
        <v>1.1099211513434892</v>
      </c>
      <c r="W96" s="3">
        <f t="shared" si="53"/>
        <v>1.1335879871570256</v>
      </c>
      <c r="X96" s="3">
        <f t="shared" si="53"/>
        <v>1.1538710531736456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9015-E89B-468B-AF26-AB915C4F9608}">
  <sheetPr>
    <tabColor rgb="FFFFFF00"/>
    <pageSetUpPr fitToPage="1"/>
  </sheetPr>
  <dimension ref="A2:BA72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B39" sqref="B39"/>
    </sheetView>
  </sheetViews>
  <sheetFormatPr defaultRowHeight="15" x14ac:dyDescent="0.25"/>
  <cols>
    <col min="1" max="1" width="60.140625" customWidth="1"/>
    <col min="2" max="42" width="9.140625" customWidth="1"/>
  </cols>
  <sheetData>
    <row r="2" spans="1:53" x14ac:dyDescent="0.25">
      <c r="A2" s="6"/>
      <c r="B2" s="7">
        <v>1990</v>
      </c>
      <c r="C2" s="8">
        <v>1991</v>
      </c>
      <c r="D2" s="8">
        <v>1992</v>
      </c>
      <c r="E2" s="8">
        <v>1993</v>
      </c>
      <c r="F2" s="8">
        <v>1994</v>
      </c>
      <c r="G2" s="8">
        <v>1995</v>
      </c>
      <c r="H2" s="8">
        <v>1996</v>
      </c>
      <c r="I2" s="8">
        <v>1997</v>
      </c>
      <c r="J2" s="8">
        <v>1998</v>
      </c>
      <c r="K2" s="8">
        <v>1999</v>
      </c>
      <c r="L2" s="8">
        <v>2000</v>
      </c>
      <c r="M2" s="8">
        <v>2001</v>
      </c>
      <c r="N2" s="8">
        <v>2002</v>
      </c>
      <c r="O2" s="8">
        <v>2003</v>
      </c>
      <c r="P2" s="8">
        <v>2004</v>
      </c>
      <c r="Q2" s="8">
        <v>2005</v>
      </c>
      <c r="R2" s="8">
        <v>2006</v>
      </c>
      <c r="S2" s="8">
        <v>2007</v>
      </c>
      <c r="T2" s="8">
        <v>2008</v>
      </c>
      <c r="U2" s="8">
        <v>2009</v>
      </c>
      <c r="V2" s="9">
        <v>2010</v>
      </c>
      <c r="W2" s="10">
        <v>2011</v>
      </c>
      <c r="X2" s="7">
        <v>2012</v>
      </c>
      <c r="Y2" s="8">
        <f>X2+1</f>
        <v>2013</v>
      </c>
      <c r="Z2" s="8">
        <f t="shared" ref="Z2:AP2" si="0">Y2+1</f>
        <v>2014</v>
      </c>
      <c r="AA2" s="8">
        <f t="shared" si="0"/>
        <v>2015</v>
      </c>
      <c r="AB2" s="8">
        <f t="shared" si="0"/>
        <v>2016</v>
      </c>
      <c r="AC2" s="8">
        <f t="shared" si="0"/>
        <v>2017</v>
      </c>
      <c r="AD2" s="8">
        <f t="shared" si="0"/>
        <v>2018</v>
      </c>
      <c r="AE2" s="8">
        <f t="shared" si="0"/>
        <v>2019</v>
      </c>
      <c r="AF2" s="8">
        <f t="shared" si="0"/>
        <v>2020</v>
      </c>
      <c r="AG2" s="8">
        <f t="shared" si="0"/>
        <v>2021</v>
      </c>
      <c r="AH2" s="8">
        <f t="shared" si="0"/>
        <v>2022</v>
      </c>
      <c r="AI2" s="8">
        <f t="shared" si="0"/>
        <v>2023</v>
      </c>
      <c r="AJ2" s="8">
        <f t="shared" si="0"/>
        <v>2024</v>
      </c>
      <c r="AK2" s="8">
        <f t="shared" si="0"/>
        <v>2025</v>
      </c>
      <c r="AL2" s="8">
        <f t="shared" si="0"/>
        <v>2026</v>
      </c>
      <c r="AM2" s="8">
        <f t="shared" si="0"/>
        <v>2027</v>
      </c>
      <c r="AN2" s="8">
        <f t="shared" si="0"/>
        <v>2028</v>
      </c>
      <c r="AO2" s="8">
        <f t="shared" si="0"/>
        <v>2029</v>
      </c>
      <c r="AP2" s="11">
        <f t="shared" si="0"/>
        <v>2030</v>
      </c>
    </row>
    <row r="4" spans="1:53" x14ac:dyDescent="0.25">
      <c r="A4" s="12" t="s">
        <v>1</v>
      </c>
    </row>
    <row r="5" spans="1:53" x14ac:dyDescent="0.25">
      <c r="A5" t="str">
        <f>[1]Drivers!A3</f>
        <v>Population (millions)</v>
      </c>
      <c r="B5">
        <f>[1]Drivers!B3</f>
        <v>249.62</v>
      </c>
      <c r="C5">
        <f>[1]Drivers!C3</f>
        <v>252.98</v>
      </c>
      <c r="D5">
        <f>[1]Drivers!D3</f>
        <v>256.51</v>
      </c>
      <c r="E5">
        <f>[1]Drivers!E3</f>
        <v>259.92</v>
      </c>
      <c r="F5">
        <f>[1]Drivers!F3</f>
        <v>263.13</v>
      </c>
      <c r="G5">
        <f>[1]Drivers!G3</f>
        <v>266.27999999999997</v>
      </c>
      <c r="H5">
        <f>[1]Drivers!H3</f>
        <v>269.39</v>
      </c>
      <c r="I5">
        <f>[1]Drivers!I3</f>
        <v>272.64999999999998</v>
      </c>
      <c r="J5">
        <f>[1]Drivers!J3</f>
        <v>275.85000000000002</v>
      </c>
      <c r="K5">
        <f>[1]Drivers!K3</f>
        <v>279.04000000000002</v>
      </c>
      <c r="L5">
        <f>[1]Drivers!L3</f>
        <v>282.16000000000003</v>
      </c>
      <c r="M5">
        <f>[1]Drivers!M3</f>
        <v>284.97000000000003</v>
      </c>
      <c r="N5">
        <f>[1]Drivers!N3</f>
        <v>287.62</v>
      </c>
      <c r="O5">
        <f>[1]Drivers!O3</f>
        <v>290.11</v>
      </c>
      <c r="P5">
        <f>[1]Drivers!P3</f>
        <v>292.81</v>
      </c>
      <c r="Q5">
        <f>[1]Drivers!Q3</f>
        <v>295.52</v>
      </c>
      <c r="R5">
        <f>[1]Drivers!R3</f>
        <v>298.38</v>
      </c>
      <c r="S5">
        <f>[1]Drivers!S3</f>
        <v>301.23</v>
      </c>
      <c r="T5">
        <f>[1]Drivers!T3</f>
        <v>304.08999999999997</v>
      </c>
      <c r="U5">
        <f>[1]Drivers!U3</f>
        <v>306.77</v>
      </c>
      <c r="V5">
        <f>[1]Drivers!V3</f>
        <v>309.35000000000002</v>
      </c>
      <c r="W5">
        <f>[1]Drivers!W3</f>
        <v>312.37597699999998</v>
      </c>
      <c r="X5">
        <f>[1]Drivers!X3</f>
        <v>315.31097399999999</v>
      </c>
      <c r="Y5">
        <f>[1]Drivers!Y3</f>
        <v>318.37936400000001</v>
      </c>
      <c r="Z5">
        <f>[1]Drivers!Z3</f>
        <v>321.47506700000002</v>
      </c>
      <c r="AA5">
        <f>[1]Drivers!AA3</f>
        <v>324.59454299999999</v>
      </c>
      <c r="AB5">
        <f>[1]Drivers!AB3</f>
        <v>327.73461900000001</v>
      </c>
      <c r="AC5">
        <f>[1]Drivers!AC3</f>
        <v>330.89257800000001</v>
      </c>
      <c r="AD5">
        <f>[1]Drivers!AD3</f>
        <v>334.06603999999999</v>
      </c>
      <c r="AE5">
        <f>[1]Drivers!AE3</f>
        <v>337.25262500000002</v>
      </c>
      <c r="AF5">
        <f>[1]Drivers!AF3</f>
        <v>340.45004299999999</v>
      </c>
      <c r="AG5">
        <f>[1]Drivers!AG3</f>
        <v>343.655914</v>
      </c>
      <c r="AH5">
        <f>[1]Drivers!AH3</f>
        <v>346.86496</v>
      </c>
      <c r="AI5">
        <f>[1]Drivers!AI3</f>
        <v>350.06649800000002</v>
      </c>
      <c r="AJ5">
        <f>[1]Drivers!AJ3</f>
        <v>353.26388500000002</v>
      </c>
      <c r="AK5">
        <f>[1]Drivers!AK3</f>
        <v>356.46078499999999</v>
      </c>
      <c r="AL5">
        <f>[1]Drivers!AL3</f>
        <v>359.65643299999999</v>
      </c>
      <c r="AM5">
        <f>[1]Drivers!AM3</f>
        <v>362.84960899999999</v>
      </c>
      <c r="AN5">
        <f>[1]Drivers!AN3</f>
        <v>366.040527</v>
      </c>
      <c r="AO5">
        <f>[1]Drivers!AO3</f>
        <v>369.22872899999999</v>
      </c>
      <c r="AP5">
        <f>[1]Drivers!AP3</f>
        <v>372.41494799999998</v>
      </c>
    </row>
    <row r="6" spans="1:53" x14ac:dyDescent="0.25">
      <c r="A6" t="str">
        <f>[1]Drivers!A4</f>
        <v>Real Gross Domestic Product (billion 2005 dollars)</v>
      </c>
      <c r="B6">
        <f>[1]Drivers!B4</f>
        <v>8027.1</v>
      </c>
      <c r="C6">
        <f>[1]Drivers!C4</f>
        <v>8008.3</v>
      </c>
      <c r="D6">
        <f>[1]Drivers!D4</f>
        <v>8280</v>
      </c>
      <c r="E6">
        <f>[1]Drivers!E4</f>
        <v>8516.2000000000007</v>
      </c>
      <c r="F6">
        <f>[1]Drivers!F4</f>
        <v>8863.1</v>
      </c>
      <c r="G6">
        <f>[1]Drivers!G4</f>
        <v>9086</v>
      </c>
      <c r="H6">
        <f>[1]Drivers!H4</f>
        <v>9425.7999999999993</v>
      </c>
      <c r="I6">
        <f>[1]Drivers!I4</f>
        <v>9845.9</v>
      </c>
      <c r="J6">
        <f>[1]Drivers!J4</f>
        <v>10274.700000000001</v>
      </c>
      <c r="K6">
        <f>[1]Drivers!K4</f>
        <v>10770.7</v>
      </c>
      <c r="L6">
        <f>[1]Drivers!L4</f>
        <v>11216.4</v>
      </c>
      <c r="M6">
        <f>[1]Drivers!M4</f>
        <v>11337.5</v>
      </c>
      <c r="N6">
        <f>[1]Drivers!N4</f>
        <v>11543.1</v>
      </c>
      <c r="O6">
        <f>[1]Drivers!O4</f>
        <v>11836.4</v>
      </c>
      <c r="P6">
        <f>[1]Drivers!P4</f>
        <v>12246.9</v>
      </c>
      <c r="Q6">
        <f>[1]Drivers!Q4</f>
        <v>12623</v>
      </c>
      <c r="R6">
        <f>[1]Drivers!R4</f>
        <v>12958.5</v>
      </c>
      <c r="S6">
        <f>[1]Drivers!S4</f>
        <v>13206.4</v>
      </c>
      <c r="T6">
        <f>[1]Drivers!T4</f>
        <v>13161.9</v>
      </c>
      <c r="U6">
        <f>[1]Drivers!U4</f>
        <v>12757.9</v>
      </c>
      <c r="V6">
        <f>[1]Drivers!V4</f>
        <v>13063</v>
      </c>
      <c r="W6">
        <f>[1]Drivers!W4</f>
        <v>13299.1</v>
      </c>
      <c r="X6">
        <f>[1]Drivers!X4</f>
        <v>13593.2</v>
      </c>
      <c r="Y6">
        <f>[1]Drivers!Y4</f>
        <v>13793.955078000001</v>
      </c>
      <c r="Z6">
        <f>[1]Drivers!Z4</f>
        <v>14194.192383</v>
      </c>
      <c r="AA6">
        <f>[1]Drivers!AA4</f>
        <v>14679.387694999999</v>
      </c>
      <c r="AB6">
        <f>[1]Drivers!AB4</f>
        <v>15128.205078000001</v>
      </c>
      <c r="AC6">
        <f>[1]Drivers!AC4</f>
        <v>15590.027344</v>
      </c>
      <c r="AD6">
        <f>[1]Drivers!AD4</f>
        <v>16013.240234000001</v>
      </c>
      <c r="AE6">
        <f>[1]Drivers!AE4</f>
        <v>16443.505859000001</v>
      </c>
      <c r="AF6">
        <f>[1]Drivers!AF4</f>
        <v>16859.310547000001</v>
      </c>
      <c r="AG6">
        <f>[1]Drivers!AG4</f>
        <v>17251.685547000001</v>
      </c>
      <c r="AH6">
        <f>[1]Drivers!AH4</f>
        <v>17666.033202999999</v>
      </c>
      <c r="AI6">
        <f>[1]Drivers!AI4</f>
        <v>18098.25</v>
      </c>
      <c r="AJ6">
        <f>[1]Drivers!AJ4</f>
        <v>18531.462890999999</v>
      </c>
      <c r="AK6">
        <f>[1]Drivers!AK4</f>
        <v>18984.591797000001</v>
      </c>
      <c r="AL6">
        <f>[1]Drivers!AL4</f>
        <v>19436.810547000001</v>
      </c>
      <c r="AM6">
        <f>[1]Drivers!AM4</f>
        <v>19892.039062</v>
      </c>
      <c r="AN6">
        <f>[1]Drivers!AN4</f>
        <v>20357.320312</v>
      </c>
      <c r="AO6">
        <f>[1]Drivers!AO4</f>
        <v>20838.882812</v>
      </c>
      <c r="AP6">
        <f>[1]Drivers!AP4</f>
        <v>21355.130859000001</v>
      </c>
    </row>
    <row r="7" spans="1:53" x14ac:dyDescent="0.25">
      <c r="A7" t="str">
        <f>[1]Drivers!A5</f>
        <v>Total Primary Energy Consumption (quadrillion Btu)</v>
      </c>
      <c r="B7">
        <f>[1]Drivers!B5</f>
        <v>84.485124999999996</v>
      </c>
      <c r="C7">
        <f>[1]Drivers!C5</f>
        <v>84.437971000000005</v>
      </c>
      <c r="D7">
        <f>[1]Drivers!D5</f>
        <v>85.782972999999998</v>
      </c>
      <c r="E7">
        <f>[1]Drivers!E5</f>
        <v>87.423616999999993</v>
      </c>
      <c r="F7">
        <f>[1]Drivers!F5</f>
        <v>89.091331000000011</v>
      </c>
      <c r="G7">
        <f>[1]Drivers!G5</f>
        <v>91.029066999999998</v>
      </c>
      <c r="H7">
        <f>[1]Drivers!H5</f>
        <v>94.022224000000008</v>
      </c>
      <c r="I7">
        <f>[1]Drivers!I5</f>
        <v>94.602213000000006</v>
      </c>
      <c r="J7">
        <f>[1]Drivers!J5</f>
        <v>95.017899</v>
      </c>
      <c r="K7">
        <f>[1]Drivers!K5</f>
        <v>96.651957999999993</v>
      </c>
      <c r="L7">
        <f>[1]Drivers!L5</f>
        <v>98.814458999999999</v>
      </c>
      <c r="M7">
        <f>[1]Drivers!M5</f>
        <v>96.168154999999999</v>
      </c>
      <c r="N7">
        <f>[1]Drivers!N5</f>
        <v>97.645117999999997</v>
      </c>
      <c r="O7">
        <f>[1]Drivers!O5</f>
        <v>97.977654999999999</v>
      </c>
      <c r="P7">
        <f>[1]Drivers!P5</f>
        <v>100.16179700000001</v>
      </c>
      <c r="Q7">
        <f>[1]Drivers!Q5</f>
        <v>100.28151099999999</v>
      </c>
      <c r="R7">
        <f>[1]Drivers!R5</f>
        <v>99.629469</v>
      </c>
      <c r="S7">
        <f>[1]Drivers!S5</f>
        <v>101.29596099999999</v>
      </c>
      <c r="T7">
        <f>[1]Drivers!T5</f>
        <v>99.274527000000006</v>
      </c>
      <c r="U7">
        <f>[1]Drivers!U5</f>
        <v>94.559406999999993</v>
      </c>
      <c r="V7">
        <f>[1]Drivers!V5</f>
        <v>97.722053000000002</v>
      </c>
      <c r="W7">
        <f>[1]Drivers!W5</f>
        <v>97.301269000000005</v>
      </c>
      <c r="X7">
        <f>[1]Drivers!X5</f>
        <v>96.065025000000006</v>
      </c>
      <c r="Y7">
        <f>[1]Drivers!Y5</f>
        <v>96.260848999999993</v>
      </c>
      <c r="Z7">
        <f>[1]Drivers!Z5</f>
        <v>96.560912999999999</v>
      </c>
      <c r="AA7">
        <f>[1]Drivers!AA5</f>
        <v>97.724097999999998</v>
      </c>
      <c r="AB7">
        <f>[1]Drivers!AB5</f>
        <v>98.345344999999995</v>
      </c>
      <c r="AC7">
        <f>[1]Drivers!AC5</f>
        <v>99.127251000000001</v>
      </c>
      <c r="AD7">
        <f>[1]Drivers!AD5</f>
        <v>99.904662999999999</v>
      </c>
      <c r="AE7">
        <f>[1]Drivers!AE5</f>
        <v>100.677559</v>
      </c>
      <c r="AF7">
        <f>[1]Drivers!AF5</f>
        <v>101.03877300000001</v>
      </c>
      <c r="AG7">
        <f>[1]Drivers!AG5</f>
        <v>101.272942</v>
      </c>
      <c r="AH7">
        <f>[1]Drivers!AH5</f>
        <v>101.716286</v>
      </c>
      <c r="AI7">
        <f>[1]Drivers!AI5</f>
        <v>101.97007000000001</v>
      </c>
      <c r="AJ7">
        <f>[1]Drivers!AJ5</f>
        <v>102.180122</v>
      </c>
      <c r="AK7">
        <f>[1]Drivers!AK5</f>
        <v>102.338669</v>
      </c>
      <c r="AL7">
        <f>[1]Drivers!AL5</f>
        <v>102.427567</v>
      </c>
      <c r="AM7">
        <f>[1]Drivers!AM5</f>
        <v>102.457588</v>
      </c>
      <c r="AN7">
        <f>[1]Drivers!AN5</f>
        <v>102.513184</v>
      </c>
      <c r="AO7">
        <f>[1]Drivers!AO5</f>
        <v>102.617531</v>
      </c>
      <c r="AP7">
        <f>[1]Drivers!AP5</f>
        <v>102.80903600000001</v>
      </c>
    </row>
    <row r="8" spans="1:53" x14ac:dyDescent="0.25">
      <c r="A8" t="str">
        <f>'[1]Projections Comparison'!A3</f>
        <v>2014 CAR</v>
      </c>
      <c r="B8">
        <f>'[1]Projections Comparison'!B3</f>
        <v>6183.2361872569709</v>
      </c>
      <c r="C8">
        <f>'[1]Projections Comparison'!C3</f>
        <v>6135.6076892077572</v>
      </c>
      <c r="D8">
        <f>'[1]Projections Comparison'!D3</f>
        <v>6253.8153462138425</v>
      </c>
      <c r="E8">
        <f>'[1]Projections Comparison'!E3</f>
        <v>6397.501919418236</v>
      </c>
      <c r="F8">
        <f>'[1]Projections Comparison'!F3</f>
        <v>6476.4835549242516</v>
      </c>
      <c r="G8">
        <f>'[1]Projections Comparison'!G3</f>
        <v>6556.7294477835821</v>
      </c>
      <c r="H8">
        <f>'[1]Projections Comparison'!H3</f>
        <v>6774.1542243557815</v>
      </c>
      <c r="I8">
        <f>'[1]Projections Comparison'!I3</f>
        <v>6823.2840416432737</v>
      </c>
      <c r="J8">
        <f>'[1]Projections Comparison'!J3</f>
        <v>6839.8613192667899</v>
      </c>
      <c r="K8">
        <f>'[1]Projections Comparison'!K3</f>
        <v>6911.5015431721386</v>
      </c>
      <c r="L8">
        <f>'[1]Projections Comparison'!L3</f>
        <v>7076.4960105812497</v>
      </c>
      <c r="M8">
        <f>'[1]Projections Comparison'!M3</f>
        <v>6958.6972785448825</v>
      </c>
      <c r="N8">
        <f>'[1]Projections Comparison'!N3</f>
        <v>7009.1401395946395</v>
      </c>
      <c r="O8">
        <f>'[1]Projections Comparison'!O3</f>
        <v>7042.3983448068484</v>
      </c>
      <c r="P8">
        <f>'[1]Projections Comparison'!P3</f>
        <v>7164.6382061103059</v>
      </c>
      <c r="Q8">
        <f>'[1]Projections Comparison'!Q3</f>
        <v>7195.1567182083973</v>
      </c>
      <c r="R8">
        <f>'[1]Projections Comparison'!R3</f>
        <v>7152.2600800700211</v>
      </c>
      <c r="S8">
        <f>'[1]Projections Comparison'!S3</f>
        <v>7263.2114985505368</v>
      </c>
      <c r="T8">
        <f>'[1]Projections Comparison'!T3</f>
        <v>7048.9367011319982</v>
      </c>
      <c r="U8">
        <f>'[1]Projections Comparison'!U3</f>
        <v>6586.6905875883131</v>
      </c>
      <c r="V8">
        <f>'[1]Projections Comparison'!V3</f>
        <v>6811.5474925537883</v>
      </c>
      <c r="W8">
        <f>'[1]Projections Comparison'!W3</f>
        <v>6702.4297192424337</v>
      </c>
      <c r="X8">
        <f>'[1]Projections Comparison'!X3</f>
        <v>6573.3083322276234</v>
      </c>
      <c r="Y8">
        <f>'[1]Projections Comparison'!Y3</f>
        <v>6586.0098480374745</v>
      </c>
      <c r="Z8">
        <f>'[1]Projections Comparison'!Z3</f>
        <v>6597.0424773752147</v>
      </c>
      <c r="AA8">
        <f>'[1]Projections Comparison'!AA3</f>
        <v>6642.5356399639122</v>
      </c>
      <c r="AB8">
        <f>'[1]Projections Comparison'!AB3</f>
        <v>6620.9659443449109</v>
      </c>
      <c r="AC8">
        <f>'[1]Projections Comparison'!AC3</f>
        <v>6686.6697121440702</v>
      </c>
      <c r="AD8">
        <f>'[1]Projections Comparison'!AD3</f>
        <v>6742.2950535433274</v>
      </c>
      <c r="AE8">
        <f>'[1]Projections Comparison'!AE3</f>
        <v>6793.122851517579</v>
      </c>
      <c r="AF8">
        <f>'[1]Projections Comparison'!AF3</f>
        <v>6815.3133492487168</v>
      </c>
      <c r="AG8">
        <f>'[1]Projections Comparison'!AG3</f>
        <v>6833.9979433888211</v>
      </c>
      <c r="AH8">
        <f>'[1]Projections Comparison'!AH3</f>
        <v>6885.1110052020922</v>
      </c>
      <c r="AI8">
        <f>'[1]Projections Comparison'!AI3</f>
        <v>6912.3945638887544</v>
      </c>
      <c r="AJ8">
        <f>'[1]Projections Comparison'!AJ3</f>
        <v>6934.1302695046561</v>
      </c>
      <c r="AK8">
        <f>'[1]Projections Comparison'!AK3</f>
        <v>6967.1710096544521</v>
      </c>
      <c r="AL8">
        <f>'[1]Projections Comparison'!AL3</f>
        <v>6972.991663890627</v>
      </c>
      <c r="AM8">
        <f>'[1]Projections Comparison'!AM3</f>
        <v>6991.3793262005993</v>
      </c>
      <c r="AN8">
        <f>'[1]Projections Comparison'!AN3</f>
        <v>6994.6571084735233</v>
      </c>
      <c r="AO8">
        <f>'[1]Projections Comparison'!AO3</f>
        <v>7013.668566187549</v>
      </c>
      <c r="AP8">
        <f>'[1]Projections Comparison'!AP3</f>
        <v>7041.1938709397873</v>
      </c>
    </row>
    <row r="9" spans="1:53" x14ac:dyDescent="0.25">
      <c r="A9" s="13" t="s">
        <v>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>
        <v>1.110015</v>
      </c>
      <c r="W9" s="14">
        <v>1.1336900000000001</v>
      </c>
      <c r="X9" s="14">
        <v>1.1538170000000001</v>
      </c>
      <c r="Y9" s="14">
        <v>1.1734450000000001</v>
      </c>
      <c r="Z9" s="14">
        <v>1.1899459999999999</v>
      </c>
      <c r="AA9" s="14">
        <v>1.2081839999999999</v>
      </c>
      <c r="AB9" s="14">
        <v>1.2270859999999999</v>
      </c>
      <c r="AC9" s="14">
        <v>1.245709</v>
      </c>
      <c r="AD9" s="14">
        <v>1.2657970000000001</v>
      </c>
      <c r="AE9" s="14">
        <v>1.285822</v>
      </c>
      <c r="AF9" s="14">
        <v>1.307223</v>
      </c>
      <c r="AG9" s="14">
        <v>1.3299000000000001</v>
      </c>
      <c r="AH9" s="14">
        <v>1.354044</v>
      </c>
      <c r="AI9" s="14">
        <v>1.378573</v>
      </c>
      <c r="AJ9" s="14">
        <v>1.403367</v>
      </c>
      <c r="AK9" s="14">
        <v>1.428661</v>
      </c>
      <c r="AL9" s="14">
        <v>1.4546570000000001</v>
      </c>
      <c r="AM9" s="14">
        <v>1.481039</v>
      </c>
      <c r="AN9" s="14">
        <v>1.5081119999999999</v>
      </c>
      <c r="AO9" s="14">
        <v>1.536035</v>
      </c>
      <c r="AP9" s="14">
        <v>1.564427</v>
      </c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5"/>
    </row>
    <row r="11" spans="1:53" x14ac:dyDescent="0.25">
      <c r="A11" t="s">
        <v>3</v>
      </c>
      <c r="B11">
        <f>B5</f>
        <v>249.62</v>
      </c>
      <c r="C11">
        <f t="shared" ref="C11:AP11" si="1">C5</f>
        <v>252.98</v>
      </c>
      <c r="D11">
        <f t="shared" si="1"/>
        <v>256.51</v>
      </c>
      <c r="E11">
        <f t="shared" si="1"/>
        <v>259.92</v>
      </c>
      <c r="F11">
        <f t="shared" si="1"/>
        <v>263.13</v>
      </c>
      <c r="G11">
        <f t="shared" si="1"/>
        <v>266.27999999999997</v>
      </c>
      <c r="H11">
        <f t="shared" si="1"/>
        <v>269.39</v>
      </c>
      <c r="I11">
        <f t="shared" si="1"/>
        <v>272.64999999999998</v>
      </c>
      <c r="J11">
        <f t="shared" si="1"/>
        <v>275.85000000000002</v>
      </c>
      <c r="K11">
        <f t="shared" si="1"/>
        <v>279.04000000000002</v>
      </c>
      <c r="L11">
        <f t="shared" si="1"/>
        <v>282.16000000000003</v>
      </c>
      <c r="M11">
        <f t="shared" si="1"/>
        <v>284.97000000000003</v>
      </c>
      <c r="N11">
        <f t="shared" si="1"/>
        <v>287.62</v>
      </c>
      <c r="O11">
        <f t="shared" si="1"/>
        <v>290.11</v>
      </c>
      <c r="P11">
        <f t="shared" si="1"/>
        <v>292.81</v>
      </c>
      <c r="Q11">
        <f t="shared" si="1"/>
        <v>295.52</v>
      </c>
      <c r="R11">
        <f t="shared" si="1"/>
        <v>298.38</v>
      </c>
      <c r="S11">
        <f t="shared" si="1"/>
        <v>301.23</v>
      </c>
      <c r="T11">
        <f t="shared" si="1"/>
        <v>304.08999999999997</v>
      </c>
      <c r="U11">
        <f t="shared" si="1"/>
        <v>306.77</v>
      </c>
      <c r="V11">
        <f t="shared" si="1"/>
        <v>309.35000000000002</v>
      </c>
      <c r="W11">
        <f t="shared" si="1"/>
        <v>312.37597699999998</v>
      </c>
      <c r="X11">
        <f t="shared" si="1"/>
        <v>315.31097399999999</v>
      </c>
      <c r="Y11">
        <f t="shared" si="1"/>
        <v>318.37936400000001</v>
      </c>
      <c r="Z11">
        <f t="shared" si="1"/>
        <v>321.47506700000002</v>
      </c>
      <c r="AA11">
        <f t="shared" si="1"/>
        <v>324.59454299999999</v>
      </c>
      <c r="AB11">
        <f t="shared" si="1"/>
        <v>327.73461900000001</v>
      </c>
      <c r="AC11">
        <f t="shared" si="1"/>
        <v>330.89257800000001</v>
      </c>
      <c r="AD11">
        <f t="shared" si="1"/>
        <v>334.06603999999999</v>
      </c>
      <c r="AE11">
        <f t="shared" si="1"/>
        <v>337.25262500000002</v>
      </c>
      <c r="AF11">
        <f t="shared" si="1"/>
        <v>340.45004299999999</v>
      </c>
      <c r="AG11">
        <f t="shared" si="1"/>
        <v>343.655914</v>
      </c>
      <c r="AH11">
        <f t="shared" si="1"/>
        <v>346.86496</v>
      </c>
      <c r="AI11">
        <f t="shared" si="1"/>
        <v>350.06649800000002</v>
      </c>
      <c r="AJ11">
        <f t="shared" si="1"/>
        <v>353.26388500000002</v>
      </c>
      <c r="AK11">
        <f t="shared" si="1"/>
        <v>356.46078499999999</v>
      </c>
      <c r="AL11">
        <f t="shared" si="1"/>
        <v>359.65643299999999</v>
      </c>
      <c r="AM11">
        <f t="shared" si="1"/>
        <v>362.84960899999999</v>
      </c>
      <c r="AN11">
        <f t="shared" si="1"/>
        <v>366.040527</v>
      </c>
      <c r="AO11">
        <f t="shared" si="1"/>
        <v>369.22872899999999</v>
      </c>
      <c r="AP11">
        <f t="shared" si="1"/>
        <v>372.41494799999998</v>
      </c>
    </row>
    <row r="12" spans="1:53" x14ac:dyDescent="0.25">
      <c r="A12" t="s">
        <v>4</v>
      </c>
      <c r="B12">
        <f>B6/B5</f>
        <v>32.157279064177551</v>
      </c>
      <c r="C12">
        <f t="shared" ref="C12:AP14" si="2">C6/C5</f>
        <v>31.655862123488024</v>
      </c>
      <c r="D12">
        <f t="shared" si="2"/>
        <v>32.279443296557638</v>
      </c>
      <c r="E12">
        <f t="shared" si="2"/>
        <v>32.764696829793785</v>
      </c>
      <c r="F12">
        <f t="shared" si="2"/>
        <v>33.683350435146124</v>
      </c>
      <c r="G12">
        <f t="shared" si="2"/>
        <v>34.121976866456365</v>
      </c>
      <c r="H12">
        <f t="shared" si="2"/>
        <v>34.989420542707599</v>
      </c>
      <c r="I12">
        <f t="shared" si="2"/>
        <v>36.111865028424724</v>
      </c>
      <c r="J12">
        <f t="shared" si="2"/>
        <v>37.247417074497008</v>
      </c>
      <c r="K12">
        <f t="shared" si="2"/>
        <v>38.599125573394495</v>
      </c>
      <c r="L12">
        <f t="shared" si="2"/>
        <v>39.751913807768638</v>
      </c>
      <c r="M12">
        <f t="shared" si="2"/>
        <v>39.7848896375057</v>
      </c>
      <c r="N12">
        <f t="shared" si="2"/>
        <v>40.133161810722484</v>
      </c>
      <c r="O12">
        <f t="shared" si="2"/>
        <v>40.799696666781564</v>
      </c>
      <c r="P12">
        <f t="shared" si="2"/>
        <v>41.825415798640755</v>
      </c>
      <c r="Q12">
        <f t="shared" si="2"/>
        <v>42.714537087168381</v>
      </c>
      <c r="R12">
        <f t="shared" si="2"/>
        <v>43.429519404785843</v>
      </c>
      <c r="S12">
        <f t="shared" si="2"/>
        <v>43.841582843674267</v>
      </c>
      <c r="T12">
        <f t="shared" si="2"/>
        <v>43.282909664901844</v>
      </c>
      <c r="U12">
        <f t="shared" si="2"/>
        <v>41.587834534015713</v>
      </c>
      <c r="V12">
        <f t="shared" si="2"/>
        <v>42.227250686924194</v>
      </c>
      <c r="W12">
        <f t="shared" si="2"/>
        <v>42.574016503196084</v>
      </c>
      <c r="X12">
        <f t="shared" si="2"/>
        <v>43.110456409297065</v>
      </c>
      <c r="Y12">
        <f t="shared" si="2"/>
        <v>43.325531230095677</v>
      </c>
      <c r="Z12">
        <f t="shared" si="2"/>
        <v>44.153322730313015</v>
      </c>
      <c r="AA12">
        <f t="shared" si="2"/>
        <v>45.223766115501206</v>
      </c>
      <c r="AB12">
        <f t="shared" si="2"/>
        <v>46.159923916978698</v>
      </c>
      <c r="AC12">
        <f t="shared" si="2"/>
        <v>47.115071115315253</v>
      </c>
      <c r="AD12">
        <f t="shared" si="2"/>
        <v>47.934355237066306</v>
      </c>
      <c r="AE12">
        <f t="shared" si="2"/>
        <v>48.757236089711682</v>
      </c>
      <c r="AF12">
        <f t="shared" si="2"/>
        <v>49.520659179355725</v>
      </c>
      <c r="AG12">
        <f t="shared" si="2"/>
        <v>50.200461694949915</v>
      </c>
      <c r="AH12">
        <f t="shared" si="2"/>
        <v>50.930578871385563</v>
      </c>
      <c r="AI12">
        <f t="shared" si="2"/>
        <v>51.699463111719986</v>
      </c>
      <c r="AJ12">
        <f t="shared" si="2"/>
        <v>52.457847172801145</v>
      </c>
      <c r="AK12">
        <f t="shared" si="2"/>
        <v>53.258570355782616</v>
      </c>
      <c r="AL12">
        <f t="shared" si="2"/>
        <v>54.042716224681016</v>
      </c>
      <c r="AM12">
        <f t="shared" si="2"/>
        <v>54.821718333448722</v>
      </c>
      <c r="AN12">
        <f t="shared" si="2"/>
        <v>55.614935534173789</v>
      </c>
      <c r="AO12">
        <f t="shared" si="2"/>
        <v>56.438952809655284</v>
      </c>
      <c r="AP12">
        <f t="shared" si="2"/>
        <v>57.342303185424235</v>
      </c>
    </row>
    <row r="13" spans="1:53" x14ac:dyDescent="0.25">
      <c r="A13" t="s">
        <v>5</v>
      </c>
      <c r="B13">
        <f>B7/B6</f>
        <v>1.0524987230755813E-2</v>
      </c>
      <c r="C13">
        <f t="shared" si="2"/>
        <v>1.054380717505588E-2</v>
      </c>
      <c r="D13">
        <f t="shared" si="2"/>
        <v>1.0360262439613526E-2</v>
      </c>
      <c r="E13">
        <f t="shared" si="2"/>
        <v>1.0265566449825037E-2</v>
      </c>
      <c r="F13">
        <f t="shared" si="2"/>
        <v>1.0051937922397357E-2</v>
      </c>
      <c r="G13">
        <f t="shared" si="2"/>
        <v>1.0018607418005723E-2</v>
      </c>
      <c r="H13">
        <f t="shared" si="2"/>
        <v>9.9749861019754315E-3</v>
      </c>
      <c r="I13">
        <f t="shared" si="2"/>
        <v>9.6082849714094198E-3</v>
      </c>
      <c r="J13">
        <f t="shared" si="2"/>
        <v>9.2477540950100731E-3</v>
      </c>
      <c r="K13">
        <f t="shared" si="2"/>
        <v>8.973600415943252E-3</v>
      </c>
      <c r="L13">
        <f t="shared" si="2"/>
        <v>8.8098194607895575E-3</v>
      </c>
      <c r="M13">
        <f t="shared" si="2"/>
        <v>8.4823069459757441E-3</v>
      </c>
      <c r="N13">
        <f t="shared" si="2"/>
        <v>8.4591763044589395E-3</v>
      </c>
      <c r="O13">
        <f t="shared" si="2"/>
        <v>8.2776566354634852E-3</v>
      </c>
      <c r="P13">
        <f t="shared" si="2"/>
        <v>8.1785428965697442E-3</v>
      </c>
      <c r="Q13">
        <f t="shared" si="2"/>
        <v>7.9443484908500346E-3</v>
      </c>
      <c r="R13">
        <f t="shared" si="2"/>
        <v>7.688348882972566E-3</v>
      </c>
      <c r="S13">
        <f t="shared" si="2"/>
        <v>7.670217546038284E-3</v>
      </c>
      <c r="T13">
        <f t="shared" si="2"/>
        <v>7.5425680942721044E-3</v>
      </c>
      <c r="U13">
        <f t="shared" si="2"/>
        <v>7.4118316494093854E-3</v>
      </c>
      <c r="V13">
        <f t="shared" si="2"/>
        <v>7.4808277577891758E-3</v>
      </c>
      <c r="W13">
        <f t="shared" si="2"/>
        <v>7.3163799806001909E-3</v>
      </c>
      <c r="X13">
        <f t="shared" si="2"/>
        <v>7.0671383485860582E-3</v>
      </c>
      <c r="Y13">
        <f t="shared" si="2"/>
        <v>6.9784806790857655E-3</v>
      </c>
      <c r="Z13">
        <f t="shared" si="2"/>
        <v>6.8028465723522528E-3</v>
      </c>
      <c r="AA13">
        <f t="shared" si="2"/>
        <v>6.6572325788006922E-3</v>
      </c>
      <c r="AB13">
        <f t="shared" si="2"/>
        <v>6.5007940130992446E-3</v>
      </c>
      <c r="AC13">
        <f t="shared" si="2"/>
        <v>6.3583756983049975E-3</v>
      </c>
      <c r="AD13">
        <f t="shared" si="2"/>
        <v>6.2388786741535366E-3</v>
      </c>
      <c r="AE13">
        <f t="shared" si="2"/>
        <v>6.122633449538761E-3</v>
      </c>
      <c r="AF13">
        <f t="shared" si="2"/>
        <v>5.9930548594099636E-3</v>
      </c>
      <c r="AG13">
        <f t="shared" si="2"/>
        <v>5.8703215824387062E-3</v>
      </c>
      <c r="AH13">
        <f t="shared" si="2"/>
        <v>5.7577320743814071E-3</v>
      </c>
      <c r="AI13">
        <f t="shared" si="2"/>
        <v>5.634250272816433E-3</v>
      </c>
      <c r="AJ13">
        <f t="shared" si="2"/>
        <v>5.5138724126104939E-3</v>
      </c>
      <c r="AK13">
        <f t="shared" si="2"/>
        <v>5.3906173013512906E-3</v>
      </c>
      <c r="AL13">
        <f t="shared" si="2"/>
        <v>5.2697723606617806E-3</v>
      </c>
      <c r="AM13">
        <f t="shared" si="2"/>
        <v>5.1506830285551752E-3</v>
      </c>
      <c r="AN13">
        <f t="shared" si="2"/>
        <v>5.0356914578571377E-3</v>
      </c>
      <c r="AO13">
        <f t="shared" si="2"/>
        <v>4.9243297697757595E-3</v>
      </c>
      <c r="AP13">
        <f t="shared" si="2"/>
        <v>4.8142545545054203E-3</v>
      </c>
    </row>
    <row r="14" spans="1:53" x14ac:dyDescent="0.25">
      <c r="A14" t="s">
        <v>6</v>
      </c>
      <c r="B14">
        <f>B8/B7</f>
        <v>73.187276307598182</v>
      </c>
      <c r="C14">
        <f t="shared" si="2"/>
        <v>72.664082480235777</v>
      </c>
      <c r="D14">
        <f t="shared" si="2"/>
        <v>72.902758292299367</v>
      </c>
      <c r="E14">
        <f t="shared" si="2"/>
        <v>73.17818844555741</v>
      </c>
      <c r="F14">
        <f t="shared" si="2"/>
        <v>72.6948793135019</v>
      </c>
      <c r="G14">
        <f t="shared" si="2"/>
        <v>72.028964635917688</v>
      </c>
      <c r="H14">
        <f t="shared" si="2"/>
        <v>72.048436381974767</v>
      </c>
      <c r="I14">
        <f t="shared" si="2"/>
        <v>72.126051022117977</v>
      </c>
      <c r="J14">
        <f t="shared" si="2"/>
        <v>71.984977475315361</v>
      </c>
      <c r="K14">
        <f t="shared" si="2"/>
        <v>71.509172562982528</v>
      </c>
      <c r="L14">
        <f t="shared" si="2"/>
        <v>71.61397311886563</v>
      </c>
      <c r="M14">
        <f t="shared" si="2"/>
        <v>72.359683707614877</v>
      </c>
      <c r="N14">
        <f t="shared" si="2"/>
        <v>71.781777554865982</v>
      </c>
      <c r="O14">
        <f t="shared" si="2"/>
        <v>71.87759642549976</v>
      </c>
      <c r="P14">
        <f t="shared" si="2"/>
        <v>71.530647619174658</v>
      </c>
      <c r="Q14">
        <f t="shared" si="2"/>
        <v>71.749584210078339</v>
      </c>
      <c r="R14">
        <f t="shared" si="2"/>
        <v>71.788599817489953</v>
      </c>
      <c r="S14">
        <f t="shared" si="2"/>
        <v>71.702873706391287</v>
      </c>
      <c r="T14">
        <f t="shared" si="2"/>
        <v>71.004485381552087</v>
      </c>
      <c r="U14">
        <f t="shared" si="2"/>
        <v>69.656640164720088</v>
      </c>
      <c r="V14">
        <f t="shared" si="2"/>
        <v>69.703278670923837</v>
      </c>
      <c r="W14">
        <f t="shared" si="2"/>
        <v>68.883271391274803</v>
      </c>
      <c r="X14">
        <f t="shared" si="2"/>
        <v>68.425614131965546</v>
      </c>
      <c r="Y14">
        <f t="shared" si="2"/>
        <v>68.418364438459037</v>
      </c>
      <c r="Z14">
        <f t="shared" si="2"/>
        <v>68.320009333126492</v>
      </c>
      <c r="AA14">
        <f t="shared" si="2"/>
        <v>67.97234025085514</v>
      </c>
      <c r="AB14">
        <f t="shared" si="2"/>
        <v>67.323633308164318</v>
      </c>
      <c r="AC14">
        <f t="shared" si="2"/>
        <v>67.455413568808339</v>
      </c>
      <c r="AD14">
        <f t="shared" si="2"/>
        <v>67.487290893952846</v>
      </c>
      <c r="AE14">
        <f t="shared" si="2"/>
        <v>67.474052003163678</v>
      </c>
      <c r="AF14">
        <f t="shared" si="2"/>
        <v>67.452455595919758</v>
      </c>
      <c r="AG14">
        <f t="shared" si="2"/>
        <v>67.480985625842891</v>
      </c>
      <c r="AH14">
        <f t="shared" si="2"/>
        <v>67.689366924015417</v>
      </c>
      <c r="AI14">
        <f t="shared" si="2"/>
        <v>67.788465418222756</v>
      </c>
      <c r="AJ14">
        <f t="shared" si="2"/>
        <v>67.861831966736702</v>
      </c>
      <c r="AK14">
        <f t="shared" si="2"/>
        <v>68.079554656455926</v>
      </c>
      <c r="AL14">
        <f t="shared" si="2"/>
        <v>68.077294698317175</v>
      </c>
      <c r="AM14">
        <f t="shared" si="2"/>
        <v>68.236813521323569</v>
      </c>
      <c r="AN14">
        <f t="shared" si="2"/>
        <v>68.23178088462771</v>
      </c>
      <c r="AO14">
        <f t="shared" si="2"/>
        <v>68.347664359489897</v>
      </c>
      <c r="AP14">
        <f t="shared" si="2"/>
        <v>68.488083780299107</v>
      </c>
    </row>
    <row r="17" spans="1:42" x14ac:dyDescent="0.25">
      <c r="A17" s="12" t="s">
        <v>7</v>
      </c>
    </row>
    <row r="18" spans="1:42" x14ac:dyDescent="0.25">
      <c r="A18" s="16" t="s">
        <v>8</v>
      </c>
      <c r="B18">
        <f t="shared" ref="B18:P20" si="3">B5</f>
        <v>249.62</v>
      </c>
      <c r="C18">
        <f t="shared" si="3"/>
        <v>252.98</v>
      </c>
      <c r="D18">
        <f t="shared" si="3"/>
        <v>256.51</v>
      </c>
      <c r="E18">
        <f t="shared" si="3"/>
        <v>259.92</v>
      </c>
      <c r="F18">
        <f t="shared" si="3"/>
        <v>263.13</v>
      </c>
      <c r="G18">
        <f t="shared" si="3"/>
        <v>266.27999999999997</v>
      </c>
      <c r="H18">
        <f t="shared" si="3"/>
        <v>269.39</v>
      </c>
      <c r="I18">
        <f t="shared" si="3"/>
        <v>272.64999999999998</v>
      </c>
      <c r="J18">
        <f t="shared" si="3"/>
        <v>275.85000000000002</v>
      </c>
      <c r="K18">
        <f t="shared" si="3"/>
        <v>279.04000000000002</v>
      </c>
      <c r="L18">
        <f t="shared" si="3"/>
        <v>282.16000000000003</v>
      </c>
      <c r="M18">
        <f t="shared" si="3"/>
        <v>284.97000000000003</v>
      </c>
      <c r="N18">
        <f t="shared" si="3"/>
        <v>287.62</v>
      </c>
      <c r="O18">
        <f t="shared" si="3"/>
        <v>290.11</v>
      </c>
      <c r="P18">
        <f t="shared" si="3"/>
        <v>292.81</v>
      </c>
      <c r="Q18">
        <f>Q5</f>
        <v>295.52</v>
      </c>
      <c r="R18" s="17">
        <v>299.56594848632801</v>
      </c>
      <c r="S18" s="17">
        <v>302.40954589843801</v>
      </c>
      <c r="T18" s="17">
        <v>305.36541748046898</v>
      </c>
      <c r="U18" s="17">
        <v>308.35592651367199</v>
      </c>
      <c r="V18" s="17">
        <v>311.37261962890602</v>
      </c>
      <c r="W18" s="17">
        <v>314.37658691406301</v>
      </c>
      <c r="X18" s="17">
        <v>317.41369628906301</v>
      </c>
      <c r="Y18" s="17">
        <v>320.48211669921898</v>
      </c>
      <c r="Z18" s="17">
        <v>323.57778930664102</v>
      </c>
      <c r="AA18" s="17">
        <v>326.69729614257801</v>
      </c>
      <c r="AB18" s="17">
        <v>329.83734130859398</v>
      </c>
      <c r="AC18" s="17">
        <v>332.99530029296898</v>
      </c>
      <c r="AD18" s="17">
        <v>336.16876220703102</v>
      </c>
      <c r="AE18" s="17">
        <v>339.35534667968801</v>
      </c>
      <c r="AF18" s="17">
        <v>342.55276489257801</v>
      </c>
      <c r="AG18" s="17">
        <v>345.75851440429699</v>
      </c>
      <c r="AH18" s="17">
        <v>348.97048950195301</v>
      </c>
      <c r="AI18" s="17">
        <v>352.18600463867199</v>
      </c>
      <c r="AJ18" s="17">
        <v>355.40274047851602</v>
      </c>
      <c r="AK18" s="17">
        <v>358.61898803710898</v>
      </c>
      <c r="AL18" s="17">
        <v>361.83401489257801</v>
      </c>
      <c r="AM18" s="17">
        <v>365.04650878906301</v>
      </c>
      <c r="AN18" s="17">
        <v>368.25674438476602</v>
      </c>
      <c r="AO18" s="17">
        <v>371.46426391601602</v>
      </c>
      <c r="AP18" s="17">
        <v>374.66973876953102</v>
      </c>
    </row>
    <row r="19" spans="1:42" x14ac:dyDescent="0.25">
      <c r="A19" s="16" t="s">
        <v>9</v>
      </c>
      <c r="B19" s="18">
        <f t="shared" si="3"/>
        <v>8027.1</v>
      </c>
      <c r="C19" s="18">
        <f t="shared" si="3"/>
        <v>8008.3</v>
      </c>
      <c r="D19" s="18">
        <f t="shared" si="3"/>
        <v>8280</v>
      </c>
      <c r="E19" s="18">
        <f t="shared" si="3"/>
        <v>8516.2000000000007</v>
      </c>
      <c r="F19" s="18">
        <f t="shared" si="3"/>
        <v>8863.1</v>
      </c>
      <c r="G19" s="18">
        <f t="shared" si="3"/>
        <v>9086</v>
      </c>
      <c r="H19" s="18">
        <f t="shared" si="3"/>
        <v>9425.7999999999993</v>
      </c>
      <c r="I19" s="18">
        <f t="shared" si="3"/>
        <v>9845.9</v>
      </c>
      <c r="J19" s="18">
        <f t="shared" si="3"/>
        <v>10274.700000000001</v>
      </c>
      <c r="K19" s="18">
        <f t="shared" si="3"/>
        <v>10770.7</v>
      </c>
      <c r="L19" s="18">
        <f t="shared" si="3"/>
        <v>11216.4</v>
      </c>
      <c r="M19" s="18">
        <f t="shared" si="3"/>
        <v>11337.5</v>
      </c>
      <c r="N19" s="18">
        <f t="shared" si="3"/>
        <v>11543.1</v>
      </c>
      <c r="O19" s="18">
        <f t="shared" si="3"/>
        <v>11836.4</v>
      </c>
      <c r="P19" s="18">
        <f t="shared" si="3"/>
        <v>12246.9</v>
      </c>
      <c r="Q19" s="18">
        <f>Q6</f>
        <v>12623</v>
      </c>
      <c r="R19" s="19">
        <f>R62*$R$69</f>
        <v>12787.001024248853</v>
      </c>
      <c r="S19" s="19">
        <f t="shared" ref="S19:AP19" si="4">S62*$R$69</f>
        <v>13046.282149936465</v>
      </c>
      <c r="T19" s="19">
        <f t="shared" si="4"/>
        <v>13213.15397973457</v>
      </c>
      <c r="U19" s="19">
        <f t="shared" si="4"/>
        <v>12830.021069970604</v>
      </c>
      <c r="V19" s="19">
        <f t="shared" si="4"/>
        <v>13131.395771439722</v>
      </c>
      <c r="W19" s="19">
        <f t="shared" si="4"/>
        <v>13613.685287409804</v>
      </c>
      <c r="X19" s="19">
        <f t="shared" si="4"/>
        <v>14069.434424638202</v>
      </c>
      <c r="Y19" s="19">
        <f t="shared" si="4"/>
        <v>14503.036729118399</v>
      </c>
      <c r="Z19" s="19">
        <f t="shared" si="4"/>
        <v>14874.772289700993</v>
      </c>
      <c r="AA19" s="19">
        <f t="shared" si="4"/>
        <v>15227.700952725696</v>
      </c>
      <c r="AB19" s="19">
        <f t="shared" si="4"/>
        <v>15605.659782155119</v>
      </c>
      <c r="AC19" s="19">
        <f t="shared" si="4"/>
        <v>16026.761375878328</v>
      </c>
      <c r="AD19" s="19">
        <f t="shared" si="4"/>
        <v>16488.660814153965</v>
      </c>
      <c r="AE19" s="19">
        <f t="shared" si="4"/>
        <v>16954.101401855147</v>
      </c>
      <c r="AF19" s="19">
        <f t="shared" si="4"/>
        <v>17432.650765309892</v>
      </c>
      <c r="AG19" s="19">
        <f t="shared" si="4"/>
        <v>17876.278403224631</v>
      </c>
      <c r="AH19" s="19">
        <f t="shared" si="4"/>
        <v>18332.188954070305</v>
      </c>
      <c r="AI19" s="19">
        <f t="shared" si="4"/>
        <v>18816.07602262231</v>
      </c>
      <c r="AJ19" s="19">
        <f t="shared" si="4"/>
        <v>19320.940227983647</v>
      </c>
      <c r="AK19" s="19">
        <f t="shared" si="4"/>
        <v>19866.544788115913</v>
      </c>
      <c r="AL19" s="19">
        <f t="shared" si="4"/>
        <v>20402.325229048871</v>
      </c>
      <c r="AM19" s="19">
        <f t="shared" si="4"/>
        <v>20921.73877141931</v>
      </c>
      <c r="AN19" s="19">
        <f t="shared" si="4"/>
        <v>21429.997085034287</v>
      </c>
      <c r="AO19" s="19">
        <f t="shared" si="4"/>
        <v>21946.573727802494</v>
      </c>
      <c r="AP19" s="19">
        <f t="shared" si="4"/>
        <v>22500.649186123494</v>
      </c>
    </row>
    <row r="20" spans="1:42" x14ac:dyDescent="0.25">
      <c r="A20" t="s">
        <v>10</v>
      </c>
      <c r="B20" s="18">
        <f t="shared" si="3"/>
        <v>84.485124999999996</v>
      </c>
      <c r="C20" s="18">
        <f t="shared" si="3"/>
        <v>84.437971000000005</v>
      </c>
      <c r="D20" s="18">
        <f t="shared" si="3"/>
        <v>85.782972999999998</v>
      </c>
      <c r="E20" s="18">
        <f t="shared" si="3"/>
        <v>87.423616999999993</v>
      </c>
      <c r="F20" s="18">
        <f t="shared" si="3"/>
        <v>89.091331000000011</v>
      </c>
      <c r="G20" s="18">
        <f t="shared" si="3"/>
        <v>91.029066999999998</v>
      </c>
      <c r="H20" s="18">
        <f t="shared" si="3"/>
        <v>94.022224000000008</v>
      </c>
      <c r="I20" s="18">
        <f t="shared" si="3"/>
        <v>94.602213000000006</v>
      </c>
      <c r="J20" s="18">
        <f t="shared" si="3"/>
        <v>95.017899</v>
      </c>
      <c r="K20" s="18">
        <f t="shared" si="3"/>
        <v>96.651957999999993</v>
      </c>
      <c r="L20" s="18">
        <f t="shared" si="3"/>
        <v>98.814458999999999</v>
      </c>
      <c r="M20" s="18">
        <f t="shared" si="3"/>
        <v>96.168154999999999</v>
      </c>
      <c r="N20" s="18">
        <f t="shared" si="3"/>
        <v>97.645117999999997</v>
      </c>
      <c r="O20" s="18">
        <f t="shared" si="3"/>
        <v>97.977654999999999</v>
      </c>
      <c r="P20" s="18">
        <f t="shared" si="3"/>
        <v>100.16179700000001</v>
      </c>
      <c r="Q20" s="18">
        <f>Q7</f>
        <v>100.28151099999999</v>
      </c>
      <c r="R20" s="20">
        <v>100.018341064453</v>
      </c>
      <c r="S20" s="20">
        <v>101.895538330078</v>
      </c>
      <c r="T20" s="20">
        <v>100.526527404785</v>
      </c>
      <c r="U20" s="20">
        <v>98.051170349121094</v>
      </c>
      <c r="V20" s="20">
        <v>99.061332702636705</v>
      </c>
      <c r="W20" s="20">
        <v>100.562995910645</v>
      </c>
      <c r="X20" s="20">
        <v>101.648513793945</v>
      </c>
      <c r="Y20" s="20">
        <v>102.14591217041</v>
      </c>
      <c r="Z20" s="20">
        <v>102.17959594726599</v>
      </c>
      <c r="AA20" s="20">
        <v>102.078399658203</v>
      </c>
      <c r="AB20" s="20">
        <v>102.36636352539099</v>
      </c>
      <c r="AC20" s="20">
        <v>102.770713806152</v>
      </c>
      <c r="AD20" s="20">
        <v>103.30143737793</v>
      </c>
      <c r="AE20" s="20">
        <v>103.896690368652</v>
      </c>
      <c r="AF20" s="20">
        <v>104.67276763916</v>
      </c>
      <c r="AG20" s="20">
        <v>105.16796875</v>
      </c>
      <c r="AH20" s="20">
        <v>105.81777191162099</v>
      </c>
      <c r="AI20" s="20">
        <v>106.65236663818401</v>
      </c>
      <c r="AJ20" s="20">
        <v>107.454917907715</v>
      </c>
      <c r="AK20" s="20">
        <v>108.15700531005901</v>
      </c>
      <c r="AL20" s="20">
        <v>108.793869018555</v>
      </c>
      <c r="AM20" s="20">
        <v>109.50503540039099</v>
      </c>
      <c r="AN20" s="20">
        <v>110.06471252441401</v>
      </c>
      <c r="AO20" s="20">
        <v>110.43196105957</v>
      </c>
      <c r="AP20" s="20">
        <v>110.95726776123</v>
      </c>
    </row>
    <row r="21" spans="1:42" x14ac:dyDescent="0.25">
      <c r="A21" t="s">
        <v>11</v>
      </c>
      <c r="B21">
        <f>'[1]Projections Comparison'!B4</f>
        <v>6098.8</v>
      </c>
      <c r="C21">
        <f>'[1]Projections Comparison'!C4</f>
        <v>6053.5</v>
      </c>
      <c r="D21">
        <f>'[1]Projections Comparison'!D4</f>
        <v>6156</v>
      </c>
      <c r="E21">
        <f>'[1]Projections Comparison'!E4</f>
        <v>6287.8</v>
      </c>
      <c r="F21">
        <f>'[1]Projections Comparison'!F4</f>
        <v>6395.1</v>
      </c>
      <c r="G21">
        <f>'[1]Projections Comparison'!G4</f>
        <v>6463.3</v>
      </c>
      <c r="H21">
        <f>'[1]Projections Comparison'!H4</f>
        <v>6673.3</v>
      </c>
      <c r="I21">
        <f>'[1]Projections Comparison'!I4</f>
        <v>6727.2</v>
      </c>
      <c r="J21">
        <f>'[1]Projections Comparison'!J4</f>
        <v>6769.2</v>
      </c>
      <c r="K21">
        <f>'[1]Projections Comparison'!K4</f>
        <v>6822.2</v>
      </c>
      <c r="L21">
        <f>'[1]Projections Comparison'!L4</f>
        <v>7008.3</v>
      </c>
      <c r="M21">
        <f>'[1]Projections Comparison'!M4</f>
        <v>6896.3</v>
      </c>
      <c r="N21">
        <f>'[1]Projections Comparison'!N4</f>
        <v>6942.3</v>
      </c>
      <c r="O21">
        <f>'[1]Projections Comparison'!O4</f>
        <v>6981.1</v>
      </c>
      <c r="P21">
        <f>'[1]Projections Comparison'!P4</f>
        <v>7064.9</v>
      </c>
      <c r="Q21">
        <f>'[1]Projections Comparison'!Q4</f>
        <v>7108.7999999999993</v>
      </c>
      <c r="R21">
        <f>'[1]Projections Comparison'!R4</f>
        <v>7051.1</v>
      </c>
      <c r="S21">
        <f>'[1]Projections Comparison'!S4</f>
        <v>7150.3</v>
      </c>
      <c r="T21">
        <f>'[1]Projections Comparison'!T4</f>
        <v>7124.7249949816969</v>
      </c>
      <c r="U21">
        <f>'[1]Projections Comparison'!U4</f>
        <v>7099.1499899633936</v>
      </c>
      <c r="V21">
        <f>'[1]Projections Comparison'!V4</f>
        <v>7073.5749849450895</v>
      </c>
      <c r="W21">
        <f>'[1]Projections Comparison'!W4</f>
        <v>7105.3677441523769</v>
      </c>
      <c r="X21">
        <f>'[1]Projections Comparison'!X4</f>
        <v>7137.1605033596643</v>
      </c>
      <c r="Y21">
        <f>'[1]Projections Comparison'!Y4</f>
        <v>7168.9532625669517</v>
      </c>
      <c r="Z21">
        <f>'[1]Projections Comparison'!Z4</f>
        <v>7200.7460217742391</v>
      </c>
      <c r="AA21">
        <f>'[1]Projections Comparison'!AA4</f>
        <v>7232.5387809815256</v>
      </c>
      <c r="AB21">
        <f>'[1]Projections Comparison'!AB4</f>
        <v>7269.2702069256711</v>
      </c>
      <c r="AC21">
        <f>'[1]Projections Comparison'!AC4</f>
        <v>7306.0016328698166</v>
      </c>
      <c r="AD21">
        <f>'[1]Projections Comparison'!AD4</f>
        <v>7342.7330588139621</v>
      </c>
      <c r="AE21">
        <f>'[1]Projections Comparison'!AE4</f>
        <v>7379.4644847581076</v>
      </c>
      <c r="AF21">
        <f>'[1]Projections Comparison'!AF4</f>
        <v>7416.1959107022549</v>
      </c>
    </row>
    <row r="22" spans="1:42" x14ac:dyDescent="0.25">
      <c r="A22" s="16" t="s">
        <v>12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21">
        <v>1.16675996780396</v>
      </c>
      <c r="S22" s="21">
        <v>1.1981899738311801</v>
      </c>
      <c r="T22" s="21">
        <v>1.2245274782180799</v>
      </c>
      <c r="U22" s="21">
        <v>1.23659420013428</v>
      </c>
      <c r="V22" s="21">
        <v>1.2433885335922199</v>
      </c>
      <c r="W22" s="21">
        <v>1.25803351402283</v>
      </c>
      <c r="X22" s="21">
        <v>1.27381479740143</v>
      </c>
      <c r="Y22" s="21">
        <v>1.2965997457504299</v>
      </c>
      <c r="Z22" s="21">
        <v>1.3241354227066</v>
      </c>
      <c r="AA22" s="21">
        <v>1.3536860942840601</v>
      </c>
      <c r="AB22" s="21">
        <v>1.38462102413177</v>
      </c>
      <c r="AC22" s="21">
        <v>1.41650998592377</v>
      </c>
      <c r="AD22" s="21">
        <v>1.4500250816345199</v>
      </c>
      <c r="AE22" s="21">
        <v>1.4844970703125</v>
      </c>
      <c r="AF22" s="21">
        <v>1.52147424221039</v>
      </c>
      <c r="AG22" s="21">
        <v>1.5602166652679399</v>
      </c>
      <c r="AH22" s="21">
        <v>1.5998344421386701</v>
      </c>
      <c r="AI22" s="21">
        <v>1.63811671733856</v>
      </c>
      <c r="AJ22" s="21">
        <v>1.67511594295502</v>
      </c>
      <c r="AK22" s="21">
        <v>1.7105573415756199</v>
      </c>
      <c r="AL22" s="21">
        <v>1.74619901180267</v>
      </c>
      <c r="AM22" s="21">
        <v>1.7823221683502199</v>
      </c>
      <c r="AN22" s="21">
        <v>1.8199779987335201</v>
      </c>
      <c r="AO22" s="21">
        <v>1.85782170295715</v>
      </c>
      <c r="AP22" s="21">
        <v>1.89620685577393</v>
      </c>
    </row>
    <row r="24" spans="1:42" x14ac:dyDescent="0.25">
      <c r="A24" t="s">
        <v>3</v>
      </c>
      <c r="B24">
        <f>B18</f>
        <v>249.62</v>
      </c>
      <c r="C24">
        <f t="shared" ref="C24:AP24" si="5">C18</f>
        <v>252.98</v>
      </c>
      <c r="D24">
        <f t="shared" si="5"/>
        <v>256.51</v>
      </c>
      <c r="E24">
        <f t="shared" si="5"/>
        <v>259.92</v>
      </c>
      <c r="F24">
        <f t="shared" si="5"/>
        <v>263.13</v>
      </c>
      <c r="G24">
        <f t="shared" si="5"/>
        <v>266.27999999999997</v>
      </c>
      <c r="H24">
        <f t="shared" si="5"/>
        <v>269.39</v>
      </c>
      <c r="I24">
        <f t="shared" si="5"/>
        <v>272.64999999999998</v>
      </c>
      <c r="J24">
        <f t="shared" si="5"/>
        <v>275.85000000000002</v>
      </c>
      <c r="K24">
        <f t="shared" si="5"/>
        <v>279.04000000000002</v>
      </c>
      <c r="L24">
        <f t="shared" si="5"/>
        <v>282.16000000000003</v>
      </c>
      <c r="M24">
        <f t="shared" si="5"/>
        <v>284.97000000000003</v>
      </c>
      <c r="N24">
        <f t="shared" si="5"/>
        <v>287.62</v>
      </c>
      <c r="O24">
        <f t="shared" si="5"/>
        <v>290.11</v>
      </c>
      <c r="P24">
        <f t="shared" si="5"/>
        <v>292.81</v>
      </c>
      <c r="Q24">
        <f t="shared" si="5"/>
        <v>295.52</v>
      </c>
      <c r="R24">
        <f t="shared" si="5"/>
        <v>299.56594848632801</v>
      </c>
      <c r="S24">
        <f t="shared" si="5"/>
        <v>302.40954589843801</v>
      </c>
      <c r="T24">
        <f t="shared" si="5"/>
        <v>305.36541748046898</v>
      </c>
      <c r="U24">
        <f t="shared" si="5"/>
        <v>308.35592651367199</v>
      </c>
      <c r="V24">
        <f t="shared" si="5"/>
        <v>311.37261962890602</v>
      </c>
      <c r="W24">
        <f t="shared" si="5"/>
        <v>314.37658691406301</v>
      </c>
      <c r="X24">
        <f t="shared" si="5"/>
        <v>317.41369628906301</v>
      </c>
      <c r="Y24">
        <f t="shared" si="5"/>
        <v>320.48211669921898</v>
      </c>
      <c r="Z24">
        <f t="shared" si="5"/>
        <v>323.57778930664102</v>
      </c>
      <c r="AA24">
        <f t="shared" si="5"/>
        <v>326.69729614257801</v>
      </c>
      <c r="AB24">
        <f t="shared" si="5"/>
        <v>329.83734130859398</v>
      </c>
      <c r="AC24">
        <f t="shared" si="5"/>
        <v>332.99530029296898</v>
      </c>
      <c r="AD24">
        <f t="shared" si="5"/>
        <v>336.16876220703102</v>
      </c>
      <c r="AE24">
        <f t="shared" si="5"/>
        <v>339.35534667968801</v>
      </c>
      <c r="AF24">
        <f t="shared" si="5"/>
        <v>342.55276489257801</v>
      </c>
      <c r="AG24">
        <f t="shared" si="5"/>
        <v>345.75851440429699</v>
      </c>
      <c r="AH24">
        <f t="shared" si="5"/>
        <v>348.97048950195301</v>
      </c>
      <c r="AI24">
        <f t="shared" si="5"/>
        <v>352.18600463867199</v>
      </c>
      <c r="AJ24">
        <f t="shared" si="5"/>
        <v>355.40274047851602</v>
      </c>
      <c r="AK24">
        <f t="shared" si="5"/>
        <v>358.61898803710898</v>
      </c>
      <c r="AL24">
        <f t="shared" si="5"/>
        <v>361.83401489257801</v>
      </c>
      <c r="AM24">
        <f t="shared" si="5"/>
        <v>365.04650878906301</v>
      </c>
      <c r="AN24">
        <f t="shared" si="5"/>
        <v>368.25674438476602</v>
      </c>
      <c r="AO24">
        <f t="shared" si="5"/>
        <v>371.46426391601602</v>
      </c>
      <c r="AP24">
        <f t="shared" si="5"/>
        <v>374.66973876953102</v>
      </c>
    </row>
    <row r="25" spans="1:42" x14ac:dyDescent="0.25">
      <c r="A25" t="s">
        <v>4</v>
      </c>
      <c r="B25">
        <f>B19/B18</f>
        <v>32.157279064177551</v>
      </c>
      <c r="C25">
        <f t="shared" ref="C25:AP27" si="6">C19/C18</f>
        <v>31.655862123488024</v>
      </c>
      <c r="D25">
        <f t="shared" si="6"/>
        <v>32.279443296557638</v>
      </c>
      <c r="E25">
        <f t="shared" si="6"/>
        <v>32.764696829793785</v>
      </c>
      <c r="F25">
        <f t="shared" si="6"/>
        <v>33.683350435146124</v>
      </c>
      <c r="G25">
        <f t="shared" si="6"/>
        <v>34.121976866456365</v>
      </c>
      <c r="H25">
        <f t="shared" si="6"/>
        <v>34.989420542707599</v>
      </c>
      <c r="I25">
        <f t="shared" si="6"/>
        <v>36.111865028424724</v>
      </c>
      <c r="J25">
        <f t="shared" si="6"/>
        <v>37.247417074497008</v>
      </c>
      <c r="K25">
        <f t="shared" si="6"/>
        <v>38.599125573394495</v>
      </c>
      <c r="L25">
        <f t="shared" si="6"/>
        <v>39.751913807768638</v>
      </c>
      <c r="M25">
        <f t="shared" si="6"/>
        <v>39.7848896375057</v>
      </c>
      <c r="N25">
        <f t="shared" si="6"/>
        <v>40.133161810722484</v>
      </c>
      <c r="O25">
        <f t="shared" si="6"/>
        <v>40.799696666781564</v>
      </c>
      <c r="P25">
        <f t="shared" si="6"/>
        <v>41.825415798640755</v>
      </c>
      <c r="Q25">
        <f t="shared" si="6"/>
        <v>42.714537087168381</v>
      </c>
      <c r="R25">
        <f t="shared" si="6"/>
        <v>42.685095181411924</v>
      </c>
      <c r="S25">
        <f t="shared" si="6"/>
        <v>43.141105586389003</v>
      </c>
      <c r="T25">
        <f t="shared" si="6"/>
        <v>43.269974998330248</v>
      </c>
      <c r="U25">
        <f t="shared" si="6"/>
        <v>41.607830324615932</v>
      </c>
      <c r="V25">
        <f t="shared" si="6"/>
        <v>42.172609098030918</v>
      </c>
      <c r="W25">
        <f t="shared" si="6"/>
        <v>43.30375051476463</v>
      </c>
      <c r="X25">
        <f t="shared" si="6"/>
        <v>44.325227893838012</v>
      </c>
      <c r="Y25">
        <f t="shared" si="6"/>
        <v>45.253809724209624</v>
      </c>
      <c r="Z25">
        <f t="shared" si="6"/>
        <v>45.969695020089276</v>
      </c>
      <c r="AA25">
        <f t="shared" si="6"/>
        <v>46.611040656057298</v>
      </c>
      <c r="AB25">
        <f t="shared" si="6"/>
        <v>47.313199046055097</v>
      </c>
      <c r="AC25">
        <f t="shared" si="6"/>
        <v>48.129091797325657</v>
      </c>
      <c r="AD25">
        <f t="shared" si="6"/>
        <v>49.048759634600884</v>
      </c>
      <c r="AE25">
        <f t="shared" si="6"/>
        <v>49.959729727959306</v>
      </c>
      <c r="AF25">
        <f t="shared" si="6"/>
        <v>50.890410330731505</v>
      </c>
      <c r="AG25">
        <f t="shared" si="6"/>
        <v>51.701628907167901</v>
      </c>
      <c r="AH25">
        <f t="shared" si="6"/>
        <v>52.53220402743456</v>
      </c>
      <c r="AI25">
        <f t="shared" si="6"/>
        <v>53.426529659879051</v>
      </c>
      <c r="AJ25">
        <f t="shared" si="6"/>
        <v>54.363509414614633</v>
      </c>
      <c r="AK25">
        <f t="shared" si="6"/>
        <v>55.39735889852038</v>
      </c>
      <c r="AL25">
        <f t="shared" si="6"/>
        <v>56.385868628481354</v>
      </c>
      <c r="AM25">
        <f t="shared" si="6"/>
        <v>57.312529411173308</v>
      </c>
      <c r="AN25">
        <f t="shared" si="6"/>
        <v>58.193087870900101</v>
      </c>
      <c r="AO25">
        <f t="shared" si="6"/>
        <v>59.081251844899867</v>
      </c>
      <c r="AP25">
        <f t="shared" si="6"/>
        <v>60.054621064457571</v>
      </c>
    </row>
    <row r="26" spans="1:42" x14ac:dyDescent="0.25">
      <c r="A26" t="s">
        <v>5</v>
      </c>
      <c r="B26">
        <f>B20/B19</f>
        <v>1.0524987230755813E-2</v>
      </c>
      <c r="C26">
        <f t="shared" si="6"/>
        <v>1.054380717505588E-2</v>
      </c>
      <c r="D26">
        <f t="shared" si="6"/>
        <v>1.0360262439613526E-2</v>
      </c>
      <c r="E26">
        <f t="shared" si="6"/>
        <v>1.0265566449825037E-2</v>
      </c>
      <c r="F26">
        <f t="shared" si="6"/>
        <v>1.0051937922397357E-2</v>
      </c>
      <c r="G26">
        <f t="shared" si="6"/>
        <v>1.0018607418005723E-2</v>
      </c>
      <c r="H26">
        <f t="shared" si="6"/>
        <v>9.9749861019754315E-3</v>
      </c>
      <c r="I26">
        <f t="shared" si="6"/>
        <v>9.6082849714094198E-3</v>
      </c>
      <c r="J26">
        <f t="shared" si="6"/>
        <v>9.2477540950100731E-3</v>
      </c>
      <c r="K26">
        <f t="shared" si="6"/>
        <v>8.973600415943252E-3</v>
      </c>
      <c r="L26">
        <f t="shared" si="6"/>
        <v>8.8098194607895575E-3</v>
      </c>
      <c r="M26">
        <f t="shared" si="6"/>
        <v>8.4823069459757441E-3</v>
      </c>
      <c r="N26">
        <f t="shared" si="6"/>
        <v>8.4591763044589395E-3</v>
      </c>
      <c r="O26">
        <f t="shared" si="6"/>
        <v>8.2776566354634852E-3</v>
      </c>
      <c r="P26">
        <f t="shared" si="6"/>
        <v>8.1785428965697442E-3</v>
      </c>
      <c r="Q26">
        <f t="shared" si="6"/>
        <v>7.9443484908500346E-3</v>
      </c>
      <c r="R26">
        <f t="shared" si="6"/>
        <v>7.8218763629393211E-3</v>
      </c>
      <c r="S26">
        <f t="shared" si="6"/>
        <v>7.8103123295224933E-3</v>
      </c>
      <c r="T26">
        <f t="shared" si="6"/>
        <v>7.6080644756706612E-3</v>
      </c>
      <c r="U26">
        <f t="shared" si="6"/>
        <v>7.6423234080741651E-3</v>
      </c>
      <c r="V26">
        <f t="shared" si="6"/>
        <v>7.5438540142161638E-3</v>
      </c>
      <c r="W26">
        <f t="shared" si="6"/>
        <v>7.3869047056381995E-3</v>
      </c>
      <c r="X26">
        <f t="shared" si="6"/>
        <v>7.2247761158003273E-3</v>
      </c>
      <c r="Y26">
        <f t="shared" si="6"/>
        <v>7.0430706394976617E-3</v>
      </c>
      <c r="Z26">
        <f t="shared" si="6"/>
        <v>6.8693216916008307E-3</v>
      </c>
      <c r="AA26">
        <f t="shared" si="6"/>
        <v>6.7034675802410855E-3</v>
      </c>
      <c r="AB26">
        <f t="shared" si="6"/>
        <v>6.5595665261423729E-3</v>
      </c>
      <c r="AC26">
        <f t="shared" si="6"/>
        <v>6.412444248457513E-3</v>
      </c>
      <c r="AD26">
        <f t="shared" si="6"/>
        <v>6.2649986279816874E-3</v>
      </c>
      <c r="AE26">
        <f t="shared" si="6"/>
        <v>6.1281154280039551E-3</v>
      </c>
      <c r="AF26">
        <f t="shared" si="6"/>
        <v>6.004409142839803E-3</v>
      </c>
      <c r="AG26">
        <f t="shared" si="6"/>
        <v>5.8831019733407803E-3</v>
      </c>
      <c r="AH26">
        <f t="shared" si="6"/>
        <v>5.7722387750168934E-3</v>
      </c>
      <c r="AI26">
        <f t="shared" si="6"/>
        <v>5.6681513462189101E-3</v>
      </c>
      <c r="AJ26">
        <f t="shared" si="6"/>
        <v>5.5615780929792313E-3</v>
      </c>
      <c r="AK26">
        <f t="shared" si="6"/>
        <v>5.4441779616734411E-3</v>
      </c>
      <c r="AL26">
        <f t="shared" si="6"/>
        <v>5.3324249955418847E-3</v>
      </c>
      <c r="AM26">
        <f t="shared" si="6"/>
        <v>5.2340312914136572E-3</v>
      </c>
      <c r="AN26">
        <f t="shared" si="6"/>
        <v>5.1360115490299381E-3</v>
      </c>
      <c r="AO26">
        <f t="shared" si="6"/>
        <v>5.0318542852851745E-3</v>
      </c>
      <c r="AP26">
        <f t="shared" si="6"/>
        <v>4.9312918415553584E-3</v>
      </c>
    </row>
    <row r="27" spans="1:42" x14ac:dyDescent="0.25">
      <c r="A27" t="s">
        <v>6</v>
      </c>
      <c r="B27">
        <f>B21/B20</f>
        <v>72.187855554454117</v>
      </c>
      <c r="C27">
        <f t="shared" si="6"/>
        <v>71.691680038119344</v>
      </c>
      <c r="D27">
        <f t="shared" si="6"/>
        <v>71.762493006624993</v>
      </c>
      <c r="E27">
        <f t="shared" si="6"/>
        <v>71.923356820159938</v>
      </c>
      <c r="F27">
        <f t="shared" si="6"/>
        <v>71.781394757700937</v>
      </c>
      <c r="G27">
        <f t="shared" si="6"/>
        <v>71.002595247955256</v>
      </c>
      <c r="H27">
        <f t="shared" si="6"/>
        <v>70.975772706674107</v>
      </c>
      <c r="I27">
        <f t="shared" si="6"/>
        <v>71.110387237981413</v>
      </c>
      <c r="J27">
        <f t="shared" si="6"/>
        <v>71.241314228596025</v>
      </c>
      <c r="K27">
        <f t="shared" si="6"/>
        <v>70.585222908779571</v>
      </c>
      <c r="L27">
        <f t="shared" si="6"/>
        <v>70.923831096418795</v>
      </c>
      <c r="M27">
        <f t="shared" si="6"/>
        <v>71.710848565203321</v>
      </c>
      <c r="N27">
        <f t="shared" si="6"/>
        <v>71.097256495711335</v>
      </c>
      <c r="O27">
        <f t="shared" si="6"/>
        <v>71.251960459759943</v>
      </c>
      <c r="P27">
        <f t="shared" si="6"/>
        <v>70.534876685569046</v>
      </c>
      <c r="Q27">
        <f t="shared" si="6"/>
        <v>70.888441240180356</v>
      </c>
      <c r="R27">
        <f t="shared" si="6"/>
        <v>70.498069903560875</v>
      </c>
      <c r="S27">
        <f t="shared" si="6"/>
        <v>70.172846791755376</v>
      </c>
      <c r="T27">
        <f t="shared" si="6"/>
        <v>70.87407850360664</v>
      </c>
      <c r="U27">
        <f t="shared" si="6"/>
        <v>72.402501313203643</v>
      </c>
      <c r="V27">
        <f t="shared" si="6"/>
        <v>71.406014758337818</v>
      </c>
      <c r="W27">
        <f t="shared" si="6"/>
        <v>70.655887683237225</v>
      </c>
      <c r="X27">
        <f t="shared" si="6"/>
        <v>70.214115651780546</v>
      </c>
      <c r="Y27">
        <f t="shared" si="6"/>
        <v>70.183457274403594</v>
      </c>
      <c r="Z27">
        <f t="shared" si="6"/>
        <v>70.471466979478777</v>
      </c>
      <c r="AA27">
        <f t="shared" si="6"/>
        <v>70.852783793621327</v>
      </c>
      <c r="AB27">
        <f t="shared" si="6"/>
        <v>71.012293067562169</v>
      </c>
      <c r="AC27">
        <f t="shared" si="6"/>
        <v>71.090307367627418</v>
      </c>
      <c r="AD27">
        <f t="shared" si="6"/>
        <v>71.080647522361701</v>
      </c>
      <c r="AE27">
        <f t="shared" si="6"/>
        <v>71.026944733021637</v>
      </c>
      <c r="AF27">
        <f t="shared" si="6"/>
        <v>70.851245056099202</v>
      </c>
    </row>
    <row r="29" spans="1:42" x14ac:dyDescent="0.25">
      <c r="A29" t="s">
        <v>13</v>
      </c>
      <c r="B29">
        <f>(B24*B12*B13*B14)-B8</f>
        <v>0</v>
      </c>
      <c r="C29">
        <f t="shared" ref="C29:AF29" si="7">(C24*C12*C13*C14)-C8</f>
        <v>0</v>
      </c>
      <c r="D29">
        <f t="shared" si="7"/>
        <v>0</v>
      </c>
      <c r="E29">
        <f t="shared" si="7"/>
        <v>0</v>
      </c>
      <c r="F29">
        <f t="shared" si="7"/>
        <v>0</v>
      </c>
      <c r="G29">
        <f t="shared" si="7"/>
        <v>0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28.427548816218405</v>
      </c>
      <c r="S29">
        <f t="shared" si="7"/>
        <v>28.441029554171109</v>
      </c>
      <c r="T29">
        <f t="shared" si="7"/>
        <v>29.56472454649429</v>
      </c>
      <c r="U29">
        <f t="shared" si="7"/>
        <v>34.051593181245153</v>
      </c>
      <c r="V29">
        <f t="shared" si="7"/>
        <v>44.535864430790753</v>
      </c>
      <c r="W29">
        <f t="shared" si="7"/>
        <v>42.925667567026721</v>
      </c>
      <c r="X29">
        <f t="shared" si="7"/>
        <v>43.835587983877303</v>
      </c>
      <c r="Y29">
        <f t="shared" si="7"/>
        <v>43.497636941830933</v>
      </c>
      <c r="Z29">
        <f t="shared" si="7"/>
        <v>43.150308683302683</v>
      </c>
      <c r="AA29">
        <f t="shared" si="7"/>
        <v>43.030953516739828</v>
      </c>
      <c r="AB29">
        <f t="shared" si="7"/>
        <v>42.479652708324465</v>
      </c>
      <c r="AC29">
        <f t="shared" si="7"/>
        <v>42.491764410157884</v>
      </c>
      <c r="AD29">
        <f t="shared" si="7"/>
        <v>42.438236270412744</v>
      </c>
      <c r="AE29">
        <f t="shared" si="7"/>
        <v>42.354145331471955</v>
      </c>
      <c r="AF29">
        <f t="shared" si="7"/>
        <v>42.093425684321119</v>
      </c>
    </row>
    <row r="30" spans="1:42" x14ac:dyDescent="0.25">
      <c r="A30" t="s">
        <v>14</v>
      </c>
      <c r="B30">
        <f>B11*B25*B13*B14-B8</f>
        <v>0</v>
      </c>
      <c r="C30">
        <f t="shared" ref="C30:AF30" si="8">C11*C25*C13*C14-C8</f>
        <v>0</v>
      </c>
      <c r="D30">
        <f t="shared" si="8"/>
        <v>0</v>
      </c>
      <c r="E30">
        <f t="shared" si="8"/>
        <v>0</v>
      </c>
      <c r="F30">
        <f t="shared" si="8"/>
        <v>0</v>
      </c>
      <c r="G30">
        <f t="shared" si="8"/>
        <v>0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-122.59669755607956</v>
      </c>
      <c r="S30">
        <f t="shared" si="8"/>
        <v>-116.04769124620088</v>
      </c>
      <c r="T30">
        <f t="shared" si="8"/>
        <v>-2.106504544618474</v>
      </c>
      <c r="U30">
        <f t="shared" si="8"/>
        <v>3.1669378127908203</v>
      </c>
      <c r="V30">
        <f t="shared" si="8"/>
        <v>-8.8140660772496631</v>
      </c>
      <c r="W30">
        <f t="shared" si="8"/>
        <v>114.88206488367905</v>
      </c>
      <c r="X30">
        <f t="shared" si="8"/>
        <v>185.2234512498344</v>
      </c>
      <c r="Y30">
        <f t="shared" si="8"/>
        <v>293.1218796729172</v>
      </c>
      <c r="Z30">
        <f t="shared" si="8"/>
        <v>271.38807250297214</v>
      </c>
      <c r="AA30">
        <f t="shared" si="8"/>
        <v>203.7649972477584</v>
      </c>
      <c r="AB30">
        <f t="shared" si="8"/>
        <v>165.42044930161137</v>
      </c>
      <c r="AC30">
        <f t="shared" si="8"/>
        <v>143.91194200453174</v>
      </c>
      <c r="AD30">
        <f t="shared" si="8"/>
        <v>156.74860379334405</v>
      </c>
      <c r="AE30">
        <f t="shared" si="8"/>
        <v>167.53794242467666</v>
      </c>
      <c r="AF30">
        <f t="shared" si="8"/>
        <v>188.51290475171754</v>
      </c>
    </row>
    <row r="31" spans="1:42" x14ac:dyDescent="0.25">
      <c r="A31" t="s">
        <v>15</v>
      </c>
      <c r="B31">
        <f>B11*B12*B26*B14-B8</f>
        <v>0</v>
      </c>
      <c r="C31">
        <f t="shared" ref="C31:AF31" si="9">C11*C12*C26*C14-C8</f>
        <v>0</v>
      </c>
      <c r="D31">
        <f t="shared" si="9"/>
        <v>0</v>
      </c>
      <c r="E31">
        <f t="shared" si="9"/>
        <v>0</v>
      </c>
      <c r="F31">
        <f t="shared" si="9"/>
        <v>0</v>
      </c>
      <c r="G31">
        <f t="shared" si="9"/>
        <v>0</v>
      </c>
      <c r="H31">
        <f t="shared" si="9"/>
        <v>0</v>
      </c>
      <c r="I31">
        <f t="shared" si="9"/>
        <v>0</v>
      </c>
      <c r="J31">
        <f t="shared" si="9"/>
        <v>0</v>
      </c>
      <c r="K31">
        <f t="shared" si="9"/>
        <v>0</v>
      </c>
      <c r="L31">
        <f t="shared" si="9"/>
        <v>0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0</v>
      </c>
      <c r="Q31">
        <f t="shared" si="9"/>
        <v>0</v>
      </c>
      <c r="R31">
        <f t="shared" si="9"/>
        <v>124.21695205243122</v>
      </c>
      <c r="S31">
        <f t="shared" si="9"/>
        <v>132.66091035645059</v>
      </c>
      <c r="T31">
        <f t="shared" si="9"/>
        <v>61.209901039174838</v>
      </c>
      <c r="U31">
        <f t="shared" si="9"/>
        <v>204.83167577544282</v>
      </c>
      <c r="V31">
        <f t="shared" si="9"/>
        <v>57.387544912166959</v>
      </c>
      <c r="W31">
        <f t="shared" si="9"/>
        <v>64.606679025625454</v>
      </c>
      <c r="X31">
        <f t="shared" si="9"/>
        <v>146.62252210056522</v>
      </c>
      <c r="Y31">
        <f t="shared" si="9"/>
        <v>60.957411063982363</v>
      </c>
      <c r="Z31">
        <f t="shared" si="9"/>
        <v>64.464071136595521</v>
      </c>
      <c r="AA31">
        <f t="shared" si="9"/>
        <v>46.132930049579045</v>
      </c>
      <c r="AB31">
        <f t="shared" si="9"/>
        <v>59.858965926010569</v>
      </c>
      <c r="AC31">
        <f t="shared" si="9"/>
        <v>56.860203586389616</v>
      </c>
      <c r="AD31">
        <f t="shared" si="9"/>
        <v>28.227578174248265</v>
      </c>
      <c r="AE31">
        <f t="shared" si="9"/>
        <v>6.0823097594138744</v>
      </c>
      <c r="AF31">
        <f t="shared" si="9"/>
        <v>12.912112644695299</v>
      </c>
    </row>
    <row r="32" spans="1:42" x14ac:dyDescent="0.25">
      <c r="A32" t="s">
        <v>16</v>
      </c>
      <c r="B32">
        <f>B11*B12*B13*B27-B8</f>
        <v>-84.436187256970697</v>
      </c>
      <c r="C32">
        <f t="shared" ref="C32:AF32" si="10">C11*C12*C13*C27-C8</f>
        <v>-82.107689207757176</v>
      </c>
      <c r="D32">
        <f t="shared" si="10"/>
        <v>-97.815346213841622</v>
      </c>
      <c r="E32">
        <f t="shared" si="10"/>
        <v>-109.70191941823578</v>
      </c>
      <c r="F32">
        <f t="shared" si="10"/>
        <v>-81.383554924252167</v>
      </c>
      <c r="G32">
        <f t="shared" si="10"/>
        <v>-93.429447783581963</v>
      </c>
      <c r="H32">
        <f t="shared" si="10"/>
        <v>-100.8542243557813</v>
      </c>
      <c r="I32">
        <f t="shared" si="10"/>
        <v>-96.084041643273849</v>
      </c>
      <c r="J32">
        <f t="shared" si="10"/>
        <v>-70.661319266790088</v>
      </c>
      <c r="K32">
        <f t="shared" si="10"/>
        <v>-89.301543172137826</v>
      </c>
      <c r="L32">
        <f t="shared" si="10"/>
        <v>-68.196010581250448</v>
      </c>
      <c r="M32">
        <f t="shared" si="10"/>
        <v>-62.397278544882283</v>
      </c>
      <c r="N32">
        <f t="shared" si="10"/>
        <v>-66.840139594641187</v>
      </c>
      <c r="O32">
        <f t="shared" si="10"/>
        <v>-61.298344806847126</v>
      </c>
      <c r="P32">
        <f t="shared" si="10"/>
        <v>-99.738206110307146</v>
      </c>
      <c r="Q32">
        <f t="shared" si="10"/>
        <v>-86.356718208398888</v>
      </c>
      <c r="R32">
        <f t="shared" si="10"/>
        <v>-128.57481005337013</v>
      </c>
      <c r="S32">
        <f t="shared" si="10"/>
        <v>-154.98554667390999</v>
      </c>
      <c r="T32">
        <f t="shared" si="10"/>
        <v>-12.94608112557944</v>
      </c>
      <c r="U32">
        <f t="shared" si="10"/>
        <v>259.64700190494386</v>
      </c>
      <c r="V32">
        <f t="shared" si="10"/>
        <v>166.39486617928196</v>
      </c>
      <c r="W32">
        <f t="shared" si="10"/>
        <v>172.47781465801836</v>
      </c>
      <c r="X32">
        <f t="shared" si="10"/>
        <v>171.81244321356553</v>
      </c>
      <c r="Y32">
        <f t="shared" si="10"/>
        <v>169.90933495183981</v>
      </c>
      <c r="Z32">
        <f t="shared" si="10"/>
        <v>207.74671461260823</v>
      </c>
      <c r="AA32">
        <f t="shared" si="10"/>
        <v>281.48874705675007</v>
      </c>
      <c r="AB32">
        <f t="shared" si="10"/>
        <v>362.76251662559844</v>
      </c>
      <c r="AC32">
        <f t="shared" si="10"/>
        <v>360.31702995388241</v>
      </c>
      <c r="AD32">
        <f t="shared" si="10"/>
        <v>358.99308300000303</v>
      </c>
      <c r="AE32">
        <f t="shared" si="10"/>
        <v>357.69656743094583</v>
      </c>
      <c r="AF32">
        <f t="shared" si="10"/>
        <v>343.40951674186363</v>
      </c>
    </row>
    <row r="34" spans="1:32" x14ac:dyDescent="0.25">
      <c r="A34" t="s">
        <v>3</v>
      </c>
      <c r="B34" s="5">
        <f>B29/SUM(B$29:B$32)</f>
        <v>0</v>
      </c>
      <c r="C34" s="5">
        <f t="shared" ref="C34:AF37" si="11">C29/SUM(C$29:C$32)</f>
        <v>0</v>
      </c>
      <c r="D34" s="5">
        <f t="shared" si="11"/>
        <v>0</v>
      </c>
      <c r="E34" s="5">
        <f t="shared" si="11"/>
        <v>0</v>
      </c>
      <c r="F34" s="5">
        <f t="shared" si="11"/>
        <v>0</v>
      </c>
      <c r="G34" s="5">
        <f t="shared" si="11"/>
        <v>0</v>
      </c>
      <c r="H34" s="5">
        <f t="shared" si="11"/>
        <v>0</v>
      </c>
      <c r="I34" s="5">
        <f t="shared" si="11"/>
        <v>0</v>
      </c>
      <c r="J34" s="5">
        <f t="shared" si="11"/>
        <v>0</v>
      </c>
      <c r="K34" s="5">
        <f t="shared" si="11"/>
        <v>0</v>
      </c>
      <c r="L34" s="5">
        <f t="shared" si="11"/>
        <v>0</v>
      </c>
      <c r="M34" s="5">
        <f t="shared" si="11"/>
        <v>0</v>
      </c>
      <c r="N34" s="5">
        <f t="shared" si="11"/>
        <v>0</v>
      </c>
      <c r="O34" s="5">
        <f t="shared" si="11"/>
        <v>0</v>
      </c>
      <c r="P34" s="5">
        <f t="shared" si="11"/>
        <v>0</v>
      </c>
      <c r="Q34" s="5">
        <f t="shared" si="11"/>
        <v>0</v>
      </c>
      <c r="R34" s="5">
        <f t="shared" si="11"/>
        <v>-0.28852544857070694</v>
      </c>
      <c r="S34" s="5">
        <f t="shared" si="11"/>
        <v>-0.25871639896143228</v>
      </c>
      <c r="T34" s="5">
        <f t="shared" si="11"/>
        <v>0.3904375077520032</v>
      </c>
      <c r="U34" s="5">
        <f t="shared" si="11"/>
        <v>6.7872797760258216E-2</v>
      </c>
      <c r="V34" s="5">
        <f t="shared" si="11"/>
        <v>0.17161904435400505</v>
      </c>
      <c r="W34" s="5">
        <f t="shared" si="11"/>
        <v>0.10870223500531161</v>
      </c>
      <c r="X34" s="5">
        <f t="shared" si="11"/>
        <v>8.0065877652997663E-2</v>
      </c>
      <c r="Y34" s="5">
        <f t="shared" si="11"/>
        <v>7.6649673844435592E-2</v>
      </c>
      <c r="Z34" s="5">
        <f t="shared" si="11"/>
        <v>7.3541320746430092E-2</v>
      </c>
      <c r="AA34" s="5">
        <f t="shared" si="11"/>
        <v>7.4912313670179448E-2</v>
      </c>
      <c r="AB34" s="5">
        <f t="shared" si="11"/>
        <v>6.7372241884255515E-2</v>
      </c>
      <c r="AC34" s="5">
        <f t="shared" si="11"/>
        <v>7.0399447029140055E-2</v>
      </c>
      <c r="AD34" s="5">
        <f t="shared" si="11"/>
        <v>7.2369872794632154E-2</v>
      </c>
      <c r="AE34" s="5">
        <f t="shared" si="11"/>
        <v>7.3830031358517942E-2</v>
      </c>
      <c r="AF34" s="5">
        <f t="shared" si="11"/>
        <v>7.1718215123103182E-2</v>
      </c>
    </row>
    <row r="35" spans="1:32" x14ac:dyDescent="0.25">
      <c r="A35" t="s">
        <v>17</v>
      </c>
      <c r="B35" s="5">
        <f t="shared" ref="B35:Q37" si="12">B30/SUM(B$29:B$32)</f>
        <v>0</v>
      </c>
      <c r="C35" s="5">
        <f t="shared" si="12"/>
        <v>0</v>
      </c>
      <c r="D35" s="5">
        <f t="shared" si="12"/>
        <v>0</v>
      </c>
      <c r="E35" s="5">
        <f t="shared" si="12"/>
        <v>0</v>
      </c>
      <c r="F35" s="5">
        <f t="shared" si="12"/>
        <v>0</v>
      </c>
      <c r="G35" s="5">
        <f t="shared" si="12"/>
        <v>0</v>
      </c>
      <c r="H35" s="5">
        <f t="shared" si="12"/>
        <v>0</v>
      </c>
      <c r="I35" s="5">
        <f t="shared" si="12"/>
        <v>0</v>
      </c>
      <c r="J35" s="5">
        <f t="shared" si="12"/>
        <v>0</v>
      </c>
      <c r="K35" s="5">
        <f t="shared" si="12"/>
        <v>0</v>
      </c>
      <c r="L35" s="5">
        <f t="shared" si="12"/>
        <v>0</v>
      </c>
      <c r="M35" s="5">
        <f t="shared" si="12"/>
        <v>0</v>
      </c>
      <c r="N35" s="5">
        <f t="shared" si="12"/>
        <v>0</v>
      </c>
      <c r="O35" s="5">
        <f t="shared" si="12"/>
        <v>0</v>
      </c>
      <c r="P35" s="5">
        <f t="shared" si="12"/>
        <v>0</v>
      </c>
      <c r="Q35" s="5">
        <f t="shared" si="12"/>
        <v>0</v>
      </c>
      <c r="R35" s="5">
        <f t="shared" si="11"/>
        <v>1.2442953623730886</v>
      </c>
      <c r="S35" s="5">
        <f t="shared" si="11"/>
        <v>1.0556383245486989</v>
      </c>
      <c r="T35" s="5">
        <f t="shared" si="11"/>
        <v>-2.7818909091328926E-2</v>
      </c>
      <c r="U35" s="5">
        <f t="shared" si="11"/>
        <v>6.3124485407412556E-3</v>
      </c>
      <c r="V35" s="5">
        <f t="shared" si="11"/>
        <v>-3.3965021592908221E-2</v>
      </c>
      <c r="W35" s="5">
        <f t="shared" si="11"/>
        <v>0.29092004673850952</v>
      </c>
      <c r="X35" s="5">
        <f t="shared" si="11"/>
        <v>0.33831137822742813</v>
      </c>
      <c r="Y35" s="5">
        <f t="shared" si="11"/>
        <v>0.51652682888596646</v>
      </c>
      <c r="Z35" s="5">
        <f t="shared" si="11"/>
        <v>0.46252826215399656</v>
      </c>
      <c r="AA35" s="5">
        <f t="shared" si="11"/>
        <v>0.35473318951412863</v>
      </c>
      <c r="AB35" s="5">
        <f t="shared" si="11"/>
        <v>0.26235493494904261</v>
      </c>
      <c r="AC35" s="5">
        <f t="shared" si="11"/>
        <v>0.23843022944904496</v>
      </c>
      <c r="AD35" s="5">
        <f t="shared" si="11"/>
        <v>0.26730320376601685</v>
      </c>
      <c r="AE35" s="5">
        <f t="shared" si="11"/>
        <v>0.29204535816153543</v>
      </c>
      <c r="AF35" s="5">
        <f t="shared" si="11"/>
        <v>0.32118576325567566</v>
      </c>
    </row>
    <row r="36" spans="1:32" x14ac:dyDescent="0.25">
      <c r="A36" t="s">
        <v>18</v>
      </c>
      <c r="B36" s="5">
        <f t="shared" si="12"/>
        <v>0</v>
      </c>
      <c r="C36" s="5">
        <f t="shared" si="11"/>
        <v>0</v>
      </c>
      <c r="D36" s="5">
        <f t="shared" si="11"/>
        <v>0</v>
      </c>
      <c r="E36" s="5">
        <f t="shared" si="11"/>
        <v>0</v>
      </c>
      <c r="F36" s="5">
        <f t="shared" si="11"/>
        <v>0</v>
      </c>
      <c r="G36" s="5">
        <f t="shared" si="11"/>
        <v>0</v>
      </c>
      <c r="H36" s="5">
        <f t="shared" si="11"/>
        <v>0</v>
      </c>
      <c r="I36" s="5">
        <f t="shared" si="11"/>
        <v>0</v>
      </c>
      <c r="J36" s="5">
        <f t="shared" si="11"/>
        <v>0</v>
      </c>
      <c r="K36" s="5">
        <f t="shared" si="11"/>
        <v>0</v>
      </c>
      <c r="L36" s="5">
        <f t="shared" si="11"/>
        <v>0</v>
      </c>
      <c r="M36" s="5">
        <f t="shared" si="11"/>
        <v>0</v>
      </c>
      <c r="N36" s="5">
        <f t="shared" si="11"/>
        <v>0</v>
      </c>
      <c r="O36" s="5">
        <f t="shared" si="11"/>
        <v>0</v>
      </c>
      <c r="P36" s="5">
        <f t="shared" si="11"/>
        <v>0</v>
      </c>
      <c r="Q36" s="5">
        <f t="shared" si="11"/>
        <v>0</v>
      </c>
      <c r="R36" s="5">
        <f t="shared" si="11"/>
        <v>-1.2607401377696879</v>
      </c>
      <c r="S36" s="5">
        <f t="shared" si="11"/>
        <v>-1.2067619755112815</v>
      </c>
      <c r="T36" s="5">
        <f t="shared" si="11"/>
        <v>0.80834986890875726</v>
      </c>
      <c r="U36" s="5">
        <f t="shared" si="11"/>
        <v>0.40827748736463215</v>
      </c>
      <c r="V36" s="5">
        <f t="shared" si="11"/>
        <v>0.22114302128240443</v>
      </c>
      <c r="W36" s="5">
        <f t="shared" si="11"/>
        <v>0.16360585179928328</v>
      </c>
      <c r="X36" s="5">
        <f t="shared" si="11"/>
        <v>0.26780662597694749</v>
      </c>
      <c r="Y36" s="5">
        <f t="shared" si="11"/>
        <v>0.1074165404135346</v>
      </c>
      <c r="Z36" s="5">
        <f t="shared" si="11"/>
        <v>0.10986648941196411</v>
      </c>
      <c r="AA36" s="5">
        <f t="shared" si="11"/>
        <v>8.0312524914282798E-2</v>
      </c>
      <c r="AB36" s="5">
        <f t="shared" si="11"/>
        <v>9.4935633278336679E-2</v>
      </c>
      <c r="AC36" s="5">
        <f t="shared" si="11"/>
        <v>9.4204769936294619E-2</v>
      </c>
      <c r="AD36" s="5">
        <f t="shared" si="11"/>
        <v>4.8136454794072289E-2</v>
      </c>
      <c r="AE36" s="5">
        <f t="shared" si="11"/>
        <v>1.060243611942434E-2</v>
      </c>
      <c r="AF36" s="5">
        <f t="shared" si="11"/>
        <v>2.1999484653275097E-2</v>
      </c>
    </row>
    <row r="37" spans="1:32" x14ac:dyDescent="0.25">
      <c r="A37" t="s">
        <v>19</v>
      </c>
      <c r="B37" s="5">
        <f t="shared" si="12"/>
        <v>1</v>
      </c>
      <c r="C37" s="5">
        <f t="shared" si="11"/>
        <v>1</v>
      </c>
      <c r="D37" s="5">
        <f t="shared" si="11"/>
        <v>1</v>
      </c>
      <c r="E37" s="5">
        <f t="shared" si="11"/>
        <v>1</v>
      </c>
      <c r="F37" s="5">
        <f t="shared" si="11"/>
        <v>1</v>
      </c>
      <c r="G37" s="5">
        <f t="shared" si="11"/>
        <v>1</v>
      </c>
      <c r="H37" s="5">
        <f t="shared" si="11"/>
        <v>1</v>
      </c>
      <c r="I37" s="5">
        <f t="shared" si="11"/>
        <v>1</v>
      </c>
      <c r="J37" s="5">
        <f t="shared" si="11"/>
        <v>1</v>
      </c>
      <c r="K37" s="5">
        <f t="shared" si="11"/>
        <v>1</v>
      </c>
      <c r="L37" s="5">
        <f t="shared" si="11"/>
        <v>1</v>
      </c>
      <c r="M37" s="5">
        <f t="shared" si="11"/>
        <v>1</v>
      </c>
      <c r="N37" s="5">
        <f t="shared" si="11"/>
        <v>1</v>
      </c>
      <c r="O37" s="5">
        <f t="shared" si="11"/>
        <v>1</v>
      </c>
      <c r="P37" s="5">
        <f t="shared" si="11"/>
        <v>1</v>
      </c>
      <c r="Q37" s="5">
        <f t="shared" si="11"/>
        <v>1</v>
      </c>
      <c r="R37" s="5">
        <f t="shared" si="11"/>
        <v>1.304970223967306</v>
      </c>
      <c r="S37" s="5">
        <f t="shared" si="11"/>
        <v>1.4098400499240149</v>
      </c>
      <c r="T37" s="5">
        <f t="shared" si="11"/>
        <v>-0.17096846756943151</v>
      </c>
      <c r="U37" s="5">
        <f t="shared" si="11"/>
        <v>0.51753726633436836</v>
      </c>
      <c r="V37" s="5">
        <f t="shared" si="11"/>
        <v>0.64120295595649879</v>
      </c>
      <c r="W37" s="5">
        <f t="shared" si="11"/>
        <v>0.43677186645689559</v>
      </c>
      <c r="X37" s="5">
        <f t="shared" si="11"/>
        <v>0.31381611814262672</v>
      </c>
      <c r="Y37" s="5">
        <f t="shared" si="11"/>
        <v>0.29940695685606339</v>
      </c>
      <c r="Z37" s="5">
        <f t="shared" si="11"/>
        <v>0.35406392768760919</v>
      </c>
      <c r="AA37" s="5">
        <f t="shared" si="11"/>
        <v>0.49004197190140913</v>
      </c>
      <c r="AB37" s="5">
        <f t="shared" si="11"/>
        <v>0.57533718988836524</v>
      </c>
      <c r="AC37" s="5">
        <f t="shared" si="11"/>
        <v>0.59696555358552039</v>
      </c>
      <c r="AD37" s="5">
        <f t="shared" si="11"/>
        <v>0.61219046864527871</v>
      </c>
      <c r="AE37" s="5">
        <f t="shared" si="11"/>
        <v>0.62352217436052226</v>
      </c>
      <c r="AF37" s="5">
        <f t="shared" si="11"/>
        <v>0.58509653696794606</v>
      </c>
    </row>
    <row r="38" spans="1:32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x14ac:dyDescent="0.25">
      <c r="A39" t="s">
        <v>20</v>
      </c>
      <c r="B39">
        <f>B11*B25*B26*B27-B21</f>
        <v>0</v>
      </c>
      <c r="C39">
        <f t="shared" ref="C39:AF39" si="13">C11*C25*C26*C27-C21</f>
        <v>0</v>
      </c>
      <c r="D39">
        <f t="shared" si="13"/>
        <v>0</v>
      </c>
      <c r="E39">
        <f t="shared" si="13"/>
        <v>0</v>
      </c>
      <c r="F39">
        <f t="shared" si="13"/>
        <v>0</v>
      </c>
      <c r="G39">
        <f t="shared" si="13"/>
        <v>0</v>
      </c>
      <c r="H39">
        <f t="shared" si="13"/>
        <v>0</v>
      </c>
      <c r="I39">
        <f t="shared" si="13"/>
        <v>0</v>
      </c>
      <c r="J39">
        <f t="shared" si="13"/>
        <v>0</v>
      </c>
      <c r="K39">
        <f t="shared" si="13"/>
        <v>0</v>
      </c>
      <c r="L39">
        <f t="shared" si="13"/>
        <v>0</v>
      </c>
      <c r="M39">
        <f t="shared" si="13"/>
        <v>0</v>
      </c>
      <c r="N39">
        <f t="shared" si="13"/>
        <v>0</v>
      </c>
      <c r="O39">
        <f t="shared" si="13"/>
        <v>0</v>
      </c>
      <c r="P39">
        <f t="shared" si="13"/>
        <v>0</v>
      </c>
      <c r="Q39">
        <f t="shared" si="13"/>
        <v>0</v>
      </c>
      <c r="R39">
        <f t="shared" si="13"/>
        <v>-27.914525713623334</v>
      </c>
      <c r="S39">
        <f t="shared" si="13"/>
        <v>-27.889685203368572</v>
      </c>
      <c r="T39">
        <f t="shared" si="13"/>
        <v>-29.75778618649656</v>
      </c>
      <c r="U39">
        <f t="shared" si="13"/>
        <v>-36.512125195420595</v>
      </c>
      <c r="V39">
        <f t="shared" si="13"/>
        <v>-45.94865029603352</v>
      </c>
      <c r="W39">
        <f t="shared" si="13"/>
        <v>-45.216691521307439</v>
      </c>
      <c r="X39">
        <f t="shared" si="13"/>
        <v>-47.280462836006336</v>
      </c>
      <c r="Y39">
        <f t="shared" si="13"/>
        <v>-47.037057726328385</v>
      </c>
      <c r="Z39">
        <f t="shared" si="13"/>
        <v>-46.792980806519154</v>
      </c>
      <c r="AA39">
        <f t="shared" si="13"/>
        <v>-46.551483070399627</v>
      </c>
      <c r="AB39">
        <f t="shared" si="13"/>
        <v>-46.34180160032065</v>
      </c>
      <c r="AC39">
        <f t="shared" si="13"/>
        <v>-46.134262232491892</v>
      </c>
      <c r="AD39">
        <f t="shared" si="13"/>
        <v>-45.928502582164583</v>
      </c>
      <c r="AE39">
        <f t="shared" si="13"/>
        <v>-45.724813557261768</v>
      </c>
      <c r="AF39">
        <f t="shared" si="13"/>
        <v>-45.523490391243286</v>
      </c>
    </row>
    <row r="40" spans="1:32" x14ac:dyDescent="0.25">
      <c r="A40" t="s">
        <v>21</v>
      </c>
      <c r="B40">
        <f>B12*B24*B26*B27-B21</f>
        <v>0</v>
      </c>
      <c r="C40">
        <f t="shared" ref="C40:AF40" si="14">C12*C24*C26*C27-C21</f>
        <v>0</v>
      </c>
      <c r="D40">
        <f t="shared" si="14"/>
        <v>0</v>
      </c>
      <c r="E40">
        <f t="shared" si="14"/>
        <v>0</v>
      </c>
      <c r="F40">
        <f t="shared" si="14"/>
        <v>0</v>
      </c>
      <c r="G40">
        <f t="shared" si="14"/>
        <v>0</v>
      </c>
      <c r="H40">
        <f t="shared" si="14"/>
        <v>0</v>
      </c>
      <c r="I40">
        <f t="shared" si="14"/>
        <v>0</v>
      </c>
      <c r="J40">
        <f t="shared" si="14"/>
        <v>0</v>
      </c>
      <c r="K40">
        <f t="shared" si="14"/>
        <v>0</v>
      </c>
      <c r="L40">
        <f t="shared" si="14"/>
        <v>0</v>
      </c>
      <c r="M40">
        <f t="shared" si="14"/>
        <v>0</v>
      </c>
      <c r="N40">
        <f t="shared" si="14"/>
        <v>0</v>
      </c>
      <c r="O40">
        <f t="shared" si="14"/>
        <v>0</v>
      </c>
      <c r="P40">
        <f t="shared" si="14"/>
        <v>0</v>
      </c>
      <c r="Q40">
        <f t="shared" si="14"/>
        <v>0</v>
      </c>
      <c r="R40">
        <f t="shared" si="14"/>
        <v>122.9705502382858</v>
      </c>
      <c r="S40">
        <f t="shared" si="14"/>
        <v>116.09861325267138</v>
      </c>
      <c r="T40">
        <f t="shared" si="14"/>
        <v>2.1297895879979478</v>
      </c>
      <c r="U40">
        <f t="shared" si="14"/>
        <v>-3.4116923552937806</v>
      </c>
      <c r="V40">
        <f t="shared" si="14"/>
        <v>9.164986103532101</v>
      </c>
      <c r="W40">
        <f t="shared" si="14"/>
        <v>-119.73624561323322</v>
      </c>
      <c r="X40">
        <f t="shared" si="14"/>
        <v>-195.60010116222111</v>
      </c>
      <c r="Y40">
        <f t="shared" si="14"/>
        <v>-305.47126276797189</v>
      </c>
      <c r="Z40">
        <f t="shared" si="14"/>
        <v>-284.51864938306971</v>
      </c>
      <c r="AA40">
        <f t="shared" si="14"/>
        <v>-215.26052139615513</v>
      </c>
      <c r="AB40">
        <f t="shared" si="14"/>
        <v>-177.19090455124115</v>
      </c>
      <c r="AC40">
        <f t="shared" si="14"/>
        <v>-153.92845536602181</v>
      </c>
      <c r="AD40">
        <f t="shared" si="14"/>
        <v>-166.82937696333283</v>
      </c>
      <c r="AE40">
        <f t="shared" si="14"/>
        <v>-177.61823662608458</v>
      </c>
      <c r="AF40">
        <f t="shared" si="14"/>
        <v>-199.61212380671896</v>
      </c>
    </row>
    <row r="41" spans="1:32" x14ac:dyDescent="0.25">
      <c r="A41" t="s">
        <v>22</v>
      </c>
      <c r="B41">
        <f>B24*B25*B13*B27-B21</f>
        <v>0</v>
      </c>
      <c r="C41">
        <f t="shared" ref="C41:AF41" si="15">C24*C25*C13*C27-C21</f>
        <v>0</v>
      </c>
      <c r="D41">
        <f t="shared" si="15"/>
        <v>0</v>
      </c>
      <c r="E41">
        <f t="shared" si="15"/>
        <v>0</v>
      </c>
      <c r="F41">
        <f t="shared" si="15"/>
        <v>0</v>
      </c>
      <c r="G41">
        <f t="shared" si="15"/>
        <v>0</v>
      </c>
      <c r="H41">
        <f t="shared" si="15"/>
        <v>0</v>
      </c>
      <c r="I41">
        <f t="shared" si="15"/>
        <v>0</v>
      </c>
      <c r="J41">
        <f t="shared" si="15"/>
        <v>0</v>
      </c>
      <c r="K41">
        <f t="shared" si="15"/>
        <v>0</v>
      </c>
      <c r="L41">
        <f t="shared" si="15"/>
        <v>0</v>
      </c>
      <c r="M41">
        <f t="shared" si="15"/>
        <v>0</v>
      </c>
      <c r="N41">
        <f t="shared" si="15"/>
        <v>0</v>
      </c>
      <c r="O41">
        <f t="shared" si="15"/>
        <v>0</v>
      </c>
      <c r="P41">
        <f t="shared" si="15"/>
        <v>0</v>
      </c>
      <c r="Q41">
        <f t="shared" si="15"/>
        <v>0</v>
      </c>
      <c r="R41">
        <f t="shared" si="15"/>
        <v>-120.36953415098196</v>
      </c>
      <c r="S41">
        <f t="shared" si="15"/>
        <v>-128.25603997431699</v>
      </c>
      <c r="T41">
        <f t="shared" si="15"/>
        <v>-61.335403652717105</v>
      </c>
      <c r="U41">
        <f t="shared" si="15"/>
        <v>-214.10969921568085</v>
      </c>
      <c r="V41">
        <f t="shared" si="15"/>
        <v>-59.097239954079669</v>
      </c>
      <c r="W41">
        <f t="shared" si="15"/>
        <v>-67.836817505956787</v>
      </c>
      <c r="X41">
        <f t="shared" si="15"/>
        <v>-155.72607759276616</v>
      </c>
      <c r="Y41">
        <f t="shared" si="15"/>
        <v>-65.74439347905718</v>
      </c>
      <c r="Z41">
        <f t="shared" si="15"/>
        <v>-69.68234593838315</v>
      </c>
      <c r="AA41">
        <f t="shared" si="15"/>
        <v>-49.884099080607484</v>
      </c>
      <c r="AB41">
        <f t="shared" si="15"/>
        <v>-65.131327862576654</v>
      </c>
      <c r="AC41">
        <f t="shared" si="15"/>
        <v>-61.602861622728597</v>
      </c>
      <c r="AD41">
        <f t="shared" si="15"/>
        <v>-30.613230721558466</v>
      </c>
      <c r="AE41">
        <f t="shared" si="15"/>
        <v>-6.6013876313827495</v>
      </c>
      <c r="AF41">
        <f t="shared" si="15"/>
        <v>-14.023959450154507</v>
      </c>
    </row>
    <row r="42" spans="1:32" x14ac:dyDescent="0.25">
      <c r="A42" t="s">
        <v>23</v>
      </c>
      <c r="B42">
        <f>B14*B24*B25*B26-B21</f>
        <v>84.436187256970697</v>
      </c>
      <c r="C42">
        <f t="shared" ref="C42:AF42" si="16">C14*C24*C25*C26-C21</f>
        <v>82.107689207757176</v>
      </c>
      <c r="D42">
        <f t="shared" si="16"/>
        <v>97.815346213842531</v>
      </c>
      <c r="E42">
        <f t="shared" si="16"/>
        <v>109.70191941823668</v>
      </c>
      <c r="F42">
        <f t="shared" si="16"/>
        <v>81.383554924251257</v>
      </c>
      <c r="G42">
        <f t="shared" si="16"/>
        <v>93.429447783581054</v>
      </c>
      <c r="H42">
        <f t="shared" si="16"/>
        <v>100.85422435578221</v>
      </c>
      <c r="I42">
        <f t="shared" si="16"/>
        <v>96.084041643273849</v>
      </c>
      <c r="J42">
        <f t="shared" si="16"/>
        <v>70.661319266790997</v>
      </c>
      <c r="K42">
        <f t="shared" si="16"/>
        <v>89.301543172139645</v>
      </c>
      <c r="L42">
        <f t="shared" si="16"/>
        <v>68.196010581249539</v>
      </c>
      <c r="M42">
        <f t="shared" si="16"/>
        <v>62.397278544881374</v>
      </c>
      <c r="N42">
        <f t="shared" si="16"/>
        <v>66.840139594640277</v>
      </c>
      <c r="O42">
        <f t="shared" si="16"/>
        <v>61.298344806848036</v>
      </c>
      <c r="P42">
        <f t="shared" si="16"/>
        <v>99.738206110305327</v>
      </c>
      <c r="Q42">
        <f t="shared" si="16"/>
        <v>86.356718208397069</v>
      </c>
      <c r="R42">
        <f t="shared" si="16"/>
        <v>129.07666108523699</v>
      </c>
      <c r="S42">
        <f t="shared" si="16"/>
        <v>155.90291612633519</v>
      </c>
      <c r="T42">
        <f t="shared" si="16"/>
        <v>13.109350589556016</v>
      </c>
      <c r="U42">
        <f t="shared" si="16"/>
        <v>-269.23489922499448</v>
      </c>
      <c r="V42">
        <f t="shared" si="16"/>
        <v>-168.67530606010223</v>
      </c>
      <c r="W42">
        <f t="shared" si="16"/>
        <v>-178.25960491975911</v>
      </c>
      <c r="X42">
        <f t="shared" si="16"/>
        <v>-181.79852140740604</v>
      </c>
      <c r="Y42">
        <f t="shared" si="16"/>
        <v>-180.29701779301104</v>
      </c>
      <c r="Z42">
        <f t="shared" si="16"/>
        <v>-219.83507300193287</v>
      </c>
      <c r="AA42">
        <f t="shared" si="16"/>
        <v>-294.0310671513771</v>
      </c>
      <c r="AB42">
        <f t="shared" si="16"/>
        <v>-377.59468585200193</v>
      </c>
      <c r="AC42">
        <f t="shared" si="16"/>
        <v>-373.56063031419399</v>
      </c>
      <c r="AD42">
        <f t="shared" si="16"/>
        <v>-371.19890472614588</v>
      </c>
      <c r="AE42">
        <f t="shared" si="16"/>
        <v>-369.13379586708743</v>
      </c>
      <c r="AF42">
        <f t="shared" si="16"/>
        <v>-355.76069941978767</v>
      </c>
    </row>
    <row r="44" spans="1:32" x14ac:dyDescent="0.25">
      <c r="A44" t="s">
        <v>3</v>
      </c>
      <c r="B44" s="5">
        <f>B39/SUM(B$39:B$42)</f>
        <v>0</v>
      </c>
      <c r="C44" s="5">
        <f t="shared" ref="C44:AF47" si="17">C39/SUM(C$39:C$42)</f>
        <v>0</v>
      </c>
      <c r="D44" s="5">
        <f t="shared" si="17"/>
        <v>0</v>
      </c>
      <c r="E44" s="5">
        <f t="shared" si="17"/>
        <v>0</v>
      </c>
      <c r="F44" s="5">
        <f t="shared" si="17"/>
        <v>0</v>
      </c>
      <c r="G44" s="5">
        <f t="shared" si="17"/>
        <v>0</v>
      </c>
      <c r="H44" s="5">
        <f t="shared" si="17"/>
        <v>0</v>
      </c>
      <c r="I44" s="5">
        <f t="shared" si="17"/>
        <v>0</v>
      </c>
      <c r="J44" s="5">
        <f t="shared" si="17"/>
        <v>0</v>
      </c>
      <c r="K44" s="5">
        <f t="shared" si="17"/>
        <v>0</v>
      </c>
      <c r="L44" s="5">
        <f t="shared" si="17"/>
        <v>0</v>
      </c>
      <c r="M44" s="5">
        <f t="shared" si="17"/>
        <v>0</v>
      </c>
      <c r="N44" s="5">
        <f t="shared" si="17"/>
        <v>0</v>
      </c>
      <c r="O44" s="5">
        <f t="shared" si="17"/>
        <v>0</v>
      </c>
      <c r="P44" s="5">
        <f t="shared" si="17"/>
        <v>0</v>
      </c>
      <c r="Q44" s="5">
        <f t="shared" si="17"/>
        <v>0</v>
      </c>
      <c r="R44" s="5">
        <f t="shared" si="17"/>
        <v>-0.26902156807250999</v>
      </c>
      <c r="S44" s="5">
        <f t="shared" si="17"/>
        <v>-0.24072756126145442</v>
      </c>
      <c r="T44" s="5">
        <f t="shared" si="17"/>
        <v>0.39230319698458477</v>
      </c>
      <c r="U44" s="5">
        <f t="shared" si="17"/>
        <v>6.9777047648183294E-2</v>
      </c>
      <c r="V44" s="5">
        <f t="shared" si="17"/>
        <v>0.17368199468890316</v>
      </c>
      <c r="W44" s="5">
        <f t="shared" si="17"/>
        <v>0.11000307011712794</v>
      </c>
      <c r="X44" s="5">
        <f t="shared" si="17"/>
        <v>8.1461134135598134E-2</v>
      </c>
      <c r="Y44" s="5">
        <f t="shared" si="17"/>
        <v>7.8585045201704853E-2</v>
      </c>
      <c r="Z44" s="5">
        <f t="shared" si="17"/>
        <v>7.5371764372333672E-2</v>
      </c>
      <c r="AA44" s="5">
        <f t="shared" si="17"/>
        <v>7.6852228729834465E-2</v>
      </c>
      <c r="AB44" s="5">
        <f t="shared" si="17"/>
        <v>6.9555264672005027E-2</v>
      </c>
      <c r="AC44" s="5">
        <f t="shared" si="17"/>
        <v>7.2626509328435188E-2</v>
      </c>
      <c r="AD44" s="5">
        <f t="shared" si="17"/>
        <v>7.4732742342908859E-2</v>
      </c>
      <c r="AE44" s="5">
        <f t="shared" si="17"/>
        <v>7.6325279381702943E-2</v>
      </c>
      <c r="AF44" s="5">
        <f t="shared" si="17"/>
        <v>7.4031532842658801E-2</v>
      </c>
    </row>
    <row r="45" spans="1:32" x14ac:dyDescent="0.25">
      <c r="A45" t="s">
        <v>17</v>
      </c>
      <c r="B45" s="5">
        <f t="shared" ref="B45:Q47" si="18">B40/SUM(B$39:B$42)</f>
        <v>0</v>
      </c>
      <c r="C45" s="5">
        <f t="shared" si="18"/>
        <v>0</v>
      </c>
      <c r="D45" s="5">
        <f t="shared" si="18"/>
        <v>0</v>
      </c>
      <c r="E45" s="5">
        <f t="shared" si="18"/>
        <v>0</v>
      </c>
      <c r="F45" s="5">
        <f t="shared" si="18"/>
        <v>0</v>
      </c>
      <c r="G45" s="5">
        <f t="shared" si="18"/>
        <v>0</v>
      </c>
      <c r="H45" s="5">
        <f t="shared" si="18"/>
        <v>0</v>
      </c>
      <c r="I45" s="5">
        <f t="shared" si="18"/>
        <v>0</v>
      </c>
      <c r="J45" s="5">
        <f t="shared" si="18"/>
        <v>0</v>
      </c>
      <c r="K45" s="5">
        <f t="shared" si="18"/>
        <v>0</v>
      </c>
      <c r="L45" s="5">
        <f t="shared" si="18"/>
        <v>0</v>
      </c>
      <c r="M45" s="5">
        <f t="shared" si="18"/>
        <v>0</v>
      </c>
      <c r="N45" s="5">
        <f t="shared" si="18"/>
        <v>0</v>
      </c>
      <c r="O45" s="5">
        <f t="shared" si="18"/>
        <v>0</v>
      </c>
      <c r="P45" s="5">
        <f t="shared" si="18"/>
        <v>0</v>
      </c>
      <c r="Q45" s="5">
        <f t="shared" si="18"/>
        <v>0</v>
      </c>
      <c r="R45" s="5">
        <f t="shared" si="17"/>
        <v>1.1851080900041187</v>
      </c>
      <c r="S45" s="5">
        <f t="shared" si="17"/>
        <v>1.0020957866809026</v>
      </c>
      <c r="T45" s="5">
        <f t="shared" si="17"/>
        <v>-2.8077467155645432E-2</v>
      </c>
      <c r="U45" s="5">
        <f t="shared" si="17"/>
        <v>6.5199661417170637E-3</v>
      </c>
      <c r="V45" s="5">
        <f t="shared" si="17"/>
        <v>-3.4642868887379351E-2</v>
      </c>
      <c r="W45" s="5">
        <f t="shared" si="17"/>
        <v>0.2912940814244982</v>
      </c>
      <c r="X45" s="5">
        <f t="shared" si="17"/>
        <v>0.33700613576857591</v>
      </c>
      <c r="Y45" s="5">
        <f t="shared" si="17"/>
        <v>0.51035235095085851</v>
      </c>
      <c r="Z45" s="5">
        <f t="shared" si="17"/>
        <v>0.45828823535532698</v>
      </c>
      <c r="AA45" s="5">
        <f t="shared" si="17"/>
        <v>0.35537537658730323</v>
      </c>
      <c r="AB45" s="5">
        <f t="shared" si="17"/>
        <v>0.265949096451362</v>
      </c>
      <c r="AC45" s="5">
        <f t="shared" si="17"/>
        <v>0.24232069309387472</v>
      </c>
      <c r="AD45" s="5">
        <f t="shared" si="17"/>
        <v>0.27145707225104088</v>
      </c>
      <c r="AE45" s="5">
        <f t="shared" si="17"/>
        <v>0.2964858788717426</v>
      </c>
      <c r="AF45" s="5">
        <f t="shared" si="17"/>
        <v>0.32461464119703237</v>
      </c>
    </row>
    <row r="46" spans="1:32" x14ac:dyDescent="0.25">
      <c r="A46" t="s">
        <v>18</v>
      </c>
      <c r="B46" s="5">
        <f t="shared" si="18"/>
        <v>0</v>
      </c>
      <c r="C46" s="5">
        <f t="shared" si="17"/>
        <v>0</v>
      </c>
      <c r="D46" s="5">
        <f t="shared" si="17"/>
        <v>0</v>
      </c>
      <c r="E46" s="5">
        <f t="shared" si="17"/>
        <v>0</v>
      </c>
      <c r="F46" s="5">
        <f t="shared" si="17"/>
        <v>0</v>
      </c>
      <c r="G46" s="5">
        <f t="shared" si="17"/>
        <v>0</v>
      </c>
      <c r="H46" s="5">
        <f t="shared" si="17"/>
        <v>0</v>
      </c>
      <c r="I46" s="5">
        <f t="shared" si="17"/>
        <v>0</v>
      </c>
      <c r="J46" s="5">
        <f t="shared" si="17"/>
        <v>0</v>
      </c>
      <c r="K46" s="5">
        <f t="shared" si="17"/>
        <v>0</v>
      </c>
      <c r="L46" s="5">
        <f t="shared" si="17"/>
        <v>0</v>
      </c>
      <c r="M46" s="5">
        <f t="shared" si="17"/>
        <v>0</v>
      </c>
      <c r="N46" s="5">
        <f t="shared" si="17"/>
        <v>0</v>
      </c>
      <c r="O46" s="5">
        <f t="shared" si="17"/>
        <v>0</v>
      </c>
      <c r="P46" s="5">
        <f t="shared" si="17"/>
        <v>0</v>
      </c>
      <c r="Q46" s="5">
        <f t="shared" si="17"/>
        <v>0</v>
      </c>
      <c r="R46" s="5">
        <f t="shared" si="17"/>
        <v>-1.1600412329288146</v>
      </c>
      <c r="S46" s="5">
        <f t="shared" si="17"/>
        <v>-1.1070316317639837</v>
      </c>
      <c r="T46" s="5">
        <f t="shared" si="17"/>
        <v>0.80859761510820138</v>
      </c>
      <c r="U46" s="5">
        <f t="shared" si="17"/>
        <v>0.40917757057824028</v>
      </c>
      <c r="V46" s="5">
        <f t="shared" si="17"/>
        <v>0.22338254659722492</v>
      </c>
      <c r="W46" s="5">
        <f t="shared" si="17"/>
        <v>0.16503326407935309</v>
      </c>
      <c r="X46" s="5">
        <f t="shared" si="17"/>
        <v>0.26830581035543882</v>
      </c>
      <c r="Y46" s="5">
        <f t="shared" si="17"/>
        <v>0.10983948365500086</v>
      </c>
      <c r="Z46" s="5">
        <f t="shared" si="17"/>
        <v>0.11224079484689596</v>
      </c>
      <c r="AA46" s="5">
        <f t="shared" si="17"/>
        <v>8.2354072086744806E-2</v>
      </c>
      <c r="AB46" s="5">
        <f t="shared" si="17"/>
        <v>9.7756811161379381E-2</v>
      </c>
      <c r="AC46" s="5">
        <f t="shared" si="17"/>
        <v>9.6977833562284815E-2</v>
      </c>
      <c r="AD46" s="5">
        <f t="shared" si="17"/>
        <v>4.9812437923605991E-2</v>
      </c>
      <c r="AE46" s="5">
        <f t="shared" si="17"/>
        <v>1.1019241328151625E-2</v>
      </c>
      <c r="AF46" s="5">
        <f t="shared" si="17"/>
        <v>2.2806142624290857E-2</v>
      </c>
    </row>
    <row r="47" spans="1:32" x14ac:dyDescent="0.25">
      <c r="A47" t="s">
        <v>19</v>
      </c>
      <c r="B47" s="5">
        <f t="shared" si="18"/>
        <v>1</v>
      </c>
      <c r="C47" s="5">
        <f t="shared" si="17"/>
        <v>1</v>
      </c>
      <c r="D47" s="5">
        <f t="shared" si="17"/>
        <v>1</v>
      </c>
      <c r="E47" s="5">
        <f t="shared" si="17"/>
        <v>1</v>
      </c>
      <c r="F47" s="5">
        <f t="shared" si="17"/>
        <v>1</v>
      </c>
      <c r="G47" s="5">
        <f t="shared" si="17"/>
        <v>1</v>
      </c>
      <c r="H47" s="5">
        <f t="shared" si="17"/>
        <v>1</v>
      </c>
      <c r="I47" s="5">
        <f t="shared" si="17"/>
        <v>1</v>
      </c>
      <c r="J47" s="5">
        <f t="shared" si="17"/>
        <v>1</v>
      </c>
      <c r="K47" s="5">
        <f t="shared" si="17"/>
        <v>1</v>
      </c>
      <c r="L47" s="5">
        <f t="shared" si="17"/>
        <v>1</v>
      </c>
      <c r="M47" s="5">
        <f t="shared" si="17"/>
        <v>1</v>
      </c>
      <c r="N47" s="5">
        <f t="shared" si="17"/>
        <v>1</v>
      </c>
      <c r="O47" s="5">
        <f t="shared" si="17"/>
        <v>1</v>
      </c>
      <c r="P47" s="5">
        <f t="shared" si="17"/>
        <v>1</v>
      </c>
      <c r="Q47" s="5">
        <f t="shared" si="17"/>
        <v>1</v>
      </c>
      <c r="R47" s="5">
        <f t="shared" si="17"/>
        <v>1.2439547109972058</v>
      </c>
      <c r="S47" s="5">
        <f t="shared" si="17"/>
        <v>1.3456634063445356</v>
      </c>
      <c r="T47" s="5">
        <f t="shared" si="17"/>
        <v>-0.17282334493714072</v>
      </c>
      <c r="U47" s="5">
        <f t="shared" si="17"/>
        <v>0.51452541563185938</v>
      </c>
      <c r="V47" s="5">
        <f t="shared" si="17"/>
        <v>0.63757832760125122</v>
      </c>
      <c r="W47" s="5">
        <f t="shared" si="17"/>
        <v>0.4336695843790207</v>
      </c>
      <c r="X47" s="5">
        <f t="shared" si="17"/>
        <v>0.31322691974038713</v>
      </c>
      <c r="Y47" s="5">
        <f t="shared" si="17"/>
        <v>0.3012231201924358</v>
      </c>
      <c r="Z47" s="5">
        <f t="shared" si="17"/>
        <v>0.35409920542544338</v>
      </c>
      <c r="AA47" s="5">
        <f t="shared" si="17"/>
        <v>0.4854183225961175</v>
      </c>
      <c r="AB47" s="5">
        <f t="shared" si="17"/>
        <v>0.56673882771525352</v>
      </c>
      <c r="AC47" s="5">
        <f t="shared" si="17"/>
        <v>0.58807496401540527</v>
      </c>
      <c r="AD47" s="5">
        <f t="shared" si="17"/>
        <v>0.60399774748244428</v>
      </c>
      <c r="AE47" s="5">
        <f t="shared" si="17"/>
        <v>0.61616960041840285</v>
      </c>
      <c r="AF47" s="5">
        <f t="shared" si="17"/>
        <v>0.57854768333601803</v>
      </c>
    </row>
    <row r="48" spans="1:32" ht="15.75" thickBot="1" x14ac:dyDescent="0.3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42" ht="15.75" thickBot="1" x14ac:dyDescent="0.3">
      <c r="A49" t="s">
        <v>24</v>
      </c>
      <c r="B49" s="5">
        <f>SUM(B34:B35,B44:B45)/2</f>
        <v>0</v>
      </c>
      <c r="C49" s="5">
        <f t="shared" ref="C49:AF49" si="19">SUM(C34:C35,C44:C45)/2</f>
        <v>0</v>
      </c>
      <c r="D49" s="5">
        <f t="shared" si="19"/>
        <v>0</v>
      </c>
      <c r="E49" s="5">
        <f t="shared" si="19"/>
        <v>0</v>
      </c>
      <c r="F49" s="5">
        <f t="shared" si="19"/>
        <v>0</v>
      </c>
      <c r="G49" s="5">
        <f t="shared" si="19"/>
        <v>0</v>
      </c>
      <c r="H49" s="5">
        <f t="shared" si="19"/>
        <v>0</v>
      </c>
      <c r="I49" s="5">
        <f t="shared" si="19"/>
        <v>0</v>
      </c>
      <c r="J49" s="5">
        <f t="shared" si="19"/>
        <v>0</v>
      </c>
      <c r="K49" s="5">
        <f t="shared" si="19"/>
        <v>0</v>
      </c>
      <c r="L49" s="5">
        <f t="shared" si="19"/>
        <v>0</v>
      </c>
      <c r="M49" s="5">
        <f t="shared" si="19"/>
        <v>0</v>
      </c>
      <c r="N49" s="5">
        <f t="shared" si="19"/>
        <v>0</v>
      </c>
      <c r="O49" s="5">
        <f t="shared" si="19"/>
        <v>0</v>
      </c>
      <c r="P49" s="5">
        <f t="shared" si="19"/>
        <v>0</v>
      </c>
      <c r="Q49" s="5">
        <f t="shared" si="19"/>
        <v>0</v>
      </c>
      <c r="R49" s="5">
        <f t="shared" si="19"/>
        <v>0.9359282178669952</v>
      </c>
      <c r="S49" s="5">
        <f t="shared" si="19"/>
        <v>0.77914507550335732</v>
      </c>
      <c r="T49" s="5">
        <f t="shared" si="19"/>
        <v>0.36342216424480678</v>
      </c>
      <c r="U49" s="5">
        <f t="shared" si="19"/>
        <v>7.5241130045449911E-2</v>
      </c>
      <c r="V49" s="5">
        <f t="shared" si="19"/>
        <v>0.13834657428131034</v>
      </c>
      <c r="W49" s="5">
        <f t="shared" si="19"/>
        <v>0.40045971664272362</v>
      </c>
      <c r="X49" s="5">
        <f t="shared" si="19"/>
        <v>0.41842226289229989</v>
      </c>
      <c r="Y49" s="5">
        <f t="shared" si="19"/>
        <v>0.59105694944148268</v>
      </c>
      <c r="Z49" s="5">
        <f t="shared" si="19"/>
        <v>0.53486479131404363</v>
      </c>
      <c r="AA49" s="22">
        <f t="shared" si="19"/>
        <v>0.43093655425072286</v>
      </c>
      <c r="AB49" s="5">
        <f t="shared" si="19"/>
        <v>0.33261576897833256</v>
      </c>
      <c r="AC49" s="5">
        <f t="shared" si="19"/>
        <v>0.31188843945024747</v>
      </c>
      <c r="AD49" s="5">
        <f t="shared" si="19"/>
        <v>0.34293144557729938</v>
      </c>
      <c r="AE49" s="5">
        <f t="shared" si="19"/>
        <v>0.36934327388674948</v>
      </c>
      <c r="AF49" s="22">
        <f t="shared" si="19"/>
        <v>0.39577507620923502</v>
      </c>
    </row>
    <row r="50" spans="1:42" ht="15.75" thickBot="1" x14ac:dyDescent="0.3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42" ht="15.75" thickBot="1" x14ac:dyDescent="0.3">
      <c r="A51" t="s">
        <v>25</v>
      </c>
      <c r="B51" s="5">
        <f>SUM(B36:B37,B46:B47)/2</f>
        <v>1</v>
      </c>
      <c r="C51" s="5">
        <f t="shared" ref="C51:AF51" si="20">SUM(C36:C37,C46:C47)/2</f>
        <v>1</v>
      </c>
      <c r="D51" s="5">
        <f t="shared" si="20"/>
        <v>1</v>
      </c>
      <c r="E51" s="5">
        <f t="shared" si="20"/>
        <v>1</v>
      </c>
      <c r="F51" s="5">
        <f t="shared" si="20"/>
        <v>1</v>
      </c>
      <c r="G51" s="5">
        <f t="shared" si="20"/>
        <v>1</v>
      </c>
      <c r="H51" s="5">
        <f t="shared" si="20"/>
        <v>1</v>
      </c>
      <c r="I51" s="5">
        <f t="shared" si="20"/>
        <v>1</v>
      </c>
      <c r="J51" s="5">
        <f t="shared" si="20"/>
        <v>1</v>
      </c>
      <c r="K51" s="5">
        <f t="shared" si="20"/>
        <v>1</v>
      </c>
      <c r="L51" s="5">
        <f t="shared" si="20"/>
        <v>1</v>
      </c>
      <c r="M51" s="5">
        <f t="shared" si="20"/>
        <v>1</v>
      </c>
      <c r="N51" s="5">
        <f t="shared" si="20"/>
        <v>1</v>
      </c>
      <c r="O51" s="5">
        <f t="shared" si="20"/>
        <v>1</v>
      </c>
      <c r="P51" s="5">
        <f t="shared" si="20"/>
        <v>1</v>
      </c>
      <c r="Q51" s="5">
        <f t="shared" si="20"/>
        <v>1</v>
      </c>
      <c r="R51" s="5">
        <f t="shared" si="20"/>
        <v>6.4071782133004684E-2</v>
      </c>
      <c r="S51" s="5">
        <f t="shared" si="20"/>
        <v>0.22085492449664268</v>
      </c>
      <c r="T51" s="5">
        <f t="shared" si="20"/>
        <v>0.63657783575519322</v>
      </c>
      <c r="U51" s="5">
        <f t="shared" si="20"/>
        <v>0.92475886995455014</v>
      </c>
      <c r="V51" s="5">
        <f t="shared" si="20"/>
        <v>0.86165342571868975</v>
      </c>
      <c r="W51" s="5">
        <f t="shared" si="20"/>
        <v>0.59954028335727627</v>
      </c>
      <c r="X51" s="5">
        <f t="shared" si="20"/>
        <v>0.58157773710770011</v>
      </c>
      <c r="Y51" s="5">
        <f t="shared" si="20"/>
        <v>0.40894305055851732</v>
      </c>
      <c r="Z51" s="5">
        <f t="shared" si="20"/>
        <v>0.46513520868595631</v>
      </c>
      <c r="AA51" s="22">
        <f t="shared" si="20"/>
        <v>0.56906344574927714</v>
      </c>
      <c r="AB51" s="5">
        <f t="shared" si="20"/>
        <v>0.66738423102166733</v>
      </c>
      <c r="AC51" s="5">
        <f t="shared" si="20"/>
        <v>0.68811156054975253</v>
      </c>
      <c r="AD51" s="5">
        <f t="shared" si="20"/>
        <v>0.65706855442270062</v>
      </c>
      <c r="AE51" s="5">
        <f t="shared" si="20"/>
        <v>0.63065672611325052</v>
      </c>
      <c r="AF51" s="22">
        <f t="shared" si="20"/>
        <v>0.60422492379076498</v>
      </c>
      <c r="AH51" s="1">
        <f>0.132/0.127</f>
        <v>1.0393700787401574</v>
      </c>
    </row>
    <row r="52" spans="1:42" x14ac:dyDescent="0.25">
      <c r="A52" t="s">
        <v>18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42" ht="15.75" thickBot="1" x14ac:dyDescent="0.3">
      <c r="A53" t="s">
        <v>19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42" ht="15.75" thickBot="1" x14ac:dyDescent="0.3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23">
        <f>AA51*(AA8-AA21)</f>
        <v>-335.74922043037975</v>
      </c>
      <c r="AB54" s="5"/>
      <c r="AC54" s="5"/>
      <c r="AD54" s="5"/>
      <c r="AE54" s="5"/>
      <c r="AF54" s="23">
        <f>AF51*(AF8-AF21)</f>
        <v>-363.06821990146369</v>
      </c>
    </row>
    <row r="55" spans="1:42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42" x14ac:dyDescent="0.25">
      <c r="B56" s="5"/>
    </row>
    <row r="57" spans="1:42" x14ac:dyDescent="0.25">
      <c r="A57" s="6"/>
      <c r="B57" s="7">
        <v>1990</v>
      </c>
      <c r="C57" s="8">
        <v>1991</v>
      </c>
      <c r="D57" s="8">
        <v>1992</v>
      </c>
      <c r="E57" s="8">
        <v>1993</v>
      </c>
      <c r="F57" s="8">
        <v>1994</v>
      </c>
      <c r="G57" s="8">
        <v>1995</v>
      </c>
      <c r="H57" s="8">
        <v>1996</v>
      </c>
      <c r="I57" s="8">
        <v>1997</v>
      </c>
      <c r="J57" s="8">
        <v>1998</v>
      </c>
      <c r="K57" s="8">
        <v>1999</v>
      </c>
      <c r="L57" s="8">
        <v>2000</v>
      </c>
      <c r="M57" s="8">
        <v>2001</v>
      </c>
      <c r="N57" s="8">
        <v>2002</v>
      </c>
      <c r="O57" s="8">
        <v>2003</v>
      </c>
      <c r="P57" s="8">
        <v>2004</v>
      </c>
      <c r="Q57" s="8">
        <v>2005</v>
      </c>
      <c r="R57" s="8">
        <v>2006</v>
      </c>
      <c r="S57" s="8">
        <v>2007</v>
      </c>
      <c r="T57" s="8">
        <v>2008</v>
      </c>
      <c r="U57" s="8">
        <v>2009</v>
      </c>
      <c r="V57" s="9">
        <v>2010</v>
      </c>
      <c r="W57" s="10">
        <v>2011</v>
      </c>
      <c r="X57" s="7">
        <v>2012</v>
      </c>
      <c r="Y57" s="8">
        <f>X57+1</f>
        <v>2013</v>
      </c>
      <c r="Z57" s="8">
        <f t="shared" ref="Z57:AP57" si="21">Y57+1</f>
        <v>2014</v>
      </c>
      <c r="AA57" s="8">
        <f t="shared" si="21"/>
        <v>2015</v>
      </c>
      <c r="AB57" s="8">
        <f t="shared" si="21"/>
        <v>2016</v>
      </c>
      <c r="AC57" s="8">
        <f t="shared" si="21"/>
        <v>2017</v>
      </c>
      <c r="AD57" s="8">
        <f t="shared" si="21"/>
        <v>2018</v>
      </c>
      <c r="AE57" s="8">
        <f t="shared" si="21"/>
        <v>2019</v>
      </c>
      <c r="AF57" s="8">
        <f t="shared" si="21"/>
        <v>2020</v>
      </c>
      <c r="AG57" s="8">
        <f t="shared" si="21"/>
        <v>2021</v>
      </c>
      <c r="AH57" s="8">
        <f t="shared" si="21"/>
        <v>2022</v>
      </c>
      <c r="AI57" s="8">
        <f t="shared" si="21"/>
        <v>2023</v>
      </c>
      <c r="AJ57" s="8">
        <f t="shared" si="21"/>
        <v>2024</v>
      </c>
      <c r="AK57" s="8">
        <f t="shared" si="21"/>
        <v>2025</v>
      </c>
      <c r="AL57" s="8">
        <f t="shared" si="21"/>
        <v>2026</v>
      </c>
      <c r="AM57" s="8">
        <f t="shared" si="21"/>
        <v>2027</v>
      </c>
      <c r="AN57" s="8">
        <f t="shared" si="21"/>
        <v>2028</v>
      </c>
      <c r="AO57" s="8">
        <f t="shared" si="21"/>
        <v>2029</v>
      </c>
      <c r="AP57" s="11">
        <f t="shared" si="21"/>
        <v>2030</v>
      </c>
    </row>
    <row r="58" spans="1:42" x14ac:dyDescent="0.25">
      <c r="A58" s="12" t="s">
        <v>0</v>
      </c>
    </row>
    <row r="59" spans="1:42" x14ac:dyDescent="0.25">
      <c r="A59" t="s">
        <v>26</v>
      </c>
      <c r="B59" s="24">
        <f t="shared" ref="B59:AP59" si="22">B6</f>
        <v>8027.1</v>
      </c>
      <c r="C59" s="24">
        <f t="shared" si="22"/>
        <v>8008.3</v>
      </c>
      <c r="D59" s="24">
        <f t="shared" si="22"/>
        <v>8280</v>
      </c>
      <c r="E59" s="24">
        <f t="shared" si="22"/>
        <v>8516.2000000000007</v>
      </c>
      <c r="F59" s="24">
        <f t="shared" si="22"/>
        <v>8863.1</v>
      </c>
      <c r="G59" s="24">
        <f t="shared" si="22"/>
        <v>9086</v>
      </c>
      <c r="H59" s="24">
        <f t="shared" si="22"/>
        <v>9425.7999999999993</v>
      </c>
      <c r="I59" s="24">
        <f t="shared" si="22"/>
        <v>9845.9</v>
      </c>
      <c r="J59" s="24">
        <f t="shared" si="22"/>
        <v>10274.700000000001</v>
      </c>
      <c r="K59" s="24">
        <f t="shared" si="22"/>
        <v>10770.7</v>
      </c>
      <c r="L59" s="24">
        <f t="shared" si="22"/>
        <v>11216.4</v>
      </c>
      <c r="M59" s="24">
        <f t="shared" si="22"/>
        <v>11337.5</v>
      </c>
      <c r="N59" s="24">
        <f t="shared" si="22"/>
        <v>11543.1</v>
      </c>
      <c r="O59" s="24">
        <f t="shared" si="22"/>
        <v>11836.4</v>
      </c>
      <c r="P59" s="24">
        <f t="shared" si="22"/>
        <v>12246.9</v>
      </c>
      <c r="Q59" s="24">
        <f t="shared" si="22"/>
        <v>12623</v>
      </c>
      <c r="R59" s="24">
        <f t="shared" si="22"/>
        <v>12958.5</v>
      </c>
      <c r="S59" s="24">
        <f t="shared" si="22"/>
        <v>13206.4</v>
      </c>
      <c r="T59" s="24">
        <f t="shared" si="22"/>
        <v>13161.9</v>
      </c>
      <c r="U59" s="24">
        <f t="shared" si="22"/>
        <v>12757.9</v>
      </c>
      <c r="V59" s="24">
        <f t="shared" si="22"/>
        <v>13063</v>
      </c>
      <c r="W59" s="24">
        <f t="shared" si="22"/>
        <v>13299.1</v>
      </c>
      <c r="X59" s="24">
        <f t="shared" si="22"/>
        <v>13593.2</v>
      </c>
      <c r="Y59" s="24">
        <f t="shared" si="22"/>
        <v>13793.955078000001</v>
      </c>
      <c r="Z59" s="24">
        <f t="shared" si="22"/>
        <v>14194.192383</v>
      </c>
      <c r="AA59" s="24">
        <f t="shared" si="22"/>
        <v>14679.387694999999</v>
      </c>
      <c r="AB59" s="24">
        <f t="shared" si="22"/>
        <v>15128.205078000001</v>
      </c>
      <c r="AC59" s="24">
        <f t="shared" si="22"/>
        <v>15590.027344</v>
      </c>
      <c r="AD59" s="24">
        <f t="shared" si="22"/>
        <v>16013.240234000001</v>
      </c>
      <c r="AE59" s="24">
        <f t="shared" si="22"/>
        <v>16443.505859000001</v>
      </c>
      <c r="AF59" s="24">
        <f t="shared" si="22"/>
        <v>16859.310547000001</v>
      </c>
      <c r="AG59" s="24">
        <f t="shared" si="22"/>
        <v>17251.685547000001</v>
      </c>
      <c r="AH59" s="24">
        <f t="shared" si="22"/>
        <v>17666.033202999999</v>
      </c>
      <c r="AI59" s="24">
        <f t="shared" si="22"/>
        <v>18098.25</v>
      </c>
      <c r="AJ59" s="24">
        <f t="shared" si="22"/>
        <v>18531.462890999999</v>
      </c>
      <c r="AK59" s="24">
        <f t="shared" si="22"/>
        <v>18984.591797000001</v>
      </c>
      <c r="AL59" s="24">
        <f t="shared" si="22"/>
        <v>19436.810547000001</v>
      </c>
      <c r="AM59" s="24">
        <f t="shared" si="22"/>
        <v>19892.039062</v>
      </c>
      <c r="AN59" s="24">
        <f t="shared" si="22"/>
        <v>20357.320312</v>
      </c>
      <c r="AO59" s="24">
        <f t="shared" si="22"/>
        <v>20838.882812</v>
      </c>
      <c r="AP59" s="24">
        <f t="shared" si="22"/>
        <v>21355.130859000001</v>
      </c>
    </row>
    <row r="60" spans="1:42" x14ac:dyDescent="0.25">
      <c r="A60" s="13" t="s">
        <v>2</v>
      </c>
      <c r="B60" s="25">
        <f t="shared" ref="B60:T60" si="23">B67</f>
        <v>0.7226146428971858</v>
      </c>
      <c r="C60" s="25">
        <f t="shared" si="23"/>
        <v>0.74823620493737752</v>
      </c>
      <c r="D60" s="25">
        <f t="shared" si="23"/>
        <v>0.76597826086956522</v>
      </c>
      <c r="E60" s="25">
        <f t="shared" si="23"/>
        <v>0.78290786970714632</v>
      </c>
      <c r="F60" s="25">
        <f t="shared" si="23"/>
        <v>0.79940427164310446</v>
      </c>
      <c r="G60" s="25">
        <f t="shared" si="23"/>
        <v>0.8160576711424169</v>
      </c>
      <c r="H60" s="25">
        <f t="shared" si="23"/>
        <v>0.83160050075325176</v>
      </c>
      <c r="I60" s="25">
        <f t="shared" si="23"/>
        <v>0.84628119318701189</v>
      </c>
      <c r="J60" s="25">
        <f t="shared" si="23"/>
        <v>0.85584007318948474</v>
      </c>
      <c r="K60" s="25">
        <f t="shared" si="23"/>
        <v>0.86842080830400992</v>
      </c>
      <c r="L60" s="26">
        <f t="shared" si="23"/>
        <v>0.88722763096893842</v>
      </c>
      <c r="M60" s="25">
        <f t="shared" si="23"/>
        <v>0.90727232635060651</v>
      </c>
      <c r="N60" s="25">
        <f t="shared" si="23"/>
        <v>0.92196203792741971</v>
      </c>
      <c r="O60" s="25">
        <f t="shared" si="23"/>
        <v>0.94135041059781699</v>
      </c>
      <c r="P60" s="25">
        <f t="shared" si="23"/>
        <v>0.96786125468485895</v>
      </c>
      <c r="Q60" s="25">
        <f t="shared" si="23"/>
        <v>1</v>
      </c>
      <c r="R60" s="25">
        <f t="shared" si="23"/>
        <v>1.0323108384458077</v>
      </c>
      <c r="S60" s="25">
        <f t="shared" si="23"/>
        <v>1.0622652653259026</v>
      </c>
      <c r="T60" s="25">
        <f t="shared" si="23"/>
        <v>1.0858234753341083</v>
      </c>
      <c r="U60" s="25">
        <f>U67</f>
        <v>1.0952978154711983</v>
      </c>
      <c r="V60" s="25">
        <v>1.110015</v>
      </c>
      <c r="W60" s="25">
        <v>1.1336900000000001</v>
      </c>
      <c r="X60" s="25">
        <v>1.1538170000000001</v>
      </c>
      <c r="Y60" s="25">
        <v>1.1734450000000001</v>
      </c>
      <c r="Z60" s="25">
        <v>1.1899459999999999</v>
      </c>
      <c r="AA60" s="25">
        <v>1.2081839999999999</v>
      </c>
      <c r="AB60" s="25">
        <v>1.2270859999999999</v>
      </c>
      <c r="AC60" s="25">
        <v>1.245709</v>
      </c>
      <c r="AD60" s="25">
        <v>1.2657970000000001</v>
      </c>
      <c r="AE60" s="25">
        <v>1.285822</v>
      </c>
      <c r="AF60" s="25">
        <v>1.307223</v>
      </c>
      <c r="AG60" s="25">
        <v>1.3299000000000001</v>
      </c>
      <c r="AH60" s="25">
        <v>1.354044</v>
      </c>
      <c r="AI60" s="25">
        <v>1.378573</v>
      </c>
      <c r="AJ60" s="25">
        <v>1.403367</v>
      </c>
      <c r="AK60" s="25">
        <v>1.428661</v>
      </c>
      <c r="AL60" s="25">
        <v>1.4546570000000001</v>
      </c>
      <c r="AM60" s="25">
        <v>1.481039</v>
      </c>
      <c r="AN60" s="25">
        <v>1.5081119999999999</v>
      </c>
      <c r="AO60" s="25">
        <v>1.536035</v>
      </c>
      <c r="AP60" s="25">
        <v>1.564427</v>
      </c>
    </row>
    <row r="61" spans="1:42" x14ac:dyDescent="0.25">
      <c r="L61">
        <f>1/L60</f>
        <v>1.1271064663618549</v>
      </c>
    </row>
    <row r="62" spans="1:42" x14ac:dyDescent="0.25">
      <c r="A62" t="s">
        <v>27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>
        <v>11294.875</v>
      </c>
      <c r="S62" s="24">
        <v>11523.900390625</v>
      </c>
      <c r="T62" s="24">
        <v>11671.2998046875</v>
      </c>
      <c r="U62" s="24">
        <v>11332.875</v>
      </c>
      <c r="V62" s="24">
        <v>11599.08203125</v>
      </c>
      <c r="W62" s="24">
        <v>12025.0927734375</v>
      </c>
      <c r="X62" s="24">
        <v>12427.66015625</v>
      </c>
      <c r="Y62" s="24">
        <v>12810.6650390625</v>
      </c>
      <c r="Z62" s="24">
        <v>13139.0224609375</v>
      </c>
      <c r="AA62" s="24">
        <v>13450.767578125</v>
      </c>
      <c r="AB62" s="24">
        <v>13784.6220703125</v>
      </c>
      <c r="AC62" s="24">
        <v>14156.5849609375</v>
      </c>
      <c r="AD62" s="24">
        <v>14564.5849609375</v>
      </c>
      <c r="AE62" s="24">
        <v>14975.712890625</v>
      </c>
      <c r="AF62" s="24">
        <v>15398.419921875</v>
      </c>
      <c r="AG62" s="24">
        <v>15790.2802734375</v>
      </c>
      <c r="AH62" s="24">
        <v>16192.990234375</v>
      </c>
      <c r="AI62" s="24">
        <v>16620.412109375</v>
      </c>
      <c r="AJ62" s="24">
        <v>17066.36328125</v>
      </c>
      <c r="AK62" s="24">
        <v>17548.30078125</v>
      </c>
      <c r="AL62" s="24">
        <v>18021.560546875</v>
      </c>
      <c r="AM62" s="24">
        <v>18480.36328125</v>
      </c>
      <c r="AN62" s="24">
        <v>18929.3125</v>
      </c>
      <c r="AO62" s="24">
        <v>19385.609375</v>
      </c>
      <c r="AP62" s="24">
        <v>19875.029296875</v>
      </c>
    </row>
    <row r="63" spans="1:42" x14ac:dyDescent="0.25">
      <c r="A63" s="16" t="s">
        <v>12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>
        <v>1</v>
      </c>
      <c r="M63" s="27"/>
      <c r="N63" s="27"/>
      <c r="O63" s="27"/>
      <c r="P63" s="27"/>
      <c r="Q63" s="27"/>
      <c r="R63" s="3">
        <v>1.16675996780396</v>
      </c>
      <c r="S63" s="3">
        <v>1.1981899738311801</v>
      </c>
      <c r="T63" s="3">
        <v>1.2245274782180799</v>
      </c>
      <c r="U63" s="3">
        <v>1.23659420013428</v>
      </c>
      <c r="V63" s="3">
        <v>1.2433885335922199</v>
      </c>
      <c r="W63" s="3">
        <v>1.25803351402283</v>
      </c>
      <c r="X63" s="3">
        <v>1.27381479740143</v>
      </c>
      <c r="Y63" s="3">
        <v>1.2965997457504299</v>
      </c>
      <c r="Z63" s="3">
        <v>1.3241354227066</v>
      </c>
      <c r="AA63" s="3">
        <v>1.3536860942840601</v>
      </c>
      <c r="AB63" s="3">
        <v>1.38462102413177</v>
      </c>
      <c r="AC63" s="3">
        <v>1.41650998592377</v>
      </c>
      <c r="AD63" s="3">
        <v>1.4500250816345199</v>
      </c>
      <c r="AE63" s="3">
        <v>1.4844970703125</v>
      </c>
      <c r="AF63" s="3">
        <v>1.52147424221039</v>
      </c>
      <c r="AG63" s="3">
        <v>1.5602166652679399</v>
      </c>
      <c r="AH63" s="3">
        <v>1.5998344421386701</v>
      </c>
      <c r="AI63" s="3">
        <v>1.63811671733856</v>
      </c>
      <c r="AJ63" s="3">
        <v>1.67511594295502</v>
      </c>
      <c r="AK63" s="3">
        <v>1.7105573415756199</v>
      </c>
      <c r="AL63" s="3">
        <v>1.74619901180267</v>
      </c>
      <c r="AM63" s="3">
        <v>1.7823221683502199</v>
      </c>
      <c r="AN63" s="3">
        <v>1.8199779987335201</v>
      </c>
      <c r="AO63" s="3">
        <v>1.85782170295715</v>
      </c>
      <c r="AP63" s="3">
        <v>1.89620685577393</v>
      </c>
    </row>
    <row r="65" spans="1:42" x14ac:dyDescent="0.25">
      <c r="A65" t="s">
        <v>28</v>
      </c>
      <c r="B65" s="24">
        <v>5800.5</v>
      </c>
      <c r="C65" s="24">
        <v>5992.1</v>
      </c>
      <c r="D65" s="24">
        <v>6342.3</v>
      </c>
      <c r="E65" s="24">
        <v>6667.4</v>
      </c>
      <c r="F65" s="24">
        <v>7085.2</v>
      </c>
      <c r="G65" s="24">
        <v>7414.7</v>
      </c>
      <c r="H65" s="24">
        <v>7838.5</v>
      </c>
      <c r="I65" s="24">
        <v>8332.4</v>
      </c>
      <c r="J65" s="24">
        <v>8793.5</v>
      </c>
      <c r="K65" s="24">
        <v>9353.5</v>
      </c>
      <c r="L65" s="24">
        <v>9951.5</v>
      </c>
      <c r="M65" s="24">
        <v>10286.200000000001</v>
      </c>
      <c r="N65" s="24">
        <v>10642.3</v>
      </c>
      <c r="O65" s="24">
        <v>11142.2</v>
      </c>
      <c r="P65" s="24">
        <v>11853.3</v>
      </c>
      <c r="Q65" s="24">
        <v>12623</v>
      </c>
      <c r="R65" s="24">
        <v>13377.2</v>
      </c>
      <c r="S65" s="24">
        <v>14028.7</v>
      </c>
      <c r="T65" s="24">
        <v>14291.5</v>
      </c>
      <c r="U65" s="24">
        <v>13973.7</v>
      </c>
      <c r="V65" s="24">
        <v>14498.9</v>
      </c>
      <c r="W65" s="24">
        <v>15075.7</v>
      </c>
      <c r="X65" s="24">
        <v>15684.8</v>
      </c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</row>
    <row r="66" spans="1:42" x14ac:dyDescent="0.25">
      <c r="A66" t="s">
        <v>29</v>
      </c>
      <c r="B66" s="24">
        <v>8027.1</v>
      </c>
      <c r="C66" s="24">
        <v>8008.3</v>
      </c>
      <c r="D66" s="24">
        <v>8280</v>
      </c>
      <c r="E66" s="24">
        <v>8516.2000000000007</v>
      </c>
      <c r="F66" s="24">
        <v>8863.1</v>
      </c>
      <c r="G66" s="24">
        <v>9086</v>
      </c>
      <c r="H66" s="24">
        <v>9425.7999999999993</v>
      </c>
      <c r="I66" s="24">
        <v>9845.9</v>
      </c>
      <c r="J66" s="24">
        <v>10274.700000000001</v>
      </c>
      <c r="K66" s="24">
        <v>10770.7</v>
      </c>
      <c r="L66" s="24">
        <v>11216.4</v>
      </c>
      <c r="M66" s="24">
        <v>11337.5</v>
      </c>
      <c r="N66" s="24">
        <v>11543.1</v>
      </c>
      <c r="O66" s="24">
        <v>11836.4</v>
      </c>
      <c r="P66" s="24">
        <v>12246.9</v>
      </c>
      <c r="Q66" s="24">
        <v>12623</v>
      </c>
      <c r="R66" s="24">
        <v>12958.5</v>
      </c>
      <c r="S66" s="24">
        <v>13206.4</v>
      </c>
      <c r="T66" s="24">
        <v>13161.9</v>
      </c>
      <c r="U66" s="24">
        <v>12757.9</v>
      </c>
      <c r="V66" s="24">
        <v>13063</v>
      </c>
      <c r="W66" s="24">
        <v>13299.1</v>
      </c>
      <c r="X66" s="24">
        <v>13593.2</v>
      </c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</row>
    <row r="67" spans="1:42" x14ac:dyDescent="0.25">
      <c r="B67" s="3">
        <f t="shared" ref="B67:Q67" si="24">B65/B66</f>
        <v>0.7226146428971858</v>
      </c>
      <c r="C67" s="3">
        <f t="shared" si="24"/>
        <v>0.74823620493737752</v>
      </c>
      <c r="D67" s="3">
        <f t="shared" si="24"/>
        <v>0.76597826086956522</v>
      </c>
      <c r="E67" s="3">
        <f t="shared" si="24"/>
        <v>0.78290786970714632</v>
      </c>
      <c r="F67" s="3">
        <f t="shared" si="24"/>
        <v>0.79940427164310446</v>
      </c>
      <c r="G67" s="3">
        <f t="shared" si="24"/>
        <v>0.8160576711424169</v>
      </c>
      <c r="H67" s="3">
        <f t="shared" si="24"/>
        <v>0.83160050075325176</v>
      </c>
      <c r="I67" s="3">
        <f t="shared" si="24"/>
        <v>0.84628119318701189</v>
      </c>
      <c r="J67" s="3">
        <f t="shared" si="24"/>
        <v>0.85584007318948474</v>
      </c>
      <c r="K67" s="3">
        <f t="shared" si="24"/>
        <v>0.86842080830400992</v>
      </c>
      <c r="L67" s="3">
        <f t="shared" si="24"/>
        <v>0.88722763096893842</v>
      </c>
      <c r="M67" s="3">
        <f t="shared" si="24"/>
        <v>0.90727232635060651</v>
      </c>
      <c r="N67" s="3">
        <f t="shared" si="24"/>
        <v>0.92196203792741971</v>
      </c>
      <c r="O67" s="3">
        <f t="shared" si="24"/>
        <v>0.94135041059781699</v>
      </c>
      <c r="P67" s="3">
        <f t="shared" si="24"/>
        <v>0.96786125468485895</v>
      </c>
      <c r="Q67" s="3">
        <f t="shared" si="24"/>
        <v>1</v>
      </c>
      <c r="R67" s="3">
        <f>R65/R66</f>
        <v>1.0323108384458077</v>
      </c>
      <c r="S67" s="3">
        <f t="shared" ref="S67:X67" si="25">S65/S66</f>
        <v>1.0622652653259026</v>
      </c>
      <c r="T67" s="3">
        <f t="shared" si="25"/>
        <v>1.0858234753341083</v>
      </c>
      <c r="U67" s="3">
        <f t="shared" si="25"/>
        <v>1.0952978154711983</v>
      </c>
      <c r="V67" s="3">
        <f t="shared" si="25"/>
        <v>1.1099211513434892</v>
      </c>
      <c r="W67" s="3">
        <f t="shared" si="25"/>
        <v>1.1335879871570256</v>
      </c>
      <c r="X67" s="3">
        <f t="shared" si="25"/>
        <v>1.1538710531736456</v>
      </c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9" spans="1:42" x14ac:dyDescent="0.25">
      <c r="A69" t="s">
        <v>30</v>
      </c>
      <c r="R69" s="28">
        <f>R70+0.005</f>
        <v>1.1321064663618547</v>
      </c>
      <c r="S69">
        <f t="shared" ref="S69:X69" si="26">S63/S67</f>
        <v>1.1279574066309848</v>
      </c>
      <c r="T69">
        <f t="shared" si="26"/>
        <v>1.1277408400488784</v>
      </c>
      <c r="U69">
        <f t="shared" si="26"/>
        <v>1.1290027083659395</v>
      </c>
      <c r="V69">
        <f t="shared" si="26"/>
        <v>1.1202494268058383</v>
      </c>
      <c r="W69">
        <f t="shared" si="26"/>
        <v>1.1097802096314613</v>
      </c>
      <c r="X69">
        <f t="shared" si="26"/>
        <v>1.1039490018385392</v>
      </c>
    </row>
    <row r="70" spans="1:42" x14ac:dyDescent="0.25">
      <c r="R70">
        <f t="shared" ref="R70:X70" si="27">($Q67/$L67)</f>
        <v>1.1271064663618549</v>
      </c>
      <c r="S70">
        <f t="shared" si="27"/>
        <v>1.1271064663618549</v>
      </c>
      <c r="T70">
        <f t="shared" si="27"/>
        <v>1.1271064663618549</v>
      </c>
      <c r="U70">
        <f t="shared" si="27"/>
        <v>1.1271064663618549</v>
      </c>
      <c r="V70">
        <f t="shared" si="27"/>
        <v>1.1271064663618549</v>
      </c>
      <c r="W70">
        <f t="shared" si="27"/>
        <v>1.1271064663618549</v>
      </c>
      <c r="X70">
        <f t="shared" si="27"/>
        <v>1.1271064663618549</v>
      </c>
    </row>
    <row r="72" spans="1:42" x14ac:dyDescent="0.25">
      <c r="R72">
        <f t="shared" ref="R72:X72" si="28">R59/R62</f>
        <v>1.1472902533228566</v>
      </c>
      <c r="S72">
        <f t="shared" si="28"/>
        <v>1.1460008809815605</v>
      </c>
      <c r="T72">
        <f t="shared" si="28"/>
        <v>1.1277150120600823</v>
      </c>
      <c r="U72">
        <f t="shared" si="28"/>
        <v>1.1257425851780771</v>
      </c>
      <c r="V72">
        <f t="shared" si="28"/>
        <v>1.1262098125356768</v>
      </c>
      <c r="W72">
        <f t="shared" si="28"/>
        <v>1.1059457295312252</v>
      </c>
      <c r="X72">
        <f t="shared" si="28"/>
        <v>1.0937859443447879</v>
      </c>
    </row>
  </sheetData>
  <pageMargins left="0.7" right="0.7" top="0.75" bottom="0.75" header="0.3" footer="0.3"/>
  <pageSetup scale="2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CA21-E222-49E6-B789-C249065E1743}">
  <dimension ref="A1:AQ34"/>
  <sheetViews>
    <sheetView workbookViewId="0">
      <pane xSplit="1" ySplit="1" topLeftCell="AC11" activePane="bottomRight" state="frozen"/>
      <selection pane="topRight" activeCell="B1" sqref="B1"/>
      <selection pane="bottomLeft" activeCell="A2" sqref="A2"/>
      <selection pane="bottomRight" activeCell="B30" sqref="B30:AP30"/>
    </sheetView>
  </sheetViews>
  <sheetFormatPr defaultRowHeight="15" x14ac:dyDescent="0.25"/>
  <cols>
    <col min="1" max="1" width="54.28515625" customWidth="1"/>
  </cols>
  <sheetData>
    <row r="1" spans="1:43" x14ac:dyDescent="0.25">
      <c r="A1" s="6"/>
      <c r="B1" s="7">
        <v>1990</v>
      </c>
      <c r="C1" s="8">
        <v>1991</v>
      </c>
      <c r="D1" s="8">
        <v>1992</v>
      </c>
      <c r="E1" s="8">
        <v>1993</v>
      </c>
      <c r="F1" s="8">
        <v>1994</v>
      </c>
      <c r="G1" s="8">
        <v>1995</v>
      </c>
      <c r="H1" s="8">
        <v>1996</v>
      </c>
      <c r="I1" s="8">
        <v>1997</v>
      </c>
      <c r="J1" s="8">
        <v>1998</v>
      </c>
      <c r="K1" s="8">
        <v>1999</v>
      </c>
      <c r="L1" s="8">
        <v>2000</v>
      </c>
      <c r="M1" s="8">
        <v>2001</v>
      </c>
      <c r="N1" s="8">
        <v>2002</v>
      </c>
      <c r="O1" s="8">
        <v>2003</v>
      </c>
      <c r="P1" s="8">
        <v>2004</v>
      </c>
      <c r="Q1" s="8">
        <v>2005</v>
      </c>
      <c r="R1" s="8">
        <v>2006</v>
      </c>
      <c r="S1" s="8">
        <v>2007</v>
      </c>
      <c r="T1" s="8">
        <v>2008</v>
      </c>
      <c r="U1" s="8">
        <v>2009</v>
      </c>
      <c r="V1" s="9">
        <v>2010</v>
      </c>
      <c r="W1" s="10">
        <v>2011</v>
      </c>
      <c r="X1" s="7">
        <v>2012</v>
      </c>
      <c r="Y1" s="8">
        <f>X1+1</f>
        <v>2013</v>
      </c>
      <c r="Z1" s="8">
        <f t="shared" ref="Z1:AP1" si="0">Y1+1</f>
        <v>2014</v>
      </c>
      <c r="AA1" s="8">
        <f t="shared" si="0"/>
        <v>2015</v>
      </c>
      <c r="AB1" s="8">
        <f t="shared" si="0"/>
        <v>2016</v>
      </c>
      <c r="AC1" s="8">
        <f t="shared" si="0"/>
        <v>2017</v>
      </c>
      <c r="AD1" s="8">
        <f t="shared" si="0"/>
        <v>2018</v>
      </c>
      <c r="AE1" s="8">
        <f t="shared" si="0"/>
        <v>2019</v>
      </c>
      <c r="AF1" s="8">
        <f t="shared" si="0"/>
        <v>2020</v>
      </c>
      <c r="AG1" s="8">
        <f t="shared" si="0"/>
        <v>2021</v>
      </c>
      <c r="AH1" s="8">
        <f t="shared" si="0"/>
        <v>2022</v>
      </c>
      <c r="AI1" s="8">
        <f t="shared" si="0"/>
        <v>2023</v>
      </c>
      <c r="AJ1" s="8">
        <f t="shared" si="0"/>
        <v>2024</v>
      </c>
      <c r="AK1" s="8">
        <f t="shared" si="0"/>
        <v>2025</v>
      </c>
      <c r="AL1" s="8">
        <f t="shared" si="0"/>
        <v>2026</v>
      </c>
      <c r="AM1" s="8">
        <f t="shared" si="0"/>
        <v>2027</v>
      </c>
      <c r="AN1" s="8">
        <f t="shared" si="0"/>
        <v>2028</v>
      </c>
      <c r="AO1" s="8">
        <f t="shared" si="0"/>
        <v>2029</v>
      </c>
      <c r="AP1" s="11">
        <f t="shared" si="0"/>
        <v>2030</v>
      </c>
      <c r="AQ1" s="50"/>
    </row>
    <row r="2" spans="1:43" x14ac:dyDescent="0.25">
      <c r="A2" s="66"/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9"/>
      <c r="W2" s="70"/>
      <c r="X2" s="67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71"/>
      <c r="AQ2" s="50"/>
    </row>
    <row r="3" spans="1:43" x14ac:dyDescent="0.25">
      <c r="A3" s="66" t="s">
        <v>61</v>
      </c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9"/>
      <c r="W3" s="70"/>
      <c r="X3" s="67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71"/>
      <c r="AQ3" s="50"/>
    </row>
    <row r="4" spans="1:43" x14ac:dyDescent="0.25">
      <c r="A4" s="51" t="s">
        <v>50</v>
      </c>
      <c r="B4" s="52">
        <v>5108.7749852678244</v>
      </c>
      <c r="C4" s="53">
        <v>5058.8842368684363</v>
      </c>
      <c r="D4" s="53">
        <v>5164.738910597649</v>
      </c>
      <c r="E4" s="53">
        <v>5275.302049114237</v>
      </c>
      <c r="F4" s="53">
        <v>5362.2924800881101</v>
      </c>
      <c r="G4" s="53">
        <v>5424.1728566457805</v>
      </c>
      <c r="H4" s="53">
        <v>5610.2974845201124</v>
      </c>
      <c r="I4" s="53">
        <v>5685.5409734911436</v>
      </c>
      <c r="J4" s="53">
        <v>5724.5803114202881</v>
      </c>
      <c r="K4" s="53">
        <v>5797.4879270242254</v>
      </c>
      <c r="L4" s="53">
        <v>5971.5047046348773</v>
      </c>
      <c r="M4" s="53">
        <v>5871.8880214433184</v>
      </c>
      <c r="N4" s="53">
        <v>5912.9182525961069</v>
      </c>
      <c r="O4" s="53">
        <v>5960.7449192808845</v>
      </c>
      <c r="P4" s="53">
        <v>6079.0136218293756</v>
      </c>
      <c r="Q4" s="53">
        <v>6109.257582229955</v>
      </c>
      <c r="R4" s="53">
        <v>6032.9110395962607</v>
      </c>
      <c r="S4" s="53">
        <v>6128.6024217712184</v>
      </c>
      <c r="T4" s="53">
        <v>5944.9284037676898</v>
      </c>
      <c r="U4" s="53">
        <v>5517.9681249247178</v>
      </c>
      <c r="V4" s="53">
        <v>5737.5450510555274</v>
      </c>
      <c r="W4" s="54">
        <v>5612.9777529053463</v>
      </c>
      <c r="X4" s="55">
        <v>5505.4869043463086</v>
      </c>
      <c r="Y4" s="56">
        <v>5515.5119732801713</v>
      </c>
      <c r="Z4" s="56">
        <v>5513.1767832778469</v>
      </c>
      <c r="AA4" s="56">
        <v>5545.4181263312385</v>
      </c>
      <c r="AB4" s="56">
        <v>5510.1965914400344</v>
      </c>
      <c r="AC4" s="56">
        <v>5551.5800830416747</v>
      </c>
      <c r="AD4" s="56">
        <v>5589.5121676872332</v>
      </c>
      <c r="AE4" s="56">
        <v>5630.9343012562804</v>
      </c>
      <c r="AF4" s="56">
        <v>5647.4434794940171</v>
      </c>
      <c r="AG4" s="56">
        <v>5650.6569287872726</v>
      </c>
      <c r="AH4" s="56">
        <v>5679.4069979720034</v>
      </c>
      <c r="AI4" s="56">
        <v>5696.3959710302961</v>
      </c>
      <c r="AJ4" s="56">
        <v>5702.6247183331052</v>
      </c>
      <c r="AK4" s="56">
        <v>5704.981791096141</v>
      </c>
      <c r="AL4" s="56">
        <v>5711.7623382898537</v>
      </c>
      <c r="AM4" s="56">
        <v>5711.9807907330605</v>
      </c>
      <c r="AN4" s="56">
        <v>5710.0695344393444</v>
      </c>
      <c r="AO4" s="56">
        <v>5717.1243389216415</v>
      </c>
      <c r="AP4" s="57">
        <v>5731.6117059643284</v>
      </c>
      <c r="AQ4" s="58"/>
    </row>
    <row r="5" spans="1:43" x14ac:dyDescent="0.25">
      <c r="A5" t="s">
        <v>51</v>
      </c>
      <c r="B5">
        <v>639.94281793074913</v>
      </c>
      <c r="C5">
        <v>641.06254988491958</v>
      </c>
      <c r="D5">
        <v>643.61423960548336</v>
      </c>
      <c r="E5">
        <v>635.26887432510443</v>
      </c>
      <c r="F5">
        <v>646.39987098639733</v>
      </c>
      <c r="G5">
        <v>636.2544831855048</v>
      </c>
      <c r="H5">
        <v>639.46219797480308</v>
      </c>
      <c r="I5">
        <v>623.07112469696074</v>
      </c>
      <c r="J5">
        <v>611.18518696693548</v>
      </c>
      <c r="K5">
        <v>606.99074126832124</v>
      </c>
      <c r="L5">
        <v>608.98186289466355</v>
      </c>
      <c r="M5">
        <v>602.05081231748636</v>
      </c>
      <c r="N5">
        <v>598.29442000222332</v>
      </c>
      <c r="O5">
        <v>602.35114591780052</v>
      </c>
      <c r="P5">
        <v>589.58338067368516</v>
      </c>
      <c r="Q5">
        <v>593.62678923188093</v>
      </c>
      <c r="R5">
        <v>614.83922733380666</v>
      </c>
      <c r="S5">
        <v>618.64030757535704</v>
      </c>
      <c r="T5">
        <v>618.76385111368518</v>
      </c>
      <c r="U5">
        <v>603.76339582797425</v>
      </c>
      <c r="V5">
        <v>592.74072696928658</v>
      </c>
      <c r="W5">
        <v>587.19306301952668</v>
      </c>
      <c r="X5">
        <v>573.23759092582952</v>
      </c>
      <c r="Y5">
        <v>568.33977701477204</v>
      </c>
      <c r="Z5">
        <v>573.06041614417336</v>
      </c>
      <c r="AA5">
        <v>577.5998126945168</v>
      </c>
      <c r="AB5">
        <v>583.41344371044113</v>
      </c>
      <c r="AC5">
        <v>593.36491189776109</v>
      </c>
      <c r="AD5">
        <v>599.85057043446795</v>
      </c>
      <c r="AE5">
        <v>600.53616681215408</v>
      </c>
      <c r="AF5">
        <v>599.46839586613828</v>
      </c>
      <c r="AG5">
        <v>599.92667799275011</v>
      </c>
      <c r="AH5">
        <v>606.32568947673053</v>
      </c>
      <c r="AI5">
        <v>607.07963573589302</v>
      </c>
      <c r="AJ5">
        <v>610.33099312849174</v>
      </c>
      <c r="AK5">
        <v>618.83811259082984</v>
      </c>
      <c r="AL5">
        <v>615.27035407251492</v>
      </c>
      <c r="AM5">
        <v>619.88708326514393</v>
      </c>
      <c r="AN5">
        <v>618.78549833446652</v>
      </c>
      <c r="AO5">
        <v>622.17006820670383</v>
      </c>
      <c r="AP5">
        <v>626.16548476178912</v>
      </c>
    </row>
    <row r="6" spans="1:43" x14ac:dyDescent="0.25">
      <c r="A6" t="s">
        <v>52</v>
      </c>
      <c r="B6">
        <v>344.31388097577786</v>
      </c>
      <c r="C6">
        <v>353.0925586484185</v>
      </c>
      <c r="D6">
        <v>359.19305220459495</v>
      </c>
      <c r="E6">
        <v>400.01662134050332</v>
      </c>
      <c r="F6">
        <v>377.62854491964885</v>
      </c>
      <c r="G6">
        <v>388.72043313912025</v>
      </c>
      <c r="H6">
        <v>406.60523584428978</v>
      </c>
      <c r="I6">
        <v>389.49643186266235</v>
      </c>
      <c r="J6">
        <v>366.43216238037439</v>
      </c>
      <c r="K6">
        <v>370.32704563929684</v>
      </c>
      <c r="L6">
        <v>358.74334054679525</v>
      </c>
      <c r="M6">
        <v>358.65167116804258</v>
      </c>
      <c r="N6">
        <v>364.09226383664372</v>
      </c>
      <c r="O6">
        <v>351.82082468500266</v>
      </c>
      <c r="P6">
        <v>361.24083582865984</v>
      </c>
      <c r="Q6">
        <v>356.08843020376418</v>
      </c>
      <c r="R6">
        <v>368.82054977531118</v>
      </c>
      <c r="S6">
        <v>376.03729179868094</v>
      </c>
      <c r="T6">
        <v>349.79031326151721</v>
      </c>
      <c r="U6">
        <v>338.73559748531807</v>
      </c>
      <c r="V6">
        <v>343.97002127068794</v>
      </c>
      <c r="W6">
        <v>356.91009604415433</v>
      </c>
      <c r="X6">
        <v>343.39550687572256</v>
      </c>
      <c r="Y6">
        <v>341.87354889407811</v>
      </c>
      <c r="Z6">
        <v>342.82871346223027</v>
      </c>
      <c r="AA6">
        <v>342.83191852213884</v>
      </c>
      <c r="AB6">
        <v>341.69869412778183</v>
      </c>
      <c r="AC6">
        <v>346.62148810027276</v>
      </c>
      <c r="AD6">
        <v>348.94270534552015</v>
      </c>
      <c r="AE6">
        <v>348.3286857246411</v>
      </c>
      <c r="AF6">
        <v>347.07868219448903</v>
      </c>
      <c r="AG6">
        <v>347.73589667130875</v>
      </c>
      <c r="AH6">
        <v>351.0593191453832</v>
      </c>
      <c r="AI6">
        <v>350.53233054538128</v>
      </c>
      <c r="AJ6">
        <v>352.59578490060488</v>
      </c>
      <c r="AK6">
        <v>358.66957003589448</v>
      </c>
      <c r="AL6">
        <v>355.20533109054128</v>
      </c>
      <c r="AM6">
        <v>358.02759690931373</v>
      </c>
      <c r="AN6">
        <v>357.97942486167142</v>
      </c>
      <c r="AO6">
        <v>360.98506550387742</v>
      </c>
      <c r="AP6">
        <v>363.77197941211745</v>
      </c>
    </row>
    <row r="7" spans="1:43" x14ac:dyDescent="0.25">
      <c r="A7" t="s">
        <v>63</v>
      </c>
      <c r="B7">
        <v>0.33103865199999999</v>
      </c>
      <c r="C7">
        <v>0.64004947999999995</v>
      </c>
      <c r="D7">
        <v>1.7335646400000002</v>
      </c>
      <c r="E7">
        <v>6.1955140900000014</v>
      </c>
      <c r="F7">
        <v>13.815036345999996</v>
      </c>
      <c r="G7">
        <v>30.763910714000001</v>
      </c>
      <c r="H7">
        <v>42.504158163999996</v>
      </c>
      <c r="I7">
        <v>54.07237483799998</v>
      </c>
      <c r="J7">
        <v>61.281177499999998</v>
      </c>
      <c r="K7">
        <v>69.090173388000011</v>
      </c>
      <c r="L7">
        <v>76.088399326999991</v>
      </c>
      <c r="M7">
        <v>81.203028611000008</v>
      </c>
      <c r="N7">
        <v>86.84330578499997</v>
      </c>
      <c r="O7">
        <v>91.244227265000006</v>
      </c>
      <c r="P7">
        <v>95.753095235000004</v>
      </c>
      <c r="Q7">
        <v>98.966055129000026</v>
      </c>
      <c r="R7">
        <v>101.88728782000004</v>
      </c>
      <c r="S7">
        <v>102.71161545599999</v>
      </c>
      <c r="T7">
        <v>103.55229479099998</v>
      </c>
      <c r="U7">
        <v>106.34111551499996</v>
      </c>
      <c r="V7">
        <v>114.57922628200004</v>
      </c>
      <c r="W7">
        <v>121.69065850400003</v>
      </c>
      <c r="X7">
        <v>129.36891297900004</v>
      </c>
      <c r="Y7">
        <v>137.169984</v>
      </c>
      <c r="Z7">
        <v>145.18709875199997</v>
      </c>
      <c r="AA7">
        <v>154.21852160699999</v>
      </c>
      <c r="AB7">
        <v>163.190672925</v>
      </c>
      <c r="AC7">
        <v>172.41404725200002</v>
      </c>
      <c r="AD7">
        <v>181.282194946</v>
      </c>
      <c r="AE7">
        <v>190.51042199000005</v>
      </c>
      <c r="AF7">
        <v>200.04052558699999</v>
      </c>
      <c r="AG7">
        <v>214.17880776099997</v>
      </c>
      <c r="AH7">
        <v>226.18911011099996</v>
      </c>
      <c r="AI7">
        <v>235.59789437300006</v>
      </c>
      <c r="AJ7">
        <v>245.10118047499998</v>
      </c>
      <c r="AK7">
        <v>260.48356520700008</v>
      </c>
      <c r="AL7">
        <v>265.75713091000006</v>
      </c>
      <c r="AM7">
        <v>275.65405881500004</v>
      </c>
      <c r="AN7">
        <v>281.12308185500007</v>
      </c>
      <c r="AO7">
        <v>285.78144223499999</v>
      </c>
      <c r="AP7">
        <v>291.08874182</v>
      </c>
    </row>
    <row r="8" spans="1:43" x14ac:dyDescent="0.25">
      <c r="A8" t="s">
        <v>64</v>
      </c>
      <c r="B8">
        <v>36.593060178425233</v>
      </c>
      <c r="C8">
        <v>32.900640150416571</v>
      </c>
      <c r="D8">
        <v>36.549083679715096</v>
      </c>
      <c r="E8">
        <v>33.308215452160411</v>
      </c>
      <c r="F8">
        <v>31.777854816020575</v>
      </c>
      <c r="G8">
        <v>33.271996903259037</v>
      </c>
      <c r="H8">
        <v>31.483532483123561</v>
      </c>
      <c r="I8">
        <v>30.433817607464057</v>
      </c>
      <c r="J8">
        <v>39.908030624418103</v>
      </c>
      <c r="K8">
        <v>30.844396380904129</v>
      </c>
      <c r="L8">
        <v>28.882551416396296</v>
      </c>
      <c r="M8">
        <v>19.921704919374321</v>
      </c>
      <c r="N8">
        <v>21.283227883183926</v>
      </c>
      <c r="O8">
        <v>12.484965719555902</v>
      </c>
      <c r="P8">
        <v>17.435060404391962</v>
      </c>
      <c r="Q8">
        <v>16.049287174964277</v>
      </c>
      <c r="R8">
        <v>14.100804943734659</v>
      </c>
      <c r="S8">
        <v>17.27663085593268</v>
      </c>
      <c r="T8">
        <v>13.915111066636598</v>
      </c>
      <c r="U8">
        <v>5.623919980187722</v>
      </c>
      <c r="V8">
        <v>6.7123072069947227</v>
      </c>
      <c r="W8">
        <v>7.277972435837313</v>
      </c>
      <c r="X8">
        <v>6.1202035263516734</v>
      </c>
      <c r="Y8">
        <v>7.4915957316823381</v>
      </c>
      <c r="Z8">
        <v>7.3794149905547215</v>
      </c>
      <c r="AA8">
        <v>7.136512773009116</v>
      </c>
      <c r="AB8">
        <v>7.4288447489854832</v>
      </c>
      <c r="AC8">
        <v>7.7151897474932412</v>
      </c>
      <c r="AD8">
        <v>8.0011705481576598</v>
      </c>
      <c r="AE8">
        <v>8.3149391808681514</v>
      </c>
      <c r="AF8">
        <v>6.9164144805993715</v>
      </c>
      <c r="AG8">
        <v>7.2320507716761142</v>
      </c>
      <c r="AH8">
        <v>7.5936533102599242</v>
      </c>
      <c r="AI8">
        <v>7.9733359757729261</v>
      </c>
      <c r="AJ8">
        <v>8.3720027745615653</v>
      </c>
      <c r="AK8">
        <v>8.7906029132896606</v>
      </c>
      <c r="AL8">
        <v>9.2301330589540953</v>
      </c>
      <c r="AM8">
        <v>9.6916397119018711</v>
      </c>
      <c r="AN8">
        <v>10.176221697496942</v>
      </c>
      <c r="AO8">
        <v>10.685032782371763</v>
      </c>
      <c r="AP8">
        <v>11.219284421490386</v>
      </c>
    </row>
    <row r="9" spans="1:43" x14ac:dyDescent="0.25">
      <c r="A9" t="s">
        <v>53</v>
      </c>
      <c r="B9">
        <v>20.645872091786707</v>
      </c>
      <c r="C9">
        <v>17.774738222211163</v>
      </c>
      <c r="D9">
        <v>16.539871189750343</v>
      </c>
      <c r="E9">
        <v>16.507738541606699</v>
      </c>
      <c r="F9">
        <v>15.167174390593118</v>
      </c>
      <c r="G9">
        <v>15.586257018512853</v>
      </c>
      <c r="H9">
        <v>16.598622511578437</v>
      </c>
      <c r="I9">
        <v>15.22003374580766</v>
      </c>
      <c r="J9">
        <v>14.025262588325512</v>
      </c>
      <c r="K9">
        <v>13.956533524768671</v>
      </c>
      <c r="L9">
        <v>13.467660188011878</v>
      </c>
      <c r="M9">
        <v>6.9722359586690654</v>
      </c>
      <c r="N9">
        <v>8.7024231109117469</v>
      </c>
      <c r="O9">
        <v>7.0706577410490166</v>
      </c>
      <c r="P9">
        <v>6.1137942771604141</v>
      </c>
      <c r="Q9">
        <v>6.1819597040961076</v>
      </c>
      <c r="R9">
        <v>6.0165989501744139</v>
      </c>
      <c r="S9">
        <v>7.6559316669944959</v>
      </c>
      <c r="T9">
        <v>6.5915592971280716</v>
      </c>
      <c r="U9">
        <v>4.4425341143741193</v>
      </c>
      <c r="V9">
        <v>5.9300527339848745</v>
      </c>
      <c r="W9">
        <v>7.0006453912388098</v>
      </c>
      <c r="X9">
        <v>6.4399398573067259</v>
      </c>
      <c r="Y9">
        <v>6.1937344986348428</v>
      </c>
      <c r="Z9">
        <v>6.0030303757352268</v>
      </c>
      <c r="AA9">
        <v>5.7756347020818142</v>
      </c>
      <c r="AB9">
        <v>5.6543848362634535</v>
      </c>
      <c r="AC9">
        <v>5.7461738372867011</v>
      </c>
      <c r="AD9">
        <v>5.5132048682533341</v>
      </c>
      <c r="AE9">
        <v>5.2435846546667548</v>
      </c>
      <c r="AF9">
        <v>5.1235744304635915</v>
      </c>
      <c r="AG9">
        <v>4.9960971794622298</v>
      </c>
      <c r="AH9">
        <v>5.1669667777283657</v>
      </c>
      <c r="AI9">
        <v>5.3463798559078093</v>
      </c>
      <c r="AJ9">
        <v>5.5347635879962249</v>
      </c>
      <c r="AK9">
        <v>5.7325665066890616</v>
      </c>
      <c r="AL9">
        <v>5.94025957131654</v>
      </c>
      <c r="AM9">
        <v>6.1583372891753925</v>
      </c>
      <c r="AN9">
        <v>6.3873188929271878</v>
      </c>
      <c r="AO9">
        <v>6.6277495768665737</v>
      </c>
      <c r="AP9">
        <v>6.8802017950029271</v>
      </c>
    </row>
    <row r="10" spans="1:43" x14ac:dyDescent="0.25">
      <c r="A10" t="s">
        <v>54</v>
      </c>
      <c r="B10">
        <v>32.6345321604079</v>
      </c>
      <c r="C10">
        <v>31.25291595335511</v>
      </c>
      <c r="D10">
        <v>31.446624296649311</v>
      </c>
      <c r="E10">
        <v>30.902906554623815</v>
      </c>
      <c r="F10">
        <v>29.402593377482301</v>
      </c>
      <c r="G10">
        <v>27.959510177404329</v>
      </c>
      <c r="H10">
        <v>27.202992857874033</v>
      </c>
      <c r="I10">
        <v>25.449285401234935</v>
      </c>
      <c r="J10">
        <v>22.449187786448221</v>
      </c>
      <c r="K10">
        <v>22.804725946622249</v>
      </c>
      <c r="L10">
        <v>18.827491573505341</v>
      </c>
      <c r="M10">
        <v>18.009804126991504</v>
      </c>
      <c r="N10">
        <v>17.006246380570325</v>
      </c>
      <c r="O10">
        <v>16.681604197555359</v>
      </c>
      <c r="P10">
        <v>15.49841786203231</v>
      </c>
      <c r="Q10">
        <v>14.986614534737317</v>
      </c>
      <c r="R10">
        <v>13.684571650732996</v>
      </c>
      <c r="S10">
        <v>12.287299426354151</v>
      </c>
      <c r="T10">
        <v>11.395167834341496</v>
      </c>
      <c r="U10">
        <v>9.8158997407414628</v>
      </c>
      <c r="V10">
        <v>10.070107035306751</v>
      </c>
      <c r="W10">
        <v>9.3795309423299056</v>
      </c>
      <c r="X10">
        <v>9.2592737171042554</v>
      </c>
      <c r="Y10">
        <v>9.4292346181360909</v>
      </c>
      <c r="Z10">
        <v>9.4070203726742108</v>
      </c>
      <c r="AA10">
        <v>9.5551133339270677</v>
      </c>
      <c r="AB10">
        <v>9.3833125564040465</v>
      </c>
      <c r="AC10">
        <v>9.2278182675821547</v>
      </c>
      <c r="AD10">
        <v>9.1930397136953026</v>
      </c>
      <c r="AE10">
        <v>9.2547518989689266</v>
      </c>
      <c r="AF10">
        <v>9.2422771960096348</v>
      </c>
      <c r="AG10">
        <v>9.2714842253511467</v>
      </c>
      <c r="AH10">
        <v>9.3692684089868639</v>
      </c>
      <c r="AI10">
        <v>9.4690163725038268</v>
      </c>
      <c r="AJ10">
        <v>9.5708263048960962</v>
      </c>
      <c r="AK10">
        <v>9.6748013046074384</v>
      </c>
      <c r="AL10">
        <v>9.8261168974459014</v>
      </c>
      <c r="AM10">
        <v>9.979819477003641</v>
      </c>
      <c r="AN10">
        <v>10.136028392616621</v>
      </c>
      <c r="AO10">
        <v>10.294868961087605</v>
      </c>
      <c r="AP10">
        <v>10.456472765059493</v>
      </c>
    </row>
    <row r="12" spans="1:43" x14ac:dyDescent="0.25">
      <c r="A12" t="s">
        <v>55</v>
      </c>
    </row>
    <row r="13" spans="1:43" x14ac:dyDescent="0.25">
      <c r="A13" s="59" t="s">
        <v>56</v>
      </c>
      <c r="B13" s="60">
        <v>7.0838511898285006</v>
      </c>
      <c r="C13" s="61">
        <v>7.3222468825788862</v>
      </c>
      <c r="D13" s="61">
        <v>6.8629510571486101</v>
      </c>
      <c r="E13" s="61">
        <v>6.4218781997070433</v>
      </c>
      <c r="F13" s="61">
        <v>6.824399901891872</v>
      </c>
      <c r="G13" s="61">
        <v>7.0493645922416199</v>
      </c>
      <c r="H13" s="61">
        <v>6.955427319952646</v>
      </c>
      <c r="I13" s="61">
        <v>6.9713728572317128</v>
      </c>
      <c r="J13" s="61">
        <v>7.6675931267821555</v>
      </c>
      <c r="K13" s="61">
        <v>7.4746411953414977</v>
      </c>
      <c r="L13" s="61">
        <v>7.5412020618445803</v>
      </c>
      <c r="M13" s="61">
        <v>7.8247893851255572</v>
      </c>
      <c r="N13" s="61">
        <v>8.5487977850196692</v>
      </c>
      <c r="O13" s="61">
        <v>8.2599271385323672</v>
      </c>
      <c r="P13" s="61">
        <v>7.5550568292950473</v>
      </c>
      <c r="Q13" s="61">
        <v>7.8537090592548005</v>
      </c>
      <c r="R13" s="61">
        <v>7.8751202057788934</v>
      </c>
      <c r="S13" s="61">
        <v>8.2215043014066236</v>
      </c>
      <c r="T13" s="61">
        <v>8.6376348421960856</v>
      </c>
      <c r="U13" s="61">
        <v>7.2360587317234231</v>
      </c>
      <c r="V13" s="61">
        <v>8.3510772329407139</v>
      </c>
      <c r="W13" s="62">
        <v>8.1166716582089151</v>
      </c>
      <c r="X13" s="63">
        <v>8.1458598855172504</v>
      </c>
      <c r="Y13" s="64">
        <v>8.1750481128255874</v>
      </c>
      <c r="Z13" s="64">
        <v>8.2042363401339227</v>
      </c>
      <c r="AA13" s="64">
        <v>8.2334245674422579</v>
      </c>
      <c r="AB13" s="64">
        <v>8.262612794750595</v>
      </c>
      <c r="AC13" s="64">
        <v>8.2918010220589302</v>
      </c>
      <c r="AD13" s="64">
        <v>8.3209892493672655</v>
      </c>
      <c r="AE13" s="64">
        <v>8.3501774766756007</v>
      </c>
      <c r="AF13" s="64">
        <v>8.3793657039839378</v>
      </c>
      <c r="AG13" s="64">
        <v>8.408553931292273</v>
      </c>
      <c r="AH13" s="64">
        <v>8.4377421586006083</v>
      </c>
      <c r="AI13" s="64">
        <v>8.4669303859089453</v>
      </c>
      <c r="AJ13" s="64">
        <v>8.4961186132172806</v>
      </c>
      <c r="AK13" s="64">
        <v>8.5253068405256158</v>
      </c>
      <c r="AL13" s="64">
        <v>8.5544950678339511</v>
      </c>
      <c r="AM13" s="64">
        <v>8.5836832951422881</v>
      </c>
      <c r="AN13" s="64">
        <v>8.6128715224506234</v>
      </c>
      <c r="AO13" s="64">
        <v>8.6420597497589586</v>
      </c>
      <c r="AP13" s="65">
        <v>8.6712479770672957</v>
      </c>
      <c r="AQ13" s="64"/>
    </row>
    <row r="14" spans="1:43" x14ac:dyDescent="0.25">
      <c r="A14" t="s">
        <v>57</v>
      </c>
      <c r="B14">
        <v>1.033482890210714</v>
      </c>
      <c r="C14">
        <v>0.96227771878484059</v>
      </c>
      <c r="D14">
        <v>0.91955073209153815</v>
      </c>
      <c r="E14">
        <v>0.98058437851292912</v>
      </c>
      <c r="F14">
        <v>0.93787135105585651</v>
      </c>
      <c r="G14">
        <v>1.0179418793119701</v>
      </c>
      <c r="H14">
        <v>0.8722463996588844</v>
      </c>
      <c r="I14">
        <v>1.0374782309936308</v>
      </c>
      <c r="J14">
        <v>1.0842226686588914</v>
      </c>
      <c r="K14">
        <v>1.1549137570142838</v>
      </c>
      <c r="L14">
        <v>1.2272790773175295</v>
      </c>
      <c r="M14">
        <v>1.1402738094435336</v>
      </c>
      <c r="N14">
        <v>1.0009451657358537</v>
      </c>
      <c r="O14">
        <v>0.98306856711152368</v>
      </c>
      <c r="P14">
        <v>1.0770824991849577</v>
      </c>
      <c r="Q14">
        <v>1.0789065502580943</v>
      </c>
      <c r="R14">
        <v>0.87893501616318304</v>
      </c>
      <c r="S14">
        <v>1.0116284570487906</v>
      </c>
      <c r="T14">
        <v>0.99213808245197255</v>
      </c>
      <c r="U14">
        <v>1.088632430204769</v>
      </c>
      <c r="V14">
        <v>1.0099094589069495</v>
      </c>
      <c r="W14">
        <v>0.91769881773642648</v>
      </c>
      <c r="X14">
        <v>0.89798539752376916</v>
      </c>
      <c r="Y14">
        <v>0.87869544842055425</v>
      </c>
      <c r="Z14">
        <v>0.85981987369072077</v>
      </c>
      <c r="AA14">
        <v>0.84134977200848526</v>
      </c>
      <c r="AB14">
        <v>0.82327643326066269</v>
      </c>
      <c r="AC14">
        <v>0.80559133443915976</v>
      </c>
      <c r="AD14">
        <v>0.78828613562170224</v>
      </c>
      <c r="AE14">
        <v>0.77135267603890301</v>
      </c>
      <c r="AF14">
        <v>0.75478297022581353</v>
      </c>
      <c r="AG14">
        <v>0.73856920425614603</v>
      </c>
      <c r="AH14">
        <v>0.72270373205738903</v>
      </c>
      <c r="AI14">
        <v>0.70717907180508077</v>
      </c>
      <c r="AJ14">
        <v>0.69198790239453623</v>
      </c>
      <c r="AK14">
        <v>0.67712305998836808</v>
      </c>
      <c r="AL14">
        <v>0.66257753463817104</v>
      </c>
      <c r="AM14">
        <v>0.64834446697877657</v>
      </c>
      <c r="AN14">
        <v>0.63441714499352064</v>
      </c>
      <c r="AO14">
        <v>0.62078900084899624</v>
      </c>
      <c r="AP14">
        <v>0.60745360779780155</v>
      </c>
    </row>
    <row r="15" spans="1:43" x14ac:dyDescent="0.25">
      <c r="A15" t="s">
        <v>58</v>
      </c>
      <c r="B15">
        <v>2.4858013661311933</v>
      </c>
      <c r="C15">
        <v>2.1736029332501334</v>
      </c>
      <c r="D15">
        <v>3.2458519689647498</v>
      </c>
      <c r="E15">
        <v>2.0218116177716325</v>
      </c>
      <c r="F15">
        <v>6.0000461590297745</v>
      </c>
      <c r="G15">
        <v>3.3671390368816652</v>
      </c>
      <c r="H15">
        <v>9.5558042324375148</v>
      </c>
      <c r="I15">
        <v>1.8928625671853692</v>
      </c>
      <c r="J15">
        <v>2.5382008868669925</v>
      </c>
      <c r="K15">
        <v>9.0065675126478446</v>
      </c>
      <c r="L15">
        <v>11.433398705192177</v>
      </c>
      <c r="M15">
        <v>6.7297327804082014</v>
      </c>
      <c r="N15">
        <v>10.17303555679567</v>
      </c>
      <c r="O15">
        <v>6.5562176033399826</v>
      </c>
      <c r="P15">
        <v>3.7372428086536584</v>
      </c>
      <c r="Q15">
        <v>8.0335908246759651</v>
      </c>
      <c r="R15">
        <v>17.709878841525786</v>
      </c>
      <c r="S15">
        <v>14.36022646372577</v>
      </c>
      <c r="T15">
        <v>8.6654384223681902</v>
      </c>
      <c r="U15">
        <v>5.701074846404933</v>
      </c>
      <c r="V15">
        <v>4.6688794359451755</v>
      </c>
      <c r="W15">
        <v>14.171939821562216</v>
      </c>
      <c r="X15">
        <v>10.852047211426013</v>
      </c>
      <c r="Y15">
        <v>7.2697600576536914</v>
      </c>
      <c r="Z15">
        <v>10.066753900706146</v>
      </c>
      <c r="AA15">
        <v>10.731070110018152</v>
      </c>
      <c r="AB15">
        <v>8.7260552323214782</v>
      </c>
      <c r="AC15">
        <v>13.118079114806845</v>
      </c>
      <c r="AD15">
        <v>13.563208422919541</v>
      </c>
      <c r="AE15">
        <v>11.61493261230091</v>
      </c>
      <c r="AF15">
        <v>9.0275009116387341</v>
      </c>
      <c r="AG15">
        <v>8.5282155825715655</v>
      </c>
      <c r="AH15">
        <v>11.2829287190523</v>
      </c>
      <c r="AI15">
        <v>9.0025692924390466</v>
      </c>
      <c r="AJ15">
        <v>9.9790621328001379</v>
      </c>
      <c r="AK15">
        <v>15.937078615780498</v>
      </c>
      <c r="AL15">
        <v>9.8817158116860782</v>
      </c>
      <c r="AM15">
        <v>11.596406074911801</v>
      </c>
      <c r="AN15">
        <v>9.7886660710509172</v>
      </c>
      <c r="AO15">
        <v>11.635478554278471</v>
      </c>
      <c r="AP15">
        <v>13.216254359055126</v>
      </c>
    </row>
    <row r="16" spans="1:43" x14ac:dyDescent="0.25">
      <c r="A16" t="s">
        <v>59</v>
      </c>
      <c r="B16">
        <v>2.0944786195078215</v>
      </c>
      <c r="C16">
        <v>1.8378328949266918</v>
      </c>
      <c r="D16">
        <v>2.7416581250078136</v>
      </c>
      <c r="E16">
        <v>1.7832002920266334</v>
      </c>
      <c r="F16">
        <v>5.0328317308674286</v>
      </c>
      <c r="G16">
        <v>2.9492978421711515</v>
      </c>
      <c r="H16">
        <v>8.0891768332636182</v>
      </c>
      <c r="I16">
        <v>1.8563859770229436</v>
      </c>
      <c r="J16">
        <v>2.4165379462541128</v>
      </c>
      <c r="K16">
        <v>7.826814950012805</v>
      </c>
      <c r="L16">
        <v>9.7436266256538673</v>
      </c>
      <c r="M16">
        <v>5.9021346726223936</v>
      </c>
      <c r="N16">
        <v>8.7461398194657995</v>
      </c>
      <c r="O16">
        <v>5.7665677313238897</v>
      </c>
      <c r="P16">
        <v>3.4101151387099051</v>
      </c>
      <c r="Q16">
        <v>6.918581704985467</v>
      </c>
      <c r="R16">
        <v>14.820393398583192</v>
      </c>
      <c r="S16">
        <v>12.085013645283484</v>
      </c>
      <c r="T16">
        <v>7.4345585679438599</v>
      </c>
      <c r="U16">
        <v>5.0138118179677846</v>
      </c>
      <c r="V16">
        <v>4.170904522293454</v>
      </c>
      <c r="W16">
        <v>11.931255759180317</v>
      </c>
      <c r="X16">
        <v>8.8619554735657218</v>
      </c>
      <c r="Y16">
        <v>5.9366024381650204</v>
      </c>
      <c r="Z16">
        <v>8.2206723849738115</v>
      </c>
      <c r="AA16">
        <v>8.7631636359418756</v>
      </c>
      <c r="AB16">
        <v>7.1258363903253406</v>
      </c>
      <c r="AC16">
        <v>10.71243340074399</v>
      </c>
      <c r="AD16">
        <v>11.075933119425686</v>
      </c>
      <c r="AE16">
        <v>9.4849399042700426</v>
      </c>
      <c r="AF16">
        <v>7.3720017576300085</v>
      </c>
      <c r="AG16">
        <v>6.9642773653016032</v>
      </c>
      <c r="AH16">
        <v>9.2138202102899207</v>
      </c>
      <c r="AI16">
        <v>7.3516421982835585</v>
      </c>
      <c r="AJ16">
        <v>8.1490618835227053</v>
      </c>
      <c r="AK16">
        <v>13.01447352008012</v>
      </c>
      <c r="AL16">
        <v>8.0695673193708011</v>
      </c>
      <c r="AM16">
        <v>9.4698108372633367</v>
      </c>
      <c r="AN16">
        <v>7.9935814116180737</v>
      </c>
      <c r="AO16">
        <v>9.5017180493905258</v>
      </c>
      <c r="AP16">
        <v>10.792604876796792</v>
      </c>
    </row>
    <row r="17" spans="1:42" x14ac:dyDescent="0.25">
      <c r="A17" t="s">
        <v>60</v>
      </c>
      <c r="B17">
        <v>5.218352228571429E-3</v>
      </c>
      <c r="C17">
        <v>4.9321460571428583E-3</v>
      </c>
      <c r="D17">
        <v>4.7796606E-3</v>
      </c>
      <c r="E17">
        <v>4.6452383999999996E-3</v>
      </c>
      <c r="F17">
        <v>4.2781859999999998E-3</v>
      </c>
      <c r="G17">
        <v>4.659268114285714E-3</v>
      </c>
      <c r="H17">
        <v>4.2362722285714284E-3</v>
      </c>
      <c r="I17">
        <v>4.9266218571428566E-3</v>
      </c>
      <c r="J17">
        <v>4.5048535714285699E-3</v>
      </c>
      <c r="K17">
        <v>4.8073692857142835E-3</v>
      </c>
      <c r="L17">
        <v>6.3891318857142877E-3</v>
      </c>
      <c r="M17">
        <v>6.0664484571428569E-3</v>
      </c>
      <c r="N17">
        <v>5.0664805714285719E-3</v>
      </c>
      <c r="O17">
        <v>5.3369033142857143E-3</v>
      </c>
      <c r="P17">
        <v>5.8466028342857137E-3</v>
      </c>
      <c r="Q17">
        <v>5.7662125714285709E-3</v>
      </c>
      <c r="R17">
        <v>4.6382235428571424E-3</v>
      </c>
      <c r="S17">
        <v>5.0947592142857141E-3</v>
      </c>
      <c r="T17">
        <v>4.9073310000000009E-3</v>
      </c>
      <c r="U17">
        <v>4.912855199999999E-3</v>
      </c>
      <c r="V17">
        <v>4.9009299428571422E-3</v>
      </c>
      <c r="W17">
        <v>4.4824937142857136E-3</v>
      </c>
      <c r="X17">
        <v>4.3488878381583527E-3</v>
      </c>
      <c r="Y17">
        <v>4.2192642386996394E-3</v>
      </c>
      <c r="Z17">
        <v>4.0935042195773073E-3</v>
      </c>
      <c r="AA17">
        <v>3.9714926223396686E-3</v>
      </c>
      <c r="AB17">
        <v>3.853117720965023E-3</v>
      </c>
      <c r="AC17">
        <v>3.7382711195541331E-3</v>
      </c>
      <c r="AD17">
        <v>3.6268476530720993E-3</v>
      </c>
      <c r="AE17">
        <v>3.5187452910487374E-3</v>
      </c>
      <c r="AF17">
        <v>3.4138650441492709E-3</v>
      </c>
      <c r="AG17">
        <v>3.3121108735298002E-3</v>
      </c>
      <c r="AH17">
        <v>3.2133896028945278E-3</v>
      </c>
      <c r="AI17">
        <v>3.1176108331742252E-3</v>
      </c>
      <c r="AJ17">
        <v>3.0246868597478024E-3</v>
      </c>
      <c r="AK17">
        <v>2.9345325921311849E-3</v>
      </c>
      <c r="AL17">
        <v>2.8470654760599555E-3</v>
      </c>
      <c r="AM17">
        <v>2.7622054178944163E-3</v>
      </c>
      <c r="AN17">
        <v>2.6798747112778349E-3</v>
      </c>
      <c r="AO17">
        <v>2.5999979659807391E-3</v>
      </c>
      <c r="AP17">
        <v>2.5225020388660781E-3</v>
      </c>
    </row>
    <row r="20" spans="1:42" x14ac:dyDescent="0.25">
      <c r="A20" t="s">
        <v>62</v>
      </c>
    </row>
    <row r="21" spans="1:42" x14ac:dyDescent="0.25">
      <c r="A21" t="s">
        <v>50</v>
      </c>
      <c r="B21" s="72">
        <f t="shared" ref="B21:AP21" si="1">B4-SUM(B13:B14)</f>
        <v>5100.6576511877847</v>
      </c>
      <c r="C21" s="72">
        <f t="shared" si="1"/>
        <v>5050.5997122670724</v>
      </c>
      <c r="D21" s="72">
        <f t="shared" si="1"/>
        <v>5156.9564088084089</v>
      </c>
      <c r="E21" s="72">
        <f t="shared" si="1"/>
        <v>5267.8995865360166</v>
      </c>
      <c r="F21" s="72">
        <f t="shared" si="1"/>
        <v>5354.5302088351627</v>
      </c>
      <c r="G21" s="72">
        <f t="shared" si="1"/>
        <v>5416.1055501742267</v>
      </c>
      <c r="H21" s="72">
        <f t="shared" si="1"/>
        <v>5602.4698108005014</v>
      </c>
      <c r="I21" s="72">
        <f t="shared" si="1"/>
        <v>5677.5321224029185</v>
      </c>
      <c r="J21" s="72">
        <f t="shared" si="1"/>
        <v>5715.8284956248472</v>
      </c>
      <c r="K21" s="72">
        <f t="shared" si="1"/>
        <v>5788.8583720718698</v>
      </c>
      <c r="L21" s="72">
        <f t="shared" si="1"/>
        <v>5962.7362234957154</v>
      </c>
      <c r="M21" s="72">
        <f t="shared" si="1"/>
        <v>5862.9229582487496</v>
      </c>
      <c r="N21" s="72">
        <f t="shared" si="1"/>
        <v>5903.368509645351</v>
      </c>
      <c r="O21" s="72">
        <f t="shared" si="1"/>
        <v>5951.5019235752407</v>
      </c>
      <c r="P21" s="72">
        <f t="shared" si="1"/>
        <v>6070.3814825008958</v>
      </c>
      <c r="Q21" s="72">
        <f t="shared" si="1"/>
        <v>6100.324966620442</v>
      </c>
      <c r="R21" s="72">
        <f t="shared" si="1"/>
        <v>6024.1569843743182</v>
      </c>
      <c r="S21" s="72">
        <f t="shared" si="1"/>
        <v>6119.3692890127631</v>
      </c>
      <c r="T21" s="72">
        <f t="shared" si="1"/>
        <v>5935.2986308430418</v>
      </c>
      <c r="U21" s="72">
        <f t="shared" si="1"/>
        <v>5509.6434337627898</v>
      </c>
      <c r="V21" s="72">
        <f t="shared" si="1"/>
        <v>5728.1840643636797</v>
      </c>
      <c r="W21" s="72">
        <f t="shared" si="1"/>
        <v>5603.943382429401</v>
      </c>
      <c r="X21" s="72">
        <f t="shared" si="1"/>
        <v>5496.4430590632674</v>
      </c>
      <c r="Y21" s="72">
        <f t="shared" si="1"/>
        <v>5506.4582297189254</v>
      </c>
      <c r="Z21" s="72">
        <f t="shared" si="1"/>
        <v>5504.1127270640218</v>
      </c>
      <c r="AA21" s="72">
        <f t="shared" si="1"/>
        <v>5536.343351991788</v>
      </c>
      <c r="AB21" s="72">
        <f t="shared" si="1"/>
        <v>5501.1107022120232</v>
      </c>
      <c r="AC21" s="72">
        <f t="shared" si="1"/>
        <v>5542.4826906851767</v>
      </c>
      <c r="AD21" s="72">
        <f t="shared" si="1"/>
        <v>5580.4028923022443</v>
      </c>
      <c r="AE21" s="72">
        <f t="shared" si="1"/>
        <v>5621.8127711035659</v>
      </c>
      <c r="AF21" s="72">
        <f t="shared" si="1"/>
        <v>5638.3093308198077</v>
      </c>
      <c r="AG21" s="72">
        <f t="shared" si="1"/>
        <v>5641.5098056517245</v>
      </c>
      <c r="AH21" s="72">
        <f t="shared" si="1"/>
        <v>5670.2465520813457</v>
      </c>
      <c r="AI21" s="72">
        <f t="shared" si="1"/>
        <v>5687.2218615725824</v>
      </c>
      <c r="AJ21" s="72">
        <f t="shared" si="1"/>
        <v>5693.436611817493</v>
      </c>
      <c r="AK21" s="72">
        <f t="shared" si="1"/>
        <v>5695.7793611956267</v>
      </c>
      <c r="AL21" s="72">
        <f t="shared" si="1"/>
        <v>5702.5452656873813</v>
      </c>
      <c r="AM21" s="72">
        <f t="shared" si="1"/>
        <v>5702.7487629709394</v>
      </c>
      <c r="AN21" s="72">
        <f t="shared" si="1"/>
        <v>5700.8222457719003</v>
      </c>
      <c r="AO21" s="72">
        <f t="shared" si="1"/>
        <v>5707.8614901710334</v>
      </c>
      <c r="AP21" s="72">
        <f t="shared" si="1"/>
        <v>5722.3330043794631</v>
      </c>
    </row>
    <row r="22" spans="1:42" x14ac:dyDescent="0.25">
      <c r="A22" t="s">
        <v>51</v>
      </c>
      <c r="B22">
        <f>(B5-B15)*(25/21)</f>
        <v>758.87740067216419</v>
      </c>
      <c r="C22">
        <f t="shared" ref="C22:AP22" si="2">(C5-C15)*(25/21)</f>
        <v>760.58207970436843</v>
      </c>
      <c r="D22">
        <f t="shared" si="2"/>
        <v>762.34331861490307</v>
      </c>
      <c r="E22">
        <f t="shared" si="2"/>
        <v>753.86555084206282</v>
      </c>
      <c r="F22">
        <f t="shared" si="2"/>
        <v>762.38074384210415</v>
      </c>
      <c r="G22">
        <f t="shared" si="2"/>
        <v>753.43731446264655</v>
      </c>
      <c r="H22">
        <f t="shared" si="2"/>
        <v>749.88856397900668</v>
      </c>
      <c r="I22">
        <f t="shared" si="2"/>
        <v>739.4979311068754</v>
      </c>
      <c r="J22">
        <f t="shared" si="2"/>
        <v>724.57974533341485</v>
      </c>
      <c r="K22">
        <f t="shared" si="2"/>
        <v>711.88592113770642</v>
      </c>
      <c r="L22">
        <f t="shared" si="2"/>
        <v>711.36721927318024</v>
      </c>
      <c r="M22">
        <f t="shared" si="2"/>
        <v>708.71557087747397</v>
      </c>
      <c r="N22">
        <f t="shared" si="2"/>
        <v>700.14450529217584</v>
      </c>
      <c r="O22">
        <f t="shared" si="2"/>
        <v>709.27967656483395</v>
      </c>
      <c r="P22">
        <f t="shared" si="2"/>
        <v>697.4358784107518</v>
      </c>
      <c r="Q22">
        <f t="shared" si="2"/>
        <v>697.13476000857736</v>
      </c>
      <c r="R22">
        <f t="shared" si="2"/>
        <v>710.86827201462006</v>
      </c>
      <c r="S22">
        <f t="shared" si="2"/>
        <v>719.38104894241815</v>
      </c>
      <c r="T22">
        <f t="shared" si="2"/>
        <v>726.30763415632975</v>
      </c>
      <c r="U22">
        <f t="shared" si="2"/>
        <v>711.9789535494873</v>
      </c>
      <c r="V22">
        <f t="shared" si="2"/>
        <v>700.08553277778731</v>
      </c>
      <c r="W22">
        <f t="shared" si="2"/>
        <v>682.1680038071006</v>
      </c>
      <c r="X22">
        <f t="shared" si="2"/>
        <v>669.50659966000421</v>
      </c>
      <c r="Y22">
        <f t="shared" si="2"/>
        <v>667.94049637752187</v>
      </c>
      <c r="Z22">
        <f t="shared" si="2"/>
        <v>670.23055028984197</v>
      </c>
      <c r="AA22">
        <f t="shared" si="2"/>
        <v>674.84374117202231</v>
      </c>
      <c r="AB22">
        <f t="shared" si="2"/>
        <v>684.15165295014242</v>
      </c>
      <c r="AC22">
        <f t="shared" si="2"/>
        <v>690.77003902732645</v>
      </c>
      <c r="AD22">
        <f t="shared" si="2"/>
        <v>697.96114525184339</v>
      </c>
      <c r="AE22">
        <f t="shared" si="2"/>
        <v>701.09670738077762</v>
      </c>
      <c r="AF22">
        <f t="shared" si="2"/>
        <v>702.90582732678513</v>
      </c>
      <c r="AG22">
        <f t="shared" si="2"/>
        <v>704.04578858354591</v>
      </c>
      <c r="AH22">
        <f t="shared" si="2"/>
        <v>708.38423899723603</v>
      </c>
      <c r="AI22">
        <f t="shared" si="2"/>
        <v>711.99650767077856</v>
      </c>
      <c r="AJ22">
        <f t="shared" si="2"/>
        <v>714.70467975677582</v>
      </c>
      <c r="AK22">
        <f t="shared" si="2"/>
        <v>717.73932616077309</v>
      </c>
      <c r="AL22">
        <f t="shared" si="2"/>
        <v>720.70075983432014</v>
      </c>
      <c r="AM22">
        <f t="shared" si="2"/>
        <v>724.15556808360964</v>
      </c>
      <c r="AN22">
        <f t="shared" si="2"/>
        <v>724.99622888501858</v>
      </c>
      <c r="AO22">
        <f t="shared" si="2"/>
        <v>726.82689244336348</v>
      </c>
      <c r="AP22">
        <f t="shared" si="2"/>
        <v>729.70146476515947</v>
      </c>
    </row>
    <row r="23" spans="1:42" x14ac:dyDescent="0.25">
      <c r="A23" t="s">
        <v>52</v>
      </c>
      <c r="B23">
        <f>(B6-SUM(B16:B17))*(298/310)</f>
        <v>328.96718333291727</v>
      </c>
      <c r="C23">
        <f t="shared" ref="C23:AP23" si="3">(C6-SUM(C16:C17))*(298/310)</f>
        <v>337.65302740327593</v>
      </c>
      <c r="D23">
        <f t="shared" si="3"/>
        <v>342.64868095760698</v>
      </c>
      <c r="E23">
        <f t="shared" si="3"/>
        <v>382.81346835936404</v>
      </c>
      <c r="F23">
        <f t="shared" si="3"/>
        <v>358.16854074460923</v>
      </c>
      <c r="G23">
        <f t="shared" si="3"/>
        <v>370.83358018255734</v>
      </c>
      <c r="H23">
        <f t="shared" si="3"/>
        <v>383.08555863277962</v>
      </c>
      <c r="I23">
        <f t="shared" si="3"/>
        <v>372.62988884066812</v>
      </c>
      <c r="J23">
        <f t="shared" si="3"/>
        <v>349.92036656452757</v>
      </c>
      <c r="K23">
        <f t="shared" si="3"/>
        <v>348.46334241728874</v>
      </c>
      <c r="L23">
        <f t="shared" si="3"/>
        <v>335.48390576515544</v>
      </c>
      <c r="M23">
        <f t="shared" si="3"/>
        <v>339.08888410966125</v>
      </c>
      <c r="N23">
        <f t="shared" si="3"/>
        <v>341.58591982551206</v>
      </c>
      <c r="O23">
        <f t="shared" si="3"/>
        <v>332.65347798389877</v>
      </c>
      <c r="P23">
        <f t="shared" si="3"/>
        <v>343.9735886385821</v>
      </c>
      <c r="Q23">
        <f t="shared" si="3"/>
        <v>335.64805329448313</v>
      </c>
      <c r="R23">
        <f t="shared" si="3"/>
        <v>340.29246583757794</v>
      </c>
      <c r="S23">
        <f t="shared" si="3"/>
        <v>349.85890532731156</v>
      </c>
      <c r="T23">
        <f t="shared" si="3"/>
        <v>329.09855649692537</v>
      </c>
      <c r="U23">
        <f t="shared" si="3"/>
        <v>320.79880031619604</v>
      </c>
      <c r="V23">
        <f t="shared" si="3"/>
        <v>326.64089133515671</v>
      </c>
      <c r="W23">
        <f t="shared" si="3"/>
        <v>331.62051168321096</v>
      </c>
      <c r="X23">
        <f t="shared" si="3"/>
        <v>321.57968499763541</v>
      </c>
      <c r="Y23">
        <f t="shared" si="3"/>
        <v>322.92887968748056</v>
      </c>
      <c r="Z23">
        <f t="shared" si="3"/>
        <v>321.65153669924189</v>
      </c>
      <c r="AA23">
        <f t="shared" si="3"/>
        <v>321.13324339124267</v>
      </c>
      <c r="AB23">
        <f t="shared" si="3"/>
        <v>321.61794637639093</v>
      </c>
      <c r="AC23">
        <f t="shared" si="3"/>
        <v>322.9025299860192</v>
      </c>
      <c r="AD23">
        <f t="shared" si="3"/>
        <v>324.78457200895338</v>
      </c>
      <c r="AE23">
        <f t="shared" si="3"/>
        <v>325.72383118830271</v>
      </c>
      <c r="AF23">
        <f t="shared" si="3"/>
        <v>326.55346270451884</v>
      </c>
      <c r="AG23">
        <f t="shared" si="3"/>
        <v>327.57727594887041</v>
      </c>
      <c r="AH23">
        <f t="shared" si="3"/>
        <v>328.60968094372947</v>
      </c>
      <c r="AI23">
        <f t="shared" si="3"/>
        <v>329.89327767550594</v>
      </c>
      <c r="AJ23">
        <f t="shared" si="3"/>
        <v>331.11039387872995</v>
      </c>
      <c r="AK23">
        <f t="shared" si="3"/>
        <v>332.2720782935491</v>
      </c>
      <c r="AL23">
        <f t="shared" si="3"/>
        <v>333.69551347837722</v>
      </c>
      <c r="AM23">
        <f t="shared" si="3"/>
        <v>335.06257132985962</v>
      </c>
      <c r="AN23">
        <f t="shared" si="3"/>
        <v>336.43542821113527</v>
      </c>
      <c r="AO23">
        <f t="shared" si="3"/>
        <v>337.87504110336528</v>
      </c>
      <c r="AP23">
        <f t="shared" si="3"/>
        <v>339.31323195457412</v>
      </c>
    </row>
    <row r="24" spans="1:42" x14ac:dyDescent="0.25">
      <c r="A24" t="s">
        <v>63</v>
      </c>
      <c r="B24">
        <v>0.37874724895002798</v>
      </c>
      <c r="C24">
        <v>0.73229207005680996</v>
      </c>
      <c r="D24">
        <v>1.9834023438358059</v>
      </c>
      <c r="E24">
        <v>7.0883986001085955</v>
      </c>
      <c r="F24">
        <v>15.806030439587898</v>
      </c>
      <c r="G24">
        <v>35.19754107104022</v>
      </c>
      <c r="H24">
        <v>48.629768385934192</v>
      </c>
      <c r="I24">
        <v>61.865172209821608</v>
      </c>
      <c r="J24">
        <v>70.112892407933529</v>
      </c>
      <c r="K24">
        <v>79.047304422280689</v>
      </c>
      <c r="L24">
        <v>87.054100021264006</v>
      </c>
      <c r="M24">
        <v>92.905838961749595</v>
      </c>
      <c r="N24">
        <v>99.35898106482982</v>
      </c>
      <c r="O24">
        <v>104.39415412792911</v>
      </c>
      <c r="P24">
        <v>109.55283070300287</v>
      </c>
      <c r="Q24">
        <v>113.22883564528762</v>
      </c>
      <c r="R24">
        <v>116.57107027128876</v>
      </c>
      <c r="S24">
        <v>117.51419827909754</v>
      </c>
      <c r="T24">
        <v>118.47603455850694</v>
      </c>
      <c r="U24">
        <v>121.66677428224716</v>
      </c>
      <c r="V24">
        <v>131.09214431289507</v>
      </c>
      <c r="W24">
        <v>138.91741437620001</v>
      </c>
      <c r="X24">
        <v>148.26334590610006</v>
      </c>
      <c r="Y24">
        <v>157.71237330380001</v>
      </c>
      <c r="Z24">
        <v>167.3597568452</v>
      </c>
      <c r="AA24">
        <v>178.11532916570005</v>
      </c>
      <c r="AB24">
        <v>188.80098709510003</v>
      </c>
      <c r="AC24">
        <v>199.74941713420003</v>
      </c>
      <c r="AD24">
        <v>210.33581914460001</v>
      </c>
      <c r="AE24">
        <v>221.36714860700005</v>
      </c>
      <c r="AF24">
        <v>232.75242650570002</v>
      </c>
      <c r="AG24">
        <v>249.68298430309997</v>
      </c>
      <c r="AH24">
        <v>263.85252594209999</v>
      </c>
      <c r="AI24">
        <v>274.94986524530003</v>
      </c>
      <c r="AJ24">
        <v>286.15953353449999</v>
      </c>
      <c r="AK24">
        <v>304.48934157070005</v>
      </c>
      <c r="AL24">
        <v>310.60819550400004</v>
      </c>
      <c r="AM24">
        <v>322.32522930550005</v>
      </c>
      <c r="AN24">
        <v>328.69718386150004</v>
      </c>
      <c r="AO24">
        <v>334.05986060249995</v>
      </c>
      <c r="AP24">
        <v>340.21234522100008</v>
      </c>
    </row>
    <row r="25" spans="1:42" x14ac:dyDescent="0.25">
      <c r="A25" t="s">
        <v>64</v>
      </c>
      <c r="B25">
        <f>SUM(B8)</f>
        <v>36.593060178425233</v>
      </c>
      <c r="C25">
        <f t="shared" ref="C25:AP25" si="4">SUM(C8)</f>
        <v>32.900640150416571</v>
      </c>
      <c r="D25">
        <f t="shared" si="4"/>
        <v>36.549083679715096</v>
      </c>
      <c r="E25">
        <f t="shared" si="4"/>
        <v>33.308215452160411</v>
      </c>
      <c r="F25">
        <f t="shared" si="4"/>
        <v>31.777854816020575</v>
      </c>
      <c r="G25">
        <f t="shared" si="4"/>
        <v>33.271996903259037</v>
      </c>
      <c r="H25">
        <f t="shared" si="4"/>
        <v>31.483532483123561</v>
      </c>
      <c r="I25">
        <f t="shared" si="4"/>
        <v>30.433817607464057</v>
      </c>
      <c r="J25">
        <f t="shared" si="4"/>
        <v>39.908030624418103</v>
      </c>
      <c r="K25">
        <f t="shared" si="4"/>
        <v>30.844396380904129</v>
      </c>
      <c r="L25">
        <f t="shared" si="4"/>
        <v>28.882551416396296</v>
      </c>
      <c r="M25">
        <f t="shared" si="4"/>
        <v>19.921704919374321</v>
      </c>
      <c r="N25">
        <f t="shared" si="4"/>
        <v>21.283227883183926</v>
      </c>
      <c r="O25">
        <f t="shared" si="4"/>
        <v>12.484965719555902</v>
      </c>
      <c r="P25">
        <f t="shared" si="4"/>
        <v>17.435060404391962</v>
      </c>
      <c r="Q25">
        <f t="shared" si="4"/>
        <v>16.049287174964277</v>
      </c>
      <c r="R25">
        <f t="shared" si="4"/>
        <v>14.100804943734659</v>
      </c>
      <c r="S25">
        <f t="shared" si="4"/>
        <v>17.27663085593268</v>
      </c>
      <c r="T25">
        <f t="shared" si="4"/>
        <v>13.915111066636598</v>
      </c>
      <c r="U25">
        <f t="shared" si="4"/>
        <v>5.623919980187722</v>
      </c>
      <c r="V25">
        <f t="shared" si="4"/>
        <v>6.7123072069947227</v>
      </c>
      <c r="W25">
        <f t="shared" si="4"/>
        <v>7.277972435837313</v>
      </c>
      <c r="X25">
        <f t="shared" si="4"/>
        <v>6.1202035263516734</v>
      </c>
      <c r="Y25">
        <f t="shared" si="4"/>
        <v>7.4915957316823381</v>
      </c>
      <c r="Z25">
        <f t="shared" si="4"/>
        <v>7.3794149905547215</v>
      </c>
      <c r="AA25">
        <f t="shared" si="4"/>
        <v>7.136512773009116</v>
      </c>
      <c r="AB25">
        <f t="shared" si="4"/>
        <v>7.4288447489854832</v>
      </c>
      <c r="AC25">
        <f t="shared" si="4"/>
        <v>7.7151897474932412</v>
      </c>
      <c r="AD25">
        <f t="shared" si="4"/>
        <v>8.0011705481576598</v>
      </c>
      <c r="AE25">
        <f t="shared" si="4"/>
        <v>8.3149391808681514</v>
      </c>
      <c r="AF25">
        <f t="shared" si="4"/>
        <v>6.9164144805993715</v>
      </c>
      <c r="AG25">
        <f t="shared" si="4"/>
        <v>7.2320507716761142</v>
      </c>
      <c r="AH25">
        <f t="shared" si="4"/>
        <v>7.5936533102599242</v>
      </c>
      <c r="AI25">
        <f t="shared" si="4"/>
        <v>7.9733359757729261</v>
      </c>
      <c r="AJ25">
        <f t="shared" si="4"/>
        <v>8.3720027745615653</v>
      </c>
      <c r="AK25">
        <f t="shared" si="4"/>
        <v>8.7906029132896606</v>
      </c>
      <c r="AL25">
        <f t="shared" si="4"/>
        <v>9.2301330589540953</v>
      </c>
      <c r="AM25">
        <f t="shared" si="4"/>
        <v>9.6916397119018711</v>
      </c>
      <c r="AN25">
        <f t="shared" si="4"/>
        <v>10.176221697496942</v>
      </c>
      <c r="AO25">
        <f t="shared" si="4"/>
        <v>10.685032782371763</v>
      </c>
      <c r="AP25">
        <f t="shared" si="4"/>
        <v>11.219284421490386</v>
      </c>
    </row>
    <row r="26" spans="1:42" x14ac:dyDescent="0.25">
      <c r="A26" t="s">
        <v>97</v>
      </c>
      <c r="B26">
        <f>SUM(B24:B25)</f>
        <v>36.971807427375261</v>
      </c>
      <c r="C26">
        <f t="shared" ref="C26:AP26" si="5">SUM(C24:C25)</f>
        <v>33.632932220473378</v>
      </c>
      <c r="D26">
        <f t="shared" si="5"/>
        <v>38.532486023550902</v>
      </c>
      <c r="E26">
        <f t="shared" si="5"/>
        <v>40.396614052269008</v>
      </c>
      <c r="F26">
        <f t="shared" si="5"/>
        <v>47.583885255608472</v>
      </c>
      <c r="G26">
        <f t="shared" si="5"/>
        <v>68.469537974299257</v>
      </c>
      <c r="H26">
        <f t="shared" si="5"/>
        <v>80.113300869057753</v>
      </c>
      <c r="I26">
        <f t="shared" si="5"/>
        <v>92.298989817285673</v>
      </c>
      <c r="J26">
        <f t="shared" si="5"/>
        <v>110.02092303235163</v>
      </c>
      <c r="K26">
        <f t="shared" si="5"/>
        <v>109.89170080318482</v>
      </c>
      <c r="L26">
        <f t="shared" si="5"/>
        <v>115.9366514376603</v>
      </c>
      <c r="M26">
        <f t="shared" si="5"/>
        <v>112.82754388112392</v>
      </c>
      <c r="N26">
        <f t="shared" si="5"/>
        <v>120.64220894801375</v>
      </c>
      <c r="O26">
        <f t="shared" si="5"/>
        <v>116.87911984748501</v>
      </c>
      <c r="P26">
        <f t="shared" si="5"/>
        <v>126.98789110739483</v>
      </c>
      <c r="Q26">
        <f t="shared" si="5"/>
        <v>129.27812282025189</v>
      </c>
      <c r="R26">
        <f t="shared" si="5"/>
        <v>130.67187521502342</v>
      </c>
      <c r="S26">
        <f t="shared" si="5"/>
        <v>134.79082913503021</v>
      </c>
      <c r="T26">
        <f t="shared" si="5"/>
        <v>132.39114562514354</v>
      </c>
      <c r="U26">
        <f t="shared" si="5"/>
        <v>127.29069426243488</v>
      </c>
      <c r="V26">
        <f t="shared" si="5"/>
        <v>137.8044515198898</v>
      </c>
      <c r="W26">
        <f t="shared" si="5"/>
        <v>146.19538681203733</v>
      </c>
      <c r="X26">
        <f t="shared" si="5"/>
        <v>154.38354943245173</v>
      </c>
      <c r="Y26">
        <f t="shared" si="5"/>
        <v>165.20396903548234</v>
      </c>
      <c r="Z26">
        <f t="shared" si="5"/>
        <v>174.73917183575472</v>
      </c>
      <c r="AA26">
        <f t="shared" si="5"/>
        <v>185.25184193870916</v>
      </c>
      <c r="AB26">
        <f t="shared" si="5"/>
        <v>196.22983184408551</v>
      </c>
      <c r="AC26">
        <f t="shared" si="5"/>
        <v>207.46460688169327</v>
      </c>
      <c r="AD26">
        <f t="shared" si="5"/>
        <v>218.33698969275767</v>
      </c>
      <c r="AE26">
        <f t="shared" si="5"/>
        <v>229.6820877878682</v>
      </c>
      <c r="AF26">
        <f t="shared" si="5"/>
        <v>239.66884098629939</v>
      </c>
      <c r="AG26">
        <f t="shared" si="5"/>
        <v>256.91503507477609</v>
      </c>
      <c r="AH26">
        <f t="shared" si="5"/>
        <v>271.44617925235991</v>
      </c>
      <c r="AI26">
        <f t="shared" si="5"/>
        <v>282.92320122107299</v>
      </c>
      <c r="AJ26">
        <f t="shared" si="5"/>
        <v>294.53153630906155</v>
      </c>
      <c r="AK26">
        <f t="shared" si="5"/>
        <v>313.27994448398971</v>
      </c>
      <c r="AL26">
        <f t="shared" si="5"/>
        <v>319.83832856295413</v>
      </c>
      <c r="AM26">
        <f t="shared" si="5"/>
        <v>332.01686901740192</v>
      </c>
      <c r="AN26">
        <f t="shared" si="5"/>
        <v>338.87340555899698</v>
      </c>
      <c r="AO26">
        <f t="shared" si="5"/>
        <v>344.74489338487172</v>
      </c>
      <c r="AP26">
        <f t="shared" si="5"/>
        <v>351.43162964249046</v>
      </c>
    </row>
    <row r="27" spans="1:42" x14ac:dyDescent="0.25">
      <c r="A27" t="s">
        <v>53</v>
      </c>
      <c r="B27">
        <f>SUM(B9)</f>
        <v>20.645872091786707</v>
      </c>
      <c r="C27">
        <f t="shared" ref="C27:AP27" si="6">SUM(C9)</f>
        <v>17.774738222211163</v>
      </c>
      <c r="D27">
        <f t="shared" si="6"/>
        <v>16.539871189750343</v>
      </c>
      <c r="E27">
        <f t="shared" si="6"/>
        <v>16.507738541606699</v>
      </c>
      <c r="F27">
        <f t="shared" si="6"/>
        <v>15.167174390593118</v>
      </c>
      <c r="G27">
        <f t="shared" si="6"/>
        <v>15.586257018512853</v>
      </c>
      <c r="H27">
        <f t="shared" si="6"/>
        <v>16.598622511578437</v>
      </c>
      <c r="I27">
        <f t="shared" si="6"/>
        <v>15.22003374580766</v>
      </c>
      <c r="J27">
        <f t="shared" si="6"/>
        <v>14.025262588325512</v>
      </c>
      <c r="K27">
        <f t="shared" si="6"/>
        <v>13.956533524768671</v>
      </c>
      <c r="L27">
        <f t="shared" si="6"/>
        <v>13.467660188011878</v>
      </c>
      <c r="M27">
        <f t="shared" si="6"/>
        <v>6.9722359586690654</v>
      </c>
      <c r="N27">
        <f t="shared" si="6"/>
        <v>8.7024231109117469</v>
      </c>
      <c r="O27">
        <f t="shared" si="6"/>
        <v>7.0706577410490166</v>
      </c>
      <c r="P27">
        <f t="shared" si="6"/>
        <v>6.1137942771604141</v>
      </c>
      <c r="Q27">
        <f t="shared" si="6"/>
        <v>6.1819597040961076</v>
      </c>
      <c r="R27">
        <f t="shared" si="6"/>
        <v>6.0165989501744139</v>
      </c>
      <c r="S27">
        <f t="shared" si="6"/>
        <v>7.6559316669944959</v>
      </c>
      <c r="T27">
        <f t="shared" si="6"/>
        <v>6.5915592971280716</v>
      </c>
      <c r="U27">
        <f t="shared" si="6"/>
        <v>4.4425341143741193</v>
      </c>
      <c r="V27">
        <f t="shared" si="6"/>
        <v>5.9300527339848745</v>
      </c>
      <c r="W27">
        <f t="shared" si="6"/>
        <v>7.0006453912388098</v>
      </c>
      <c r="X27">
        <f t="shared" si="6"/>
        <v>6.4399398573067259</v>
      </c>
      <c r="Y27">
        <f t="shared" si="6"/>
        <v>6.1937344986348428</v>
      </c>
      <c r="Z27">
        <f t="shared" si="6"/>
        <v>6.0030303757352268</v>
      </c>
      <c r="AA27">
        <f t="shared" si="6"/>
        <v>5.7756347020818142</v>
      </c>
      <c r="AB27">
        <f t="shared" si="6"/>
        <v>5.6543848362634535</v>
      </c>
      <c r="AC27">
        <f t="shared" si="6"/>
        <v>5.7461738372867011</v>
      </c>
      <c r="AD27">
        <f t="shared" si="6"/>
        <v>5.5132048682533341</v>
      </c>
      <c r="AE27">
        <f t="shared" si="6"/>
        <v>5.2435846546667548</v>
      </c>
      <c r="AF27">
        <f t="shared" si="6"/>
        <v>5.1235744304635915</v>
      </c>
      <c r="AG27">
        <f t="shared" si="6"/>
        <v>4.9960971794622298</v>
      </c>
      <c r="AH27">
        <f t="shared" si="6"/>
        <v>5.1669667777283657</v>
      </c>
      <c r="AI27">
        <f t="shared" si="6"/>
        <v>5.3463798559078093</v>
      </c>
      <c r="AJ27">
        <f t="shared" si="6"/>
        <v>5.5347635879962249</v>
      </c>
      <c r="AK27">
        <f t="shared" si="6"/>
        <v>5.7325665066890616</v>
      </c>
      <c r="AL27">
        <f t="shared" si="6"/>
        <v>5.94025957131654</v>
      </c>
      <c r="AM27">
        <f t="shared" si="6"/>
        <v>6.1583372891753925</v>
      </c>
      <c r="AN27">
        <f t="shared" si="6"/>
        <v>6.3873188929271878</v>
      </c>
      <c r="AO27">
        <f t="shared" si="6"/>
        <v>6.6277495768665737</v>
      </c>
      <c r="AP27">
        <f t="shared" si="6"/>
        <v>6.8802017950029271</v>
      </c>
    </row>
    <row r="28" spans="1:42" x14ac:dyDescent="0.25">
      <c r="A28" t="s">
        <v>54</v>
      </c>
      <c r="B28">
        <f>B10*22800/23900</f>
        <v>31.132524404071134</v>
      </c>
      <c r="C28">
        <f t="shared" ref="C28:AP28" si="7">C10*22800/23900</f>
        <v>29.814497227468475</v>
      </c>
      <c r="D28">
        <f t="shared" si="7"/>
        <v>29.999290124000179</v>
      </c>
      <c r="E28">
        <f t="shared" si="7"/>
        <v>29.480597047925649</v>
      </c>
      <c r="F28">
        <f t="shared" si="7"/>
        <v>28.049335941698597</v>
      </c>
      <c r="G28">
        <f t="shared" si="7"/>
        <v>26.672670796854337</v>
      </c>
      <c r="H28">
        <f t="shared" si="7"/>
        <v>25.950972266089035</v>
      </c>
      <c r="I28">
        <f t="shared" si="7"/>
        <v>24.277979378583954</v>
      </c>
      <c r="J28">
        <f t="shared" si="7"/>
        <v>21.41596157033554</v>
      </c>
      <c r="K28">
        <f t="shared" si="7"/>
        <v>21.755136049497374</v>
      </c>
      <c r="L28">
        <f t="shared" si="7"/>
        <v>17.960954304431873</v>
      </c>
      <c r="M28">
        <f t="shared" si="7"/>
        <v>17.180901008175997</v>
      </c>
      <c r="N28">
        <f t="shared" si="7"/>
        <v>16.22353211200851</v>
      </c>
      <c r="O28">
        <f t="shared" si="7"/>
        <v>15.913831619425196</v>
      </c>
      <c r="P28">
        <f t="shared" si="7"/>
        <v>14.785101558758855</v>
      </c>
      <c r="Q28">
        <f t="shared" si="7"/>
        <v>14.296854033138528</v>
      </c>
      <c r="R28">
        <f t="shared" si="7"/>
        <v>13.054737809067461</v>
      </c>
      <c r="S28">
        <f t="shared" si="7"/>
        <v>11.721775184973835</v>
      </c>
      <c r="T28">
        <f t="shared" si="7"/>
        <v>10.870704042802766</v>
      </c>
      <c r="U28">
        <f t="shared" si="7"/>
        <v>9.3641219284060817</v>
      </c>
      <c r="V28">
        <f t="shared" si="7"/>
        <v>9.6066293056482817</v>
      </c>
      <c r="W28">
        <f t="shared" si="7"/>
        <v>8.9478370495866884</v>
      </c>
      <c r="X28">
        <f t="shared" si="7"/>
        <v>8.833114675731256</v>
      </c>
      <c r="Y28">
        <f t="shared" si="7"/>
        <v>8.9952531085147651</v>
      </c>
      <c r="Z28">
        <f t="shared" si="7"/>
        <v>8.9740612760239333</v>
      </c>
      <c r="AA28">
        <f t="shared" si="7"/>
        <v>9.1153382432442331</v>
      </c>
      <c r="AB28">
        <f t="shared" si="7"/>
        <v>8.9514446144775004</v>
      </c>
      <c r="AC28">
        <f t="shared" si="7"/>
        <v>8.80310696656373</v>
      </c>
      <c r="AD28">
        <f t="shared" si="7"/>
        <v>8.7699290992574426</v>
      </c>
      <c r="AE28">
        <f t="shared" si="7"/>
        <v>8.8288009747485994</v>
      </c>
      <c r="AF28">
        <f t="shared" si="7"/>
        <v>8.816900421297893</v>
      </c>
      <c r="AG28">
        <f t="shared" si="7"/>
        <v>8.8447631940588352</v>
      </c>
      <c r="AH28">
        <f t="shared" si="7"/>
        <v>8.9380468504142474</v>
      </c>
      <c r="AI28">
        <f t="shared" si="7"/>
        <v>9.0332039034764531</v>
      </c>
      <c r="AJ28">
        <f t="shared" si="7"/>
        <v>9.1303280230807946</v>
      </c>
      <c r="AK28">
        <f t="shared" si="7"/>
        <v>9.2295175625543759</v>
      </c>
      <c r="AL28">
        <f t="shared" si="7"/>
        <v>9.3738688394044569</v>
      </c>
      <c r="AM28">
        <f t="shared" si="7"/>
        <v>9.5204972416603777</v>
      </c>
      <c r="AN28">
        <f t="shared" si="7"/>
        <v>9.6695166255924256</v>
      </c>
      <c r="AO28">
        <f t="shared" si="7"/>
        <v>9.82104654028441</v>
      </c>
      <c r="AP28">
        <f t="shared" si="7"/>
        <v>9.9752125122743287</v>
      </c>
    </row>
    <row r="30" spans="1:42" x14ac:dyDescent="0.25">
      <c r="A30" s="28" t="s">
        <v>89</v>
      </c>
      <c r="B30" s="72">
        <f>SUM(B21:B25,B27:B28)</f>
        <v>6277.2524391160987</v>
      </c>
      <c r="C30" s="72">
        <f t="shared" ref="C30:AP30" si="8">SUM(C21:C25,C27:C28)</f>
        <v>6230.0569870448708</v>
      </c>
      <c r="D30" s="72">
        <f t="shared" si="8"/>
        <v>6347.0200557182216</v>
      </c>
      <c r="E30" s="72">
        <f t="shared" si="8"/>
        <v>6490.9635553792459</v>
      </c>
      <c r="F30" s="72">
        <f t="shared" si="8"/>
        <v>6565.879889009776</v>
      </c>
      <c r="G30" s="72">
        <f t="shared" si="8"/>
        <v>6651.1049106090959</v>
      </c>
      <c r="H30" s="72">
        <f t="shared" si="8"/>
        <v>6858.1068290590129</v>
      </c>
      <c r="I30" s="72">
        <f t="shared" si="8"/>
        <v>6921.4569452921405</v>
      </c>
      <c r="J30" s="72">
        <f t="shared" si="8"/>
        <v>6935.7907547138029</v>
      </c>
      <c r="K30" s="72">
        <f t="shared" si="8"/>
        <v>6994.8110060043164</v>
      </c>
      <c r="L30" s="72">
        <f t="shared" si="8"/>
        <v>7156.952614464155</v>
      </c>
      <c r="M30" s="72">
        <f t="shared" si="8"/>
        <v>7047.7080940838532</v>
      </c>
      <c r="N30" s="72">
        <f t="shared" si="8"/>
        <v>7090.6670989339736</v>
      </c>
      <c r="O30" s="72">
        <f t="shared" si="8"/>
        <v>7133.2986873319314</v>
      </c>
      <c r="P30" s="72">
        <f t="shared" si="8"/>
        <v>7259.6777364935433</v>
      </c>
      <c r="Q30" s="72">
        <f t="shared" si="8"/>
        <v>7282.8647164809881</v>
      </c>
      <c r="R30" s="72">
        <f t="shared" si="8"/>
        <v>7225.060934200782</v>
      </c>
      <c r="S30" s="72">
        <f t="shared" si="8"/>
        <v>7342.7777792694924</v>
      </c>
      <c r="T30" s="72">
        <f t="shared" si="8"/>
        <v>7140.5582304613708</v>
      </c>
      <c r="U30" s="72">
        <f t="shared" si="8"/>
        <v>6683.518537933689</v>
      </c>
      <c r="V30" s="72">
        <f t="shared" si="8"/>
        <v>6908.2516220361467</v>
      </c>
      <c r="W30" s="72">
        <f t="shared" si="8"/>
        <v>6779.8757671725753</v>
      </c>
      <c r="X30" s="72">
        <f t="shared" si="8"/>
        <v>6657.1859476863956</v>
      </c>
      <c r="Y30" s="72">
        <f t="shared" si="8"/>
        <v>6677.7205624265598</v>
      </c>
      <c r="Z30" s="72">
        <f t="shared" si="8"/>
        <v>6685.7110775406181</v>
      </c>
      <c r="AA30" s="72">
        <f t="shared" si="8"/>
        <v>6732.4631514390885</v>
      </c>
      <c r="AB30" s="72">
        <f t="shared" si="8"/>
        <v>6717.7159628333829</v>
      </c>
      <c r="AC30" s="72">
        <f t="shared" si="8"/>
        <v>6778.1691473840665</v>
      </c>
      <c r="AD30" s="72">
        <f t="shared" si="8"/>
        <v>6835.7687332233099</v>
      </c>
      <c r="AE30" s="72">
        <f t="shared" si="8"/>
        <v>6892.3877830899301</v>
      </c>
      <c r="AF30" s="72">
        <f t="shared" si="8"/>
        <v>6921.3779366891731</v>
      </c>
      <c r="AG30" s="72">
        <f t="shared" si="8"/>
        <v>6943.8887656324378</v>
      </c>
      <c r="AH30" s="72">
        <f t="shared" si="8"/>
        <v>6992.7916649028139</v>
      </c>
      <c r="AI30" s="72">
        <f t="shared" si="8"/>
        <v>7026.4144318993249</v>
      </c>
      <c r="AJ30" s="72">
        <f t="shared" si="8"/>
        <v>7048.4483133731364</v>
      </c>
      <c r="AK30" s="72">
        <f t="shared" si="8"/>
        <v>7074.0327942031827</v>
      </c>
      <c r="AL30" s="72">
        <f t="shared" si="8"/>
        <v>7092.0939959737534</v>
      </c>
      <c r="AM30" s="72">
        <f t="shared" si="8"/>
        <v>7109.6626059326472</v>
      </c>
      <c r="AN30" s="72">
        <f t="shared" si="8"/>
        <v>7117.1841439455702</v>
      </c>
      <c r="AO30" s="72">
        <f t="shared" si="8"/>
        <v>7133.7571132197845</v>
      </c>
      <c r="AP30" s="72">
        <f t="shared" si="8"/>
        <v>7159.6347450489639</v>
      </c>
    </row>
    <row r="31" spans="1:42" x14ac:dyDescent="0.25">
      <c r="A31" t="s">
        <v>88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>
        <v>7313.62</v>
      </c>
      <c r="M31" s="72">
        <v>7202.96</v>
      </c>
      <c r="N31" s="72">
        <v>7244.3</v>
      </c>
      <c r="O31" s="72">
        <v>7301.36</v>
      </c>
      <c r="P31" s="72">
        <v>7415.47</v>
      </c>
      <c r="Q31" s="72">
        <v>7423.03</v>
      </c>
      <c r="R31" s="72">
        <v>7344.46</v>
      </c>
      <c r="S31" s="72">
        <v>7449.62</v>
      </c>
      <c r="T31" s="72">
        <v>7224.65</v>
      </c>
      <c r="U31" s="72">
        <v>6772</v>
      </c>
      <c r="V31" s="72">
        <v>6991.11</v>
      </c>
      <c r="W31" s="72">
        <v>6827.4</v>
      </c>
      <c r="X31" s="72">
        <v>6585.91</v>
      </c>
      <c r="Y31" s="72">
        <v>6764.67</v>
      </c>
      <c r="Z31" s="72">
        <v>6824.96</v>
      </c>
      <c r="AA31" s="72">
        <v>6671.11</v>
      </c>
      <c r="AB31" s="72">
        <v>6520.34</v>
      </c>
      <c r="AC31" s="72">
        <v>6483.29</v>
      </c>
      <c r="AD31" s="72">
        <v>6671.45</v>
      </c>
      <c r="AE31" s="72">
        <v>6558.35</v>
      </c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</row>
    <row r="32" spans="1:42" x14ac:dyDescent="0.25">
      <c r="A32" t="s">
        <v>90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84">
        <f>L31-L30</f>
        <v>156.66738553584491</v>
      </c>
      <c r="M32" s="85">
        <f t="shared" ref="M32:W32" si="9">M31-M30</f>
        <v>155.25190591614682</v>
      </c>
      <c r="N32" s="85">
        <f t="shared" si="9"/>
        <v>153.63290106602653</v>
      </c>
      <c r="O32" s="85">
        <f t="shared" si="9"/>
        <v>168.06131266806824</v>
      </c>
      <c r="P32" s="85">
        <f t="shared" si="9"/>
        <v>155.79226350645695</v>
      </c>
      <c r="Q32" s="85">
        <f t="shared" si="9"/>
        <v>140.16528351901161</v>
      </c>
      <c r="R32" s="85">
        <f t="shared" si="9"/>
        <v>119.39906579921808</v>
      </c>
      <c r="S32" s="85">
        <f t="shared" si="9"/>
        <v>106.84222073050751</v>
      </c>
      <c r="T32" s="85">
        <f t="shared" si="9"/>
        <v>84.091769538628796</v>
      </c>
      <c r="U32" s="85">
        <f t="shared" si="9"/>
        <v>88.481462066310996</v>
      </c>
      <c r="V32" s="85">
        <f t="shared" si="9"/>
        <v>82.858377963852945</v>
      </c>
      <c r="W32" s="86">
        <f t="shared" si="9"/>
        <v>47.524232827424385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</row>
    <row r="33" spans="1:42" x14ac:dyDescent="0.25">
      <c r="A33" t="s">
        <v>87</v>
      </c>
      <c r="B33" s="72">
        <f t="shared" ref="B33:K33" si="10">B30+$W$32</f>
        <v>6324.7766719435231</v>
      </c>
      <c r="C33" s="72">
        <f t="shared" si="10"/>
        <v>6277.5812198722952</v>
      </c>
      <c r="D33" s="72">
        <f t="shared" si="10"/>
        <v>6394.5442885456459</v>
      </c>
      <c r="E33" s="72">
        <f t="shared" si="10"/>
        <v>6538.4877882066703</v>
      </c>
      <c r="F33" s="72">
        <f t="shared" si="10"/>
        <v>6613.4041218372004</v>
      </c>
      <c r="G33" s="72">
        <f t="shared" si="10"/>
        <v>6698.6291434365203</v>
      </c>
      <c r="H33" s="72">
        <f t="shared" si="10"/>
        <v>6905.6310618864372</v>
      </c>
      <c r="I33" s="72">
        <f t="shared" si="10"/>
        <v>6968.9811781195649</v>
      </c>
      <c r="J33" s="72">
        <f t="shared" si="10"/>
        <v>6983.3149875412273</v>
      </c>
      <c r="K33" s="72">
        <f t="shared" si="10"/>
        <v>7042.3352388317408</v>
      </c>
      <c r="L33" s="72">
        <f>L30+$W$32</f>
        <v>7204.4768472915794</v>
      </c>
      <c r="M33" s="72">
        <f t="shared" ref="M33:AP33" si="11">M30+$W$32</f>
        <v>7095.2323269112776</v>
      </c>
      <c r="N33" s="72">
        <f t="shared" si="11"/>
        <v>7138.191331761398</v>
      </c>
      <c r="O33" s="72">
        <f t="shared" si="11"/>
        <v>7180.8229201593558</v>
      </c>
      <c r="P33" s="72">
        <f t="shared" si="11"/>
        <v>7307.2019693209677</v>
      </c>
      <c r="Q33" s="72">
        <f t="shared" si="11"/>
        <v>7330.3889493084125</v>
      </c>
      <c r="R33" s="72">
        <f t="shared" si="11"/>
        <v>7272.5851670282063</v>
      </c>
      <c r="S33" s="72">
        <f t="shared" si="11"/>
        <v>7390.3020120969168</v>
      </c>
      <c r="T33" s="72">
        <f t="shared" si="11"/>
        <v>7188.0824632887952</v>
      </c>
      <c r="U33" s="72">
        <f t="shared" si="11"/>
        <v>6731.0427707611134</v>
      </c>
      <c r="V33" s="72">
        <f t="shared" si="11"/>
        <v>6955.7758548635711</v>
      </c>
      <c r="W33" s="72">
        <f t="shared" si="11"/>
        <v>6827.4</v>
      </c>
      <c r="X33" s="72">
        <f t="shared" si="11"/>
        <v>6704.71018051382</v>
      </c>
      <c r="Y33" s="72">
        <f t="shared" si="11"/>
        <v>6725.2447952539842</v>
      </c>
      <c r="Z33" s="72">
        <f t="shared" si="11"/>
        <v>6733.2353103680425</v>
      </c>
      <c r="AA33" s="72">
        <f t="shared" si="11"/>
        <v>6779.9873842665129</v>
      </c>
      <c r="AB33" s="72">
        <f t="shared" si="11"/>
        <v>6765.2401956608073</v>
      </c>
      <c r="AC33" s="72">
        <f t="shared" si="11"/>
        <v>6825.6933802114909</v>
      </c>
      <c r="AD33" s="72">
        <f t="shared" si="11"/>
        <v>6883.2929660507343</v>
      </c>
      <c r="AE33" s="72">
        <f t="shared" si="11"/>
        <v>6939.9120159173544</v>
      </c>
      <c r="AF33" s="72">
        <f t="shared" si="11"/>
        <v>6968.9021695165975</v>
      </c>
      <c r="AG33" s="72">
        <f t="shared" si="11"/>
        <v>6991.4129984598621</v>
      </c>
      <c r="AH33" s="72">
        <f t="shared" si="11"/>
        <v>7040.3158977302382</v>
      </c>
      <c r="AI33" s="72">
        <f t="shared" si="11"/>
        <v>7073.9386647267493</v>
      </c>
      <c r="AJ33" s="72">
        <f t="shared" si="11"/>
        <v>7095.9725462005608</v>
      </c>
      <c r="AK33" s="72">
        <f t="shared" si="11"/>
        <v>7121.5570270306071</v>
      </c>
      <c r="AL33" s="72">
        <f t="shared" si="11"/>
        <v>7139.6182288011778</v>
      </c>
      <c r="AM33" s="72">
        <f t="shared" si="11"/>
        <v>7157.1868387600716</v>
      </c>
      <c r="AN33" s="72">
        <f t="shared" si="11"/>
        <v>7164.7083767729946</v>
      </c>
      <c r="AO33" s="72">
        <f t="shared" si="11"/>
        <v>7181.2813460472089</v>
      </c>
      <c r="AP33" s="72">
        <f t="shared" si="11"/>
        <v>7207.1589778763882</v>
      </c>
    </row>
    <row r="34" spans="1:42" x14ac:dyDescent="0.25">
      <c r="A34" t="s">
        <v>96</v>
      </c>
    </row>
  </sheetData>
  <conditionalFormatting sqref="B4:W4">
    <cfRule type="cellIs" dxfId="0" priority="1" stopIfTrue="1" operator="notEqual">
      <formula>#REF!+B4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A3BB-A441-4726-ADAD-73A143946099}">
  <dimension ref="A4:H8"/>
  <sheetViews>
    <sheetView workbookViewId="0">
      <selection activeCell="A27" sqref="A27"/>
    </sheetView>
  </sheetViews>
  <sheetFormatPr defaultRowHeight="15" x14ac:dyDescent="0.25"/>
  <cols>
    <col min="1" max="1" width="31.28515625" customWidth="1"/>
    <col min="2" max="8" width="9.140625" bestFit="1" customWidth="1"/>
  </cols>
  <sheetData>
    <row r="4" spans="1:8" x14ac:dyDescent="0.25">
      <c r="B4" s="89">
        <v>2005</v>
      </c>
      <c r="C4" s="89">
        <v>2010</v>
      </c>
      <c r="D4" s="89">
        <v>2015</v>
      </c>
      <c r="E4" s="89">
        <v>2019</v>
      </c>
      <c r="F4" s="89">
        <v>2020</v>
      </c>
      <c r="G4" s="89">
        <v>2025</v>
      </c>
      <c r="H4" s="89">
        <v>2030</v>
      </c>
    </row>
    <row r="5" spans="1:8" x14ac:dyDescent="0.25">
      <c r="A5" t="s">
        <v>108</v>
      </c>
      <c r="B5" s="33">
        <f>'2021 Kaya - defl GDP'!$Q$9</f>
        <v>7423.03</v>
      </c>
      <c r="C5" s="33">
        <f>'2021 Kaya - defl GDP'!$V$9</f>
        <v>6991.11</v>
      </c>
      <c r="D5" s="33">
        <f>'2021 Kaya - defl GDP'!$AA$9</f>
        <v>6671.11</v>
      </c>
      <c r="E5" s="33">
        <f>'2021 Kaya - defl GDP'!AE9</f>
        <v>6558.35</v>
      </c>
      <c r="F5" s="33">
        <f>'2021 Kaya - defl GDP'!AF9</f>
        <v>6099.69</v>
      </c>
      <c r="G5" s="33">
        <f>'2021 Kaya - defl GDP'!$AK$9</f>
        <v>6187.24</v>
      </c>
      <c r="H5" s="33">
        <f>'2021 Kaya - defl GDP'!$AP$9</f>
        <v>6190.32</v>
      </c>
    </row>
    <row r="6" spans="1:8" x14ac:dyDescent="0.25">
      <c r="A6" t="s">
        <v>110</v>
      </c>
      <c r="B6" s="33">
        <f>'CAR2014 in AR4'!$Q$30</f>
        <v>7282.8647164809881</v>
      </c>
      <c r="C6" s="33">
        <f>'CAR2014 in AR4'!$V$30</f>
        <v>6908.2516220361467</v>
      </c>
      <c r="D6" s="33">
        <f>'CAR2014 in AR4'!$AA$30</f>
        <v>6732.4631514390885</v>
      </c>
      <c r="E6" s="33">
        <f>'CAR2014 in AR4'!AE30</f>
        <v>6892.3877830899301</v>
      </c>
      <c r="F6" s="33">
        <f>'CAR2014 in AR4'!AF30</f>
        <v>6921.3779366891731</v>
      </c>
      <c r="G6" s="33">
        <f>'CAR2014 in AR4'!$AK$30</f>
        <v>7074.0327942031827</v>
      </c>
      <c r="H6" s="33">
        <f>'CAR2014 in AR4'!$AP$30</f>
        <v>7159.6347450489639</v>
      </c>
    </row>
    <row r="7" spans="1:8" x14ac:dyDescent="0.25">
      <c r="A7" t="s">
        <v>111</v>
      </c>
    </row>
    <row r="8" spans="1:8" x14ac:dyDescent="0.25">
      <c r="A8" t="s">
        <v>112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6184-576B-448B-A3DD-70907055093D}">
  <dimension ref="A1:BL9"/>
  <sheetViews>
    <sheetView topLeftCell="AH1" workbookViewId="0">
      <selection activeCell="AR14" sqref="AR14"/>
    </sheetView>
  </sheetViews>
  <sheetFormatPr defaultRowHeight="15" x14ac:dyDescent="0.25"/>
  <cols>
    <col min="1" max="1" width="15" customWidth="1"/>
    <col min="2" max="2" width="18.7109375" customWidth="1"/>
    <col min="3" max="3" width="14.7109375" customWidth="1"/>
  </cols>
  <sheetData>
    <row r="1" spans="1:64" x14ac:dyDescent="0.25">
      <c r="A1" s="90" t="s">
        <v>99</v>
      </c>
      <c r="B1" s="90" t="s">
        <v>100</v>
      </c>
      <c r="C1" s="90" t="s">
        <v>101</v>
      </c>
      <c r="D1" s="90">
        <v>1990</v>
      </c>
      <c r="E1" s="90">
        <v>1991</v>
      </c>
      <c r="F1" s="90">
        <v>1992</v>
      </c>
      <c r="G1" s="90">
        <v>1993</v>
      </c>
      <c r="H1" s="90">
        <v>1994</v>
      </c>
      <c r="I1" s="90">
        <v>1995</v>
      </c>
      <c r="J1" s="90">
        <v>1996</v>
      </c>
      <c r="K1" s="90">
        <v>1997</v>
      </c>
      <c r="L1" s="90">
        <v>1998</v>
      </c>
      <c r="M1" s="90">
        <v>1999</v>
      </c>
      <c r="N1" s="90">
        <v>2000</v>
      </c>
      <c r="O1" s="90">
        <v>2001</v>
      </c>
      <c r="P1" s="90">
        <v>2002</v>
      </c>
      <c r="Q1" s="90">
        <v>2003</v>
      </c>
      <c r="R1" s="90">
        <v>2004</v>
      </c>
      <c r="S1" s="90">
        <v>2005</v>
      </c>
      <c r="T1" s="90">
        <v>2006</v>
      </c>
      <c r="U1" s="90">
        <v>2007</v>
      </c>
      <c r="V1" s="90">
        <v>2008</v>
      </c>
      <c r="W1" s="90">
        <v>2009</v>
      </c>
      <c r="X1" s="90">
        <v>2010</v>
      </c>
      <c r="Y1" s="90">
        <v>2011</v>
      </c>
      <c r="Z1" s="90">
        <v>2012</v>
      </c>
      <c r="AA1" s="90">
        <v>2013</v>
      </c>
      <c r="AB1" s="90">
        <v>2014</v>
      </c>
      <c r="AC1" s="90">
        <v>2015</v>
      </c>
      <c r="AD1" s="90">
        <v>2016</v>
      </c>
      <c r="AE1" s="90">
        <v>2017</v>
      </c>
      <c r="AF1" s="90">
        <v>2018</v>
      </c>
      <c r="AG1" s="90">
        <v>2019</v>
      </c>
      <c r="AH1" s="90">
        <v>2020</v>
      </c>
      <c r="AI1" s="90">
        <v>2021</v>
      </c>
      <c r="AJ1" s="90">
        <v>2022</v>
      </c>
      <c r="AK1" s="90">
        <v>2023</v>
      </c>
      <c r="AL1" s="90">
        <v>2024</v>
      </c>
      <c r="AM1" s="90">
        <v>2025</v>
      </c>
      <c r="AN1" s="90">
        <v>2026</v>
      </c>
      <c r="AO1" s="90">
        <v>2027</v>
      </c>
      <c r="AP1" s="90">
        <v>2028</v>
      </c>
      <c r="AQ1" s="90">
        <v>2029</v>
      </c>
      <c r="AR1" s="90">
        <v>2030</v>
      </c>
      <c r="AS1" s="90">
        <v>2031</v>
      </c>
      <c r="AT1" s="90">
        <v>2032</v>
      </c>
      <c r="AU1" s="90">
        <v>2033</v>
      </c>
      <c r="AV1" s="90">
        <v>2034</v>
      </c>
      <c r="AW1" s="90">
        <v>2035</v>
      </c>
      <c r="AX1" s="90">
        <v>2036</v>
      </c>
      <c r="AY1" s="90">
        <v>2037</v>
      </c>
      <c r="AZ1" s="90">
        <v>2038</v>
      </c>
      <c r="BA1" s="90">
        <v>2039</v>
      </c>
      <c r="BB1" s="90">
        <v>2040</v>
      </c>
      <c r="BC1" s="90">
        <v>2041</v>
      </c>
      <c r="BD1" s="90">
        <v>2042</v>
      </c>
      <c r="BE1" s="90">
        <v>2043</v>
      </c>
      <c r="BF1" s="90">
        <v>2044</v>
      </c>
      <c r="BG1" s="90">
        <v>2045</v>
      </c>
      <c r="BH1" s="90">
        <v>2046</v>
      </c>
      <c r="BI1" s="90">
        <v>2047</v>
      </c>
      <c r="BJ1" s="90">
        <v>2048</v>
      </c>
      <c r="BK1" s="90">
        <v>2049</v>
      </c>
      <c r="BL1" s="90">
        <v>2050</v>
      </c>
    </row>
    <row r="2" spans="1:64" x14ac:dyDescent="0.25">
      <c r="A2" t="s">
        <v>115</v>
      </c>
      <c r="B2" t="s">
        <v>3</v>
      </c>
      <c r="C2" t="s">
        <v>103</v>
      </c>
      <c r="D2">
        <f>'2022 Kaya - defl GDP'!B6</f>
        <v>249.6</v>
      </c>
      <c r="E2">
        <f>'2022 Kaya - defl GDP'!C6</f>
        <v>253</v>
      </c>
      <c r="F2">
        <f>'2022 Kaya - defl GDP'!D6</f>
        <v>256.5</v>
      </c>
      <c r="G2">
        <f>'2022 Kaya - defl GDP'!E6</f>
        <v>259.89999999999998</v>
      </c>
      <c r="H2">
        <f>'2022 Kaya - defl GDP'!F6</f>
        <v>263.10000000000002</v>
      </c>
      <c r="I2">
        <f>'2022 Kaya - defl GDP'!G6</f>
        <v>266.3</v>
      </c>
      <c r="J2">
        <f>'2022 Kaya - defl GDP'!H6</f>
        <v>269.39999999999998</v>
      </c>
      <c r="K2">
        <f>'2022 Kaya - defl GDP'!I6</f>
        <v>272.60000000000002</v>
      </c>
      <c r="L2">
        <f>'2022 Kaya - defl GDP'!J6</f>
        <v>275.89999999999998</v>
      </c>
      <c r="M2">
        <f>'2022 Kaya - defl GDP'!K6</f>
        <v>279</v>
      </c>
      <c r="N2">
        <f>'2022 Kaya - defl GDP'!L6</f>
        <v>282.2</v>
      </c>
      <c r="O2">
        <f>'2022 Kaya - defl GDP'!M6</f>
        <v>285</v>
      </c>
      <c r="P2">
        <f>'2022 Kaya - defl GDP'!N6</f>
        <v>287.60000000000002</v>
      </c>
      <c r="Q2">
        <f>'2022 Kaya - defl GDP'!O6</f>
        <v>290.10000000000002</v>
      </c>
      <c r="R2">
        <f>'2022 Kaya - defl GDP'!P6</f>
        <v>292.8</v>
      </c>
      <c r="S2">
        <f>'2022 Kaya - defl GDP'!Q6</f>
        <v>295.5</v>
      </c>
      <c r="T2">
        <f>'2022 Kaya - defl GDP'!R6</f>
        <v>298.39999999999998</v>
      </c>
      <c r="U2">
        <f>'2022 Kaya - defl GDP'!S6</f>
        <v>301.2</v>
      </c>
      <c r="V2">
        <f>'2022 Kaya - defl GDP'!T6</f>
        <v>304.10000000000002</v>
      </c>
      <c r="W2">
        <f>'2022 Kaya - defl GDP'!U6</f>
        <v>306.8</v>
      </c>
      <c r="X2">
        <f>'2022 Kaya - defl GDP'!V6</f>
        <v>309.3</v>
      </c>
      <c r="Y2">
        <f>'2022 Kaya - defl GDP'!W6</f>
        <v>311.60000000000002</v>
      </c>
      <c r="Z2">
        <f>'2022 Kaya - defl GDP'!X6</f>
        <v>313.8</v>
      </c>
      <c r="AA2">
        <f>'2022 Kaya - defl GDP'!Y6</f>
        <v>316</v>
      </c>
      <c r="AB2">
        <f>'2022 Kaya - defl GDP'!Z6</f>
        <v>318.3</v>
      </c>
      <c r="AC2">
        <f>'2022 Kaya - defl GDP'!AA6</f>
        <v>320.60000000000002</v>
      </c>
      <c r="AD2">
        <f>'2022 Kaya - defl GDP'!AB6</f>
        <v>322.89999999999998</v>
      </c>
      <c r="AE2">
        <f>'2022 Kaya - defl GDP'!AC6</f>
        <v>325</v>
      </c>
      <c r="AF2">
        <f>'2022 Kaya - defl GDP'!AD6</f>
        <v>326.7</v>
      </c>
      <c r="AG2">
        <f>'2022 Kaya - defl GDP'!AE6</f>
        <v>328.2</v>
      </c>
      <c r="AH2">
        <f>'2022 Kaya - defl GDP'!AF6</f>
        <v>331.5</v>
      </c>
      <c r="AI2">
        <f>'2022 Kaya - defl GDP'!AG6</f>
        <v>332</v>
      </c>
      <c r="AJ2">
        <f>'2022 Kaya - defl GDP'!AH6</f>
        <v>333.15</v>
      </c>
      <c r="AK2">
        <f>'2022 Kaya - defl GDP'!AI6</f>
        <v>334.68</v>
      </c>
      <c r="AL2">
        <f>'2022 Kaya - defl GDP'!AJ6</f>
        <v>336.35</v>
      </c>
      <c r="AM2">
        <f>'2022 Kaya - defl GDP'!AK6</f>
        <v>338.14</v>
      </c>
      <c r="AN2">
        <f>'2022 Kaya - defl GDP'!AL6</f>
        <v>339.95</v>
      </c>
      <c r="AO2">
        <f>'2022 Kaya - defl GDP'!AM6</f>
        <v>341.78</v>
      </c>
      <c r="AP2">
        <f>'2022 Kaya - defl GDP'!AN6</f>
        <v>343.61</v>
      </c>
      <c r="AQ2">
        <f>'2022 Kaya - defl GDP'!AO6</f>
        <v>345.45</v>
      </c>
      <c r="AR2">
        <f>'2022 Kaya - defl GDP'!AP6</f>
        <v>347.29</v>
      </c>
      <c r="AS2">
        <f>'2022 Kaya - defl GDP'!AQ6</f>
        <v>349.11</v>
      </c>
      <c r="AT2">
        <f>'2022 Kaya - defl GDP'!AR6</f>
        <v>350.88</v>
      </c>
      <c r="AU2">
        <f>'2022 Kaya - defl GDP'!AS6</f>
        <v>352.61</v>
      </c>
      <c r="AV2">
        <f>'2022 Kaya - defl GDP'!AT6</f>
        <v>354.3</v>
      </c>
      <c r="AW2">
        <f>'2022 Kaya - defl GDP'!AU6</f>
        <v>355.94</v>
      </c>
      <c r="AX2">
        <f>'2022 Kaya - defl GDP'!AV6</f>
        <v>357.52</v>
      </c>
      <c r="AY2">
        <f>'2022 Kaya - defl GDP'!AW6</f>
        <v>359.04</v>
      </c>
      <c r="AZ2">
        <f>'2022 Kaya - defl GDP'!AX6</f>
        <v>360.5</v>
      </c>
      <c r="BA2">
        <f>'2022 Kaya - defl GDP'!AY6</f>
        <v>361.92</v>
      </c>
      <c r="BB2">
        <f>'2022 Kaya - defl GDP'!AZ6</f>
        <v>363.3</v>
      </c>
      <c r="BC2">
        <f>'2022 Kaya - defl GDP'!BA6</f>
        <v>364.64</v>
      </c>
      <c r="BD2">
        <f>'2022 Kaya - defl GDP'!BB6</f>
        <v>365.96</v>
      </c>
      <c r="BE2">
        <f>'2022 Kaya - defl GDP'!BC6</f>
        <v>367.25</v>
      </c>
      <c r="BF2">
        <f>'2022 Kaya - defl GDP'!BD6</f>
        <v>368.52</v>
      </c>
      <c r="BG2">
        <f>'2022 Kaya - defl GDP'!BE6</f>
        <v>369.76</v>
      </c>
      <c r="BH2">
        <f>'2022 Kaya - defl GDP'!BF6</f>
        <v>370.98</v>
      </c>
      <c r="BI2">
        <f>'2022 Kaya - defl GDP'!BG6</f>
        <v>372.2</v>
      </c>
      <c r="BJ2">
        <f>'2022 Kaya - defl GDP'!BH6</f>
        <v>373.4</v>
      </c>
      <c r="BK2">
        <f>'2022 Kaya - defl GDP'!BI6</f>
        <v>374.59</v>
      </c>
      <c r="BL2">
        <f>'2022 Kaya - defl GDP'!BJ6</f>
        <v>375.78</v>
      </c>
    </row>
    <row r="3" spans="1:64" x14ac:dyDescent="0.25">
      <c r="A3" t="s">
        <v>115</v>
      </c>
      <c r="B3" t="s">
        <v>0</v>
      </c>
      <c r="C3" t="s">
        <v>102</v>
      </c>
      <c r="D3">
        <f>'2022 Kaya - defl GDP'!B7</f>
        <v>9371.5</v>
      </c>
      <c r="E3">
        <f>'2022 Kaya - defl GDP'!C7</f>
        <v>9361.2999999999993</v>
      </c>
      <c r="F3">
        <f>'2022 Kaya - defl GDP'!D7</f>
        <v>9691.1</v>
      </c>
      <c r="G3">
        <f>'2022 Kaya - defl GDP'!E7</f>
        <v>9957.7000000000007</v>
      </c>
      <c r="H3">
        <f>'2022 Kaya - defl GDP'!F7</f>
        <v>10358.9</v>
      </c>
      <c r="I3">
        <f>'2022 Kaya - defl GDP'!G7</f>
        <v>10637</v>
      </c>
      <c r="J3">
        <f>'2022 Kaya - defl GDP'!H7</f>
        <v>11038.3</v>
      </c>
      <c r="K3">
        <f>'2022 Kaya - defl GDP'!I7</f>
        <v>11529.2</v>
      </c>
      <c r="L3">
        <f>'2022 Kaya - defl GDP'!J7</f>
        <v>12045.8</v>
      </c>
      <c r="M3">
        <f>'2022 Kaya - defl GDP'!K7</f>
        <v>12623.4</v>
      </c>
      <c r="N3">
        <f>'2022 Kaya - defl GDP'!L7</f>
        <v>13138</v>
      </c>
      <c r="O3">
        <f>'2022 Kaya - defl GDP'!M7</f>
        <v>13263.4</v>
      </c>
      <c r="P3">
        <f>'2022 Kaya - defl GDP'!N7</f>
        <v>13488.4</v>
      </c>
      <c r="Q3">
        <f>'2022 Kaya - defl GDP'!O7</f>
        <v>13865.5</v>
      </c>
      <c r="R3">
        <f>'2022 Kaya - defl GDP'!P7</f>
        <v>14399.7</v>
      </c>
      <c r="S3">
        <f>'2022 Kaya - defl GDP'!Q7</f>
        <v>14901.3</v>
      </c>
      <c r="T3">
        <f>'2022 Kaya - defl GDP'!R7</f>
        <v>15315.9</v>
      </c>
      <c r="U3">
        <f>'2022 Kaya - defl GDP'!S7</f>
        <v>15623.9</v>
      </c>
      <c r="V3">
        <f>'2022 Kaya - defl GDP'!T7</f>
        <v>15643</v>
      </c>
      <c r="W3">
        <f>'2022 Kaya - defl GDP'!U7</f>
        <v>15236.3</v>
      </c>
      <c r="X3">
        <f>'2022 Kaya - defl GDP'!V7</f>
        <v>15649</v>
      </c>
      <c r="Y3">
        <f>'2022 Kaya - defl GDP'!W7</f>
        <v>15891.5</v>
      </c>
      <c r="Z3">
        <f>'2022 Kaya - defl GDP'!X7</f>
        <v>16254</v>
      </c>
      <c r="AA3">
        <f>'2022 Kaya - defl GDP'!Y7</f>
        <v>16553.3</v>
      </c>
      <c r="AB3">
        <f>'2022 Kaya - defl GDP'!Z7</f>
        <v>16932.099999999999</v>
      </c>
      <c r="AC3">
        <f>'2022 Kaya - defl GDP'!AA7</f>
        <v>17390.3</v>
      </c>
      <c r="AD3">
        <f>'2022 Kaya - defl GDP'!AB7</f>
        <v>17680.3</v>
      </c>
      <c r="AE3">
        <f>'2022 Kaya - defl GDP'!AC7</f>
        <v>18079.099999999999</v>
      </c>
      <c r="AF3">
        <f>'2022 Kaya - defl GDP'!AD7</f>
        <v>18606.8</v>
      </c>
      <c r="AG3">
        <f>'2022 Kaya - defl GDP'!AE7</f>
        <v>19032.7</v>
      </c>
      <c r="AH3">
        <f>'2022 Kaya - defl GDP'!AF7</f>
        <v>18384.7</v>
      </c>
      <c r="AI3">
        <f>'2022 Kaya - defl GDP'!AG7</f>
        <v>19438.87</v>
      </c>
      <c r="AJ3">
        <f>'2022 Kaya - defl GDP'!AH7</f>
        <v>20303.060000000001</v>
      </c>
      <c r="AK3">
        <f>'2022 Kaya - defl GDP'!AI7</f>
        <v>20862.09</v>
      </c>
      <c r="AL3">
        <f>'2022 Kaya - defl GDP'!AJ7</f>
        <v>21484.09</v>
      </c>
      <c r="AM3">
        <f>'2022 Kaya - defl GDP'!AK7</f>
        <v>22061.07</v>
      </c>
      <c r="AN3">
        <f>'2022 Kaya - defl GDP'!AL7</f>
        <v>22609.41</v>
      </c>
      <c r="AO3">
        <f>'2022 Kaya - defl GDP'!AM7</f>
        <v>23060.26</v>
      </c>
      <c r="AP3">
        <f>'2022 Kaya - defl GDP'!AN7</f>
        <v>23516.82</v>
      </c>
      <c r="AQ3">
        <f>'2022 Kaya - defl GDP'!AO7</f>
        <v>24014.52</v>
      </c>
      <c r="AR3">
        <f>'2022 Kaya - defl GDP'!AP7</f>
        <v>24555</v>
      </c>
      <c r="AS3">
        <f>'2022 Kaya - defl GDP'!AQ7</f>
        <v>25077.85</v>
      </c>
      <c r="AT3">
        <f>'2022 Kaya - defl GDP'!AR7</f>
        <v>25619.29</v>
      </c>
      <c r="AU3">
        <f>'2022 Kaya - defl GDP'!AS7</f>
        <v>26179.599999999999</v>
      </c>
      <c r="AV3">
        <f>'2022 Kaya - defl GDP'!AT7</f>
        <v>26734.86</v>
      </c>
      <c r="AW3">
        <f>'2022 Kaya - defl GDP'!AU7</f>
        <v>27278.78</v>
      </c>
      <c r="AX3">
        <f>'2022 Kaya - defl GDP'!AV7</f>
        <v>27816.73</v>
      </c>
      <c r="AY3">
        <f>'2022 Kaya - defl GDP'!AW7</f>
        <v>28383.759999999998</v>
      </c>
      <c r="AZ3">
        <f>'2022 Kaya - defl GDP'!AX7</f>
        <v>28943.43</v>
      </c>
      <c r="BA3">
        <f>'2022 Kaya - defl GDP'!AY7</f>
        <v>29525.47</v>
      </c>
      <c r="BB3">
        <f>'2022 Kaya - defl GDP'!AZ7</f>
        <v>30134.959999999999</v>
      </c>
      <c r="BC3">
        <f>'2022 Kaya - defl GDP'!BA7</f>
        <v>30703.85</v>
      </c>
      <c r="BD3">
        <f>'2022 Kaya - defl GDP'!BB7</f>
        <v>31299</v>
      </c>
      <c r="BE3">
        <f>'2022 Kaya - defl GDP'!BC7</f>
        <v>31912.46</v>
      </c>
      <c r="BF3">
        <f>'2022 Kaya - defl GDP'!BD7</f>
        <v>32530.06</v>
      </c>
      <c r="BG3">
        <f>'2022 Kaya - defl GDP'!BE7</f>
        <v>33192.910000000003</v>
      </c>
      <c r="BH3">
        <f>'2022 Kaya - defl GDP'!BF7</f>
        <v>33877.379999999997</v>
      </c>
      <c r="BI3">
        <f>'2022 Kaya - defl GDP'!BG7</f>
        <v>34526.269999999997</v>
      </c>
      <c r="BJ3">
        <f>'2022 Kaya - defl GDP'!BH7</f>
        <v>35184.42</v>
      </c>
      <c r="BK3">
        <f>'2022 Kaya - defl GDP'!BI7</f>
        <v>35901.26</v>
      </c>
      <c r="BL3">
        <f>'2022 Kaya - defl GDP'!BJ7</f>
        <v>36652.42</v>
      </c>
    </row>
    <row r="4" spans="1:64" x14ac:dyDescent="0.25">
      <c r="A4" t="s">
        <v>115</v>
      </c>
      <c r="B4" t="s">
        <v>104</v>
      </c>
      <c r="C4" t="s">
        <v>105</v>
      </c>
      <c r="D4">
        <f>'2022 Kaya - defl GDP'!B8</f>
        <v>84.43</v>
      </c>
      <c r="E4">
        <f>'2022 Kaya - defl GDP'!C8</f>
        <v>84.38</v>
      </c>
      <c r="F4">
        <f>'2022 Kaya - defl GDP'!D8</f>
        <v>85.72</v>
      </c>
      <c r="G4">
        <f>'2022 Kaya - defl GDP'!E8</f>
        <v>87.27</v>
      </c>
      <c r="H4">
        <f>'2022 Kaya - defl GDP'!F8</f>
        <v>88.98</v>
      </c>
      <c r="I4">
        <f>'2022 Kaya - defl GDP'!G8</f>
        <v>90.93</v>
      </c>
      <c r="J4">
        <f>'2022 Kaya - defl GDP'!H8</f>
        <v>93.93</v>
      </c>
      <c r="K4">
        <f>'2022 Kaya - defl GDP'!I8</f>
        <v>94.51</v>
      </c>
      <c r="L4">
        <f>'2022 Kaya - defl GDP'!J8</f>
        <v>94.92</v>
      </c>
      <c r="M4">
        <f>'2022 Kaya - defl GDP'!K8</f>
        <v>96.54</v>
      </c>
      <c r="N4">
        <f>'2022 Kaya - defl GDP'!L8</f>
        <v>98.7</v>
      </c>
      <c r="O4">
        <f>'2022 Kaya - defl GDP'!M8</f>
        <v>96.06</v>
      </c>
      <c r="P4">
        <f>'2022 Kaya - defl GDP'!N8</f>
        <v>97.54</v>
      </c>
      <c r="Q4">
        <f>'2022 Kaya - defl GDP'!O8</f>
        <v>97.83</v>
      </c>
      <c r="R4">
        <f>'2022 Kaya - defl GDP'!P8</f>
        <v>100</v>
      </c>
      <c r="S4">
        <f>'2022 Kaya - defl GDP'!Q8</f>
        <v>100.1</v>
      </c>
      <c r="T4">
        <f>'2022 Kaya - defl GDP'!R8</f>
        <v>99.39</v>
      </c>
      <c r="U4">
        <f>'2022 Kaya - defl GDP'!S8</f>
        <v>100.89</v>
      </c>
      <c r="V4">
        <f>'2022 Kaya - defl GDP'!T8</f>
        <v>98.75</v>
      </c>
      <c r="W4">
        <f>'2022 Kaya - defl GDP'!U8</f>
        <v>93.94</v>
      </c>
      <c r="X4">
        <f>'2022 Kaya - defl GDP'!V8</f>
        <v>97.51</v>
      </c>
      <c r="Y4">
        <f>'2022 Kaya - defl GDP'!W8</f>
        <v>96.87</v>
      </c>
      <c r="Z4">
        <f>'2022 Kaya - defl GDP'!X8</f>
        <v>94.39</v>
      </c>
      <c r="AA4">
        <f>'2022 Kaya - defl GDP'!Y8</f>
        <v>97.13</v>
      </c>
      <c r="AB4">
        <f>'2022 Kaya - defl GDP'!Z8</f>
        <v>98.3</v>
      </c>
      <c r="AC4">
        <f>'2022 Kaya - defl GDP'!AA8</f>
        <v>97.41</v>
      </c>
      <c r="AD4">
        <f>'2022 Kaya - defl GDP'!AB8</f>
        <v>97.38</v>
      </c>
      <c r="AE4">
        <f>'2022 Kaya - defl GDP'!AC8</f>
        <v>97.66</v>
      </c>
      <c r="AF4">
        <f>'2022 Kaya - defl GDP'!AD8</f>
        <v>101.23</v>
      </c>
      <c r="AG4">
        <f>'2022 Kaya - defl GDP'!AE8</f>
        <v>100.47</v>
      </c>
      <c r="AH4">
        <f>'2022 Kaya - defl GDP'!AF8</f>
        <v>92.97</v>
      </c>
      <c r="AI4">
        <f>'2022 Kaya - defl GDP'!AG8</f>
        <v>97</v>
      </c>
      <c r="AJ4">
        <f>'2022 Kaya - defl GDP'!AH8</f>
        <v>98.82</v>
      </c>
      <c r="AK4">
        <f>'2022 Kaya - defl GDP'!AI8</f>
        <v>99.74</v>
      </c>
      <c r="AL4">
        <f>'2022 Kaya - defl GDP'!AJ8</f>
        <v>99.64</v>
      </c>
      <c r="AM4">
        <f>'2022 Kaya - defl GDP'!AK8</f>
        <v>99.84</v>
      </c>
      <c r="AN4">
        <f>'2022 Kaya - defl GDP'!AL8</f>
        <v>100.05</v>
      </c>
      <c r="AO4">
        <f>'2022 Kaya - defl GDP'!AM8</f>
        <v>99.92</v>
      </c>
      <c r="AP4">
        <f>'2022 Kaya - defl GDP'!AN8</f>
        <v>99.84</v>
      </c>
      <c r="AQ4">
        <f>'2022 Kaya - defl GDP'!AO8</f>
        <v>99.87</v>
      </c>
      <c r="AR4">
        <f>'2022 Kaya - defl GDP'!AP8</f>
        <v>99.96</v>
      </c>
      <c r="AS4">
        <f>'2022 Kaya - defl GDP'!AQ8</f>
        <v>100.1</v>
      </c>
      <c r="AT4">
        <f>'2022 Kaya - defl GDP'!AR8</f>
        <v>100.32</v>
      </c>
      <c r="AU4">
        <f>'2022 Kaya - defl GDP'!AS8</f>
        <v>100.43</v>
      </c>
      <c r="AV4">
        <f>'2022 Kaya - defl GDP'!AT8</f>
        <v>100.57</v>
      </c>
      <c r="AW4">
        <f>'2022 Kaya - defl GDP'!AU8</f>
        <v>100.76</v>
      </c>
      <c r="AX4">
        <f>'2022 Kaya - defl GDP'!AV8</f>
        <v>101.04</v>
      </c>
      <c r="AY4">
        <f>'2022 Kaya - defl GDP'!AW8</f>
        <v>101.41</v>
      </c>
      <c r="AZ4">
        <f>'2022 Kaya - defl GDP'!AX8</f>
        <v>101.85</v>
      </c>
      <c r="BA4">
        <f>'2022 Kaya - defl GDP'!AY8</f>
        <v>102.3</v>
      </c>
      <c r="BB4">
        <f>'2022 Kaya - defl GDP'!AZ8</f>
        <v>102.71</v>
      </c>
      <c r="BC4">
        <f>'2022 Kaya - defl GDP'!BA8</f>
        <v>103.2</v>
      </c>
      <c r="BD4">
        <f>'2022 Kaya - defl GDP'!BB8</f>
        <v>103.75</v>
      </c>
      <c r="BE4">
        <f>'2022 Kaya - defl GDP'!BC8</f>
        <v>104.3</v>
      </c>
      <c r="BF4">
        <f>'2022 Kaya - defl GDP'!BD8</f>
        <v>104.84</v>
      </c>
      <c r="BG4">
        <f>'2022 Kaya - defl GDP'!BE8</f>
        <v>105.38</v>
      </c>
      <c r="BH4">
        <f>'2022 Kaya - defl GDP'!BF8</f>
        <v>106</v>
      </c>
      <c r="BI4">
        <f>'2022 Kaya - defl GDP'!BG8</f>
        <v>106.59</v>
      </c>
      <c r="BJ4">
        <f>'2022 Kaya - defl GDP'!BH8</f>
        <v>107.1</v>
      </c>
      <c r="BK4">
        <f>'2022 Kaya - defl GDP'!BI8</f>
        <v>107.78</v>
      </c>
      <c r="BL4">
        <f>'2022 Kaya - defl GDP'!BJ8</f>
        <v>108.68</v>
      </c>
    </row>
    <row r="5" spans="1:64" x14ac:dyDescent="0.25">
      <c r="A5" t="s">
        <v>115</v>
      </c>
      <c r="B5" t="s">
        <v>107</v>
      </c>
      <c r="C5" t="s">
        <v>106</v>
      </c>
      <c r="D5">
        <f>'2022 Kaya - defl GDP'!B9</f>
        <v>6453.5</v>
      </c>
      <c r="E5">
        <f>'2022 Kaya - defl GDP'!C9</f>
        <v>6382.9</v>
      </c>
      <c r="F5">
        <f>'2022 Kaya - defl GDP'!D9</f>
        <v>6497.3</v>
      </c>
      <c r="G5">
        <f>'2022 Kaya - defl GDP'!E9</f>
        <v>6613.4</v>
      </c>
      <c r="H5">
        <f>'2022 Kaya - defl GDP'!F9</f>
        <v>6700.8</v>
      </c>
      <c r="I5">
        <f>'2022 Kaya - defl GDP'!G9</f>
        <v>6785.4</v>
      </c>
      <c r="J5">
        <f>'2022 Kaya - defl GDP'!H9</f>
        <v>6990.9</v>
      </c>
      <c r="K5">
        <f>'2022 Kaya - defl GDP'!I9</f>
        <v>7046.2</v>
      </c>
      <c r="L5">
        <f>'2022 Kaya - defl GDP'!J9</f>
        <v>7094.8</v>
      </c>
      <c r="M5">
        <f>'2022 Kaya - defl GDP'!K9</f>
        <v>7138.1</v>
      </c>
      <c r="N5">
        <f>'2022 Kaya - defl GDP'!L9</f>
        <v>7327.6</v>
      </c>
      <c r="O5">
        <f>'2022 Kaya - defl GDP'!M9</f>
        <v>7219.2</v>
      </c>
      <c r="P5">
        <f>'2022 Kaya - defl GDP'!N9</f>
        <v>7259.2</v>
      </c>
      <c r="Q5">
        <f>'2022 Kaya - defl GDP'!O9</f>
        <v>7313.8</v>
      </c>
      <c r="R5">
        <f>'2022 Kaya - defl GDP'!P9</f>
        <v>7428.4</v>
      </c>
      <c r="S5">
        <f>'2022 Kaya - defl GDP'!Q9</f>
        <v>7434.8</v>
      </c>
      <c r="T5">
        <f>'2022 Kaya - defl GDP'!R9</f>
        <v>7360.8</v>
      </c>
      <c r="U5">
        <f>'2022 Kaya - defl GDP'!S9</f>
        <v>7463.8</v>
      </c>
      <c r="V5">
        <f>'2022 Kaya - defl GDP'!T9</f>
        <v>7240.6</v>
      </c>
      <c r="W5">
        <f>'2022 Kaya - defl GDP'!U9</f>
        <v>6787.3</v>
      </c>
      <c r="X5">
        <f>'2022 Kaya - defl GDP'!V9</f>
        <v>7007.4</v>
      </c>
      <c r="Y5">
        <f>'2022 Kaya - defl GDP'!W9</f>
        <v>6845.1</v>
      </c>
      <c r="Z5">
        <f>'2022 Kaya - defl GDP'!X9</f>
        <v>6606.5</v>
      </c>
      <c r="AA5">
        <f>'2022 Kaya - defl GDP'!Y9</f>
        <v>6784.5</v>
      </c>
      <c r="AB5">
        <f>'2022 Kaya - defl GDP'!Z9</f>
        <v>6843.4</v>
      </c>
      <c r="AC5">
        <f>'2022 Kaya - defl GDP'!AA9</f>
        <v>6689</v>
      </c>
      <c r="AD5">
        <f>'2022 Kaya - defl GDP'!AB9</f>
        <v>6537.9</v>
      </c>
      <c r="AE5">
        <f>'2022 Kaya - defl GDP'!AC9</f>
        <v>6501</v>
      </c>
      <c r="AF5">
        <f>'2022 Kaya - defl GDP'!AD9</f>
        <v>6687.5</v>
      </c>
      <c r="AG5">
        <f>'2022 Kaya - defl GDP'!AE9</f>
        <v>6571.7</v>
      </c>
      <c r="AH5">
        <f>'2022 Kaya - defl GDP'!AF9</f>
        <v>5981.4</v>
      </c>
      <c r="AI5">
        <f>'2022 Kaya - defl GDP'!AG9</f>
        <v>6302.67</v>
      </c>
      <c r="AJ5">
        <f>'2022 Kaya - defl GDP'!AH9</f>
        <v>6340.68</v>
      </c>
      <c r="AK5">
        <f>'2022 Kaya - defl GDP'!AI9</f>
        <v>6334.77</v>
      </c>
      <c r="AL5">
        <f>'2022 Kaya - defl GDP'!AJ9</f>
        <v>6158.62</v>
      </c>
      <c r="AM5">
        <f>'2022 Kaya - defl GDP'!AK9</f>
        <v>6125.01</v>
      </c>
      <c r="AN5">
        <f>'2022 Kaya - defl GDP'!AL9</f>
        <v>6116.69</v>
      </c>
      <c r="AO5">
        <f>'2022 Kaya - defl GDP'!AM9</f>
        <v>6100.5</v>
      </c>
      <c r="AP5">
        <f>'2022 Kaya - defl GDP'!AN9</f>
        <v>6093.58</v>
      </c>
      <c r="AQ5">
        <f>'2022 Kaya - defl GDP'!AO9</f>
        <v>6074.38</v>
      </c>
      <c r="AR5">
        <f>'2022 Kaya - defl GDP'!AP9</f>
        <v>6047.67</v>
      </c>
      <c r="AS5">
        <f>'2022 Kaya - defl GDP'!AQ9</f>
        <v>6026.8</v>
      </c>
      <c r="AT5">
        <f>'2022 Kaya - defl GDP'!AR9</f>
        <v>6011.3</v>
      </c>
      <c r="AU5">
        <f>'2022 Kaya - defl GDP'!AS9</f>
        <v>6016.46</v>
      </c>
      <c r="AV5">
        <f>'2022 Kaya - defl GDP'!AT9</f>
        <v>5968.83</v>
      </c>
      <c r="AW5">
        <f>'2022 Kaya - defl GDP'!AU9</f>
        <v>5940.08</v>
      </c>
      <c r="AX5">
        <f>'2022 Kaya - defl GDP'!AV9</f>
        <v>5903.72</v>
      </c>
      <c r="AY5">
        <f>'2022 Kaya - defl GDP'!AW9</f>
        <v>5904.35</v>
      </c>
      <c r="AZ5">
        <f>'2022 Kaya - defl GDP'!AX9</f>
        <v>5912.24</v>
      </c>
      <c r="BA5">
        <f>'2022 Kaya - defl GDP'!AY9</f>
        <v>5921.28</v>
      </c>
      <c r="BB5">
        <f>'2022 Kaya - defl GDP'!AZ9</f>
        <v>5927.09</v>
      </c>
      <c r="BC5">
        <f>'2022 Kaya - defl GDP'!BA9</f>
        <v>5940.91</v>
      </c>
      <c r="BD5">
        <f>'2022 Kaya - defl GDP'!BB9</f>
        <v>5955.68</v>
      </c>
      <c r="BE5">
        <f>'2022 Kaya - defl GDP'!BC9</f>
        <v>5965.41</v>
      </c>
      <c r="BF5">
        <f>'2022 Kaya - defl GDP'!BD9</f>
        <v>5982.35</v>
      </c>
      <c r="BG5">
        <f>'2022 Kaya - defl GDP'!BE9</f>
        <v>5999.46</v>
      </c>
      <c r="BH5">
        <f>'2022 Kaya - defl GDP'!BF9</f>
        <v>6022.24</v>
      </c>
      <c r="BI5">
        <f>'2022 Kaya - defl GDP'!BG9</f>
        <v>6043.14</v>
      </c>
      <c r="BJ5">
        <f>'2022 Kaya - defl GDP'!BH9</f>
        <v>6064.08</v>
      </c>
      <c r="BK5">
        <f>'2022 Kaya - defl GDP'!BI9</f>
        <v>6088.08</v>
      </c>
      <c r="BL5">
        <f>'2022 Kaya - defl GDP'!BJ9</f>
        <v>6122.23</v>
      </c>
    </row>
    <row r="6" spans="1:64" x14ac:dyDescent="0.25">
      <c r="A6" t="s">
        <v>109</v>
      </c>
      <c r="B6" t="s">
        <v>3</v>
      </c>
      <c r="C6" t="s">
        <v>103</v>
      </c>
      <c r="D6">
        <f>'2022 Kaya - defl GDP'!B20</f>
        <v>249.62</v>
      </c>
      <c r="E6">
        <f>'2022 Kaya - defl GDP'!C20</f>
        <v>252.98</v>
      </c>
      <c r="F6">
        <f>'2022 Kaya - defl GDP'!D20</f>
        <v>256.51</v>
      </c>
      <c r="G6">
        <f>'2022 Kaya - defl GDP'!E20</f>
        <v>259.92</v>
      </c>
      <c r="H6">
        <f>'2022 Kaya - defl GDP'!F20</f>
        <v>263.13</v>
      </c>
      <c r="I6">
        <f>'2022 Kaya - defl GDP'!G20</f>
        <v>266.27999999999997</v>
      </c>
      <c r="J6">
        <f>'2022 Kaya - defl GDP'!H20</f>
        <v>269.39</v>
      </c>
      <c r="K6">
        <f>'2022 Kaya - defl GDP'!I20</f>
        <v>272.64999999999998</v>
      </c>
      <c r="L6">
        <f>'2022 Kaya - defl GDP'!J20</f>
        <v>275.85000000000002</v>
      </c>
      <c r="M6">
        <f>'2022 Kaya - defl GDP'!K20</f>
        <v>279.04000000000002</v>
      </c>
      <c r="N6">
        <f>'2022 Kaya - defl GDP'!L20</f>
        <v>282.16000000000003</v>
      </c>
      <c r="O6">
        <f>'2022 Kaya - defl GDP'!M20</f>
        <v>284.97000000000003</v>
      </c>
      <c r="P6">
        <f>'2022 Kaya - defl GDP'!N20</f>
        <v>287.62</v>
      </c>
      <c r="Q6">
        <f>'2022 Kaya - defl GDP'!O20</f>
        <v>290.11</v>
      </c>
      <c r="R6">
        <f>'2022 Kaya - defl GDP'!P20</f>
        <v>292.81</v>
      </c>
      <c r="S6">
        <f>'2022 Kaya - defl GDP'!Q20</f>
        <v>295.52</v>
      </c>
      <c r="T6">
        <f>'2022 Kaya - defl GDP'!R20</f>
        <v>298.38</v>
      </c>
      <c r="U6">
        <f>'2022 Kaya - defl GDP'!S20</f>
        <v>301.23</v>
      </c>
      <c r="V6">
        <f>'2022 Kaya - defl GDP'!T20</f>
        <v>304.08999999999997</v>
      </c>
      <c r="W6">
        <f>'2022 Kaya - defl GDP'!U20</f>
        <v>306.77</v>
      </c>
      <c r="X6">
        <f>'2022 Kaya - defl GDP'!V20</f>
        <v>309.35000000000002</v>
      </c>
      <c r="Y6">
        <f>'2022 Kaya - defl GDP'!W20</f>
        <v>312.37597699999998</v>
      </c>
      <c r="Z6">
        <f>'2022 Kaya - defl GDP'!X20</f>
        <v>315.31097399999999</v>
      </c>
      <c r="AA6">
        <f>'2022 Kaya - defl GDP'!Y20</f>
        <v>318.37936400000001</v>
      </c>
      <c r="AB6">
        <f>'2022 Kaya - defl GDP'!Z20</f>
        <v>321.47506700000002</v>
      </c>
      <c r="AC6">
        <f>'2022 Kaya - defl GDP'!AA20</f>
        <v>324.59454299999999</v>
      </c>
      <c r="AD6">
        <f>'2022 Kaya - defl GDP'!AB20</f>
        <v>327.73461900000001</v>
      </c>
      <c r="AE6">
        <f>'2022 Kaya - defl GDP'!AC20</f>
        <v>330.89257800000001</v>
      </c>
      <c r="AF6">
        <f>'2022 Kaya - defl GDP'!AD20</f>
        <v>334.06603999999999</v>
      </c>
      <c r="AG6">
        <f>'2022 Kaya - defl GDP'!AE20</f>
        <v>337.25262500000002</v>
      </c>
      <c r="AH6">
        <f>'2022 Kaya - defl GDP'!AF20</f>
        <v>340.45004299999999</v>
      </c>
      <c r="AI6">
        <f>'2022 Kaya - defl GDP'!AG20</f>
        <v>343.655914</v>
      </c>
      <c r="AJ6">
        <f>'2022 Kaya - defl GDP'!AH20</f>
        <v>346.86496</v>
      </c>
      <c r="AK6">
        <f>'2022 Kaya - defl GDP'!AI20</f>
        <v>350.06649800000002</v>
      </c>
      <c r="AL6">
        <f>'2022 Kaya - defl GDP'!AJ20</f>
        <v>353.26388500000002</v>
      </c>
      <c r="AM6">
        <f>'2022 Kaya - defl GDP'!AK20</f>
        <v>356.46078499999999</v>
      </c>
      <c r="AN6">
        <f>'2022 Kaya - defl GDP'!AL20</f>
        <v>359.65643299999999</v>
      </c>
      <c r="AO6">
        <f>'2022 Kaya - defl GDP'!AM20</f>
        <v>362.84960899999999</v>
      </c>
      <c r="AP6">
        <f>'2022 Kaya - defl GDP'!AN20</f>
        <v>366.040527</v>
      </c>
      <c r="AQ6">
        <f>'2022 Kaya - defl GDP'!AO20</f>
        <v>369.22872899999999</v>
      </c>
      <c r="AR6">
        <f>'2022 Kaya - defl GDP'!AP20</f>
        <v>372.41494799999998</v>
      </c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</row>
    <row r="7" spans="1:64" x14ac:dyDescent="0.25">
      <c r="A7" t="s">
        <v>109</v>
      </c>
      <c r="B7" t="s">
        <v>0</v>
      </c>
      <c r="C7" t="s">
        <v>102</v>
      </c>
      <c r="D7">
        <f>'2022 Kaya - defl GDP'!B21</f>
        <v>9183.5894150354088</v>
      </c>
      <c r="E7">
        <f>'2022 Kaya - defl GDP'!C21</f>
        <v>9162.0808402073053</v>
      </c>
      <c r="F7">
        <f>'2022 Kaya - defl GDP'!D21</f>
        <v>9472.9255093985612</v>
      </c>
      <c r="G7">
        <f>'2022 Kaya - defl GDP'!E21</f>
        <v>9743.1555825048345</v>
      </c>
      <c r="H7">
        <f>'2022 Kaya - defl GDP'!F21</f>
        <v>10140.034551008501</v>
      </c>
      <c r="I7">
        <f>'2022 Kaya - defl GDP'!G21</f>
        <v>10395.048451497019</v>
      </c>
      <c r="J7">
        <f>'2022 Kaya - defl GDP'!H21</f>
        <v>10783.804500783688</v>
      </c>
      <c r="K7">
        <f>'2022 Kaya - defl GDP'!I21</f>
        <v>11264.429622341459</v>
      </c>
      <c r="L7">
        <f>'2022 Kaya - defl GDP'!J21</f>
        <v>11755.008180122873</v>
      </c>
      <c r="M7">
        <f>'2022 Kaya - defl GDP'!K21</f>
        <v>12322.468452183464</v>
      </c>
      <c r="N7">
        <f>'2022 Kaya - defl GDP'!L21</f>
        <v>12832.381845847585</v>
      </c>
      <c r="O7">
        <f>'2022 Kaya - defl GDP'!M21</f>
        <v>12970.929101788186</v>
      </c>
      <c r="P7">
        <f>'2022 Kaya - defl GDP'!N21</f>
        <v>13206.150537142334</v>
      </c>
      <c r="Q7">
        <f>'2022 Kaya - defl GDP'!O21</f>
        <v>13541.707185923324</v>
      </c>
      <c r="R7">
        <f>'2022 Kaya - defl GDP'!P21</f>
        <v>14011.349205441211</v>
      </c>
      <c r="S7">
        <f>'2022 Kaya - defl GDP'!Q21</f>
        <v>14441.635109316187</v>
      </c>
      <c r="T7">
        <f>'2022 Kaya - defl GDP'!R21</f>
        <v>14825.471644147494</v>
      </c>
      <c r="U7">
        <f>'2022 Kaya - defl GDP'!S21</f>
        <v>15109.087372864873</v>
      </c>
      <c r="V7">
        <f>'2022 Kaya - defl GDP'!T21</f>
        <v>15058.176118617501</v>
      </c>
      <c r="W7">
        <f>'2022 Kaya - defl GDP'!U21</f>
        <v>14595.970574439118</v>
      </c>
      <c r="X7">
        <f>'2022 Kaya - defl GDP'!V21</f>
        <v>14945.02728614413</v>
      </c>
      <c r="Y7">
        <f>'2022 Kaya - defl GDP'!W21</f>
        <v>15215.142951937487</v>
      </c>
      <c r="Z7">
        <f>'2022 Kaya - defl GDP'!X21</f>
        <v>15551.614859221801</v>
      </c>
      <c r="AA7">
        <f>'2022 Kaya - defl GDP'!Y21</f>
        <v>15781.293349502901</v>
      </c>
      <c r="AB7">
        <f>'2022 Kaya - defl GDP'!Z21</f>
        <v>16239.194095438579</v>
      </c>
      <c r="AC7">
        <f>'2022 Kaya - defl GDP'!AA21</f>
        <v>16794.293014289473</v>
      </c>
      <c r="AD7">
        <f>'2022 Kaya - defl GDP'!AB21</f>
        <v>17307.77292207718</v>
      </c>
      <c r="AE7">
        <f>'2022 Kaya - defl GDP'!AC21</f>
        <v>17836.131367052982</v>
      </c>
      <c r="AF7">
        <f>'2022 Kaya - defl GDP'!AD21</f>
        <v>18320.317862413765</v>
      </c>
      <c r="AG7">
        <f>'2022 Kaya - defl GDP'!AE21</f>
        <v>18812.573202375097</v>
      </c>
      <c r="AH7">
        <f>'2022 Kaya - defl GDP'!AF21</f>
        <v>19288.28417289233</v>
      </c>
      <c r="AI7">
        <f>'2022 Kaya - defl GDP'!AG21</f>
        <v>19737.189866944296</v>
      </c>
      <c r="AJ7">
        <f>'2022 Kaya - defl GDP'!AH21</f>
        <v>20211.233886302012</v>
      </c>
      <c r="AK7">
        <f>'2022 Kaya - defl GDP'!AI21</f>
        <v>20705.7215097189</v>
      </c>
      <c r="AL7">
        <f>'2022 Kaya - defl GDP'!AJ21</f>
        <v>21201.348737515302</v>
      </c>
      <c r="AM7">
        <f>'2022 Kaya - defl GDP'!AK21</f>
        <v>21719.76134291304</v>
      </c>
      <c r="AN7">
        <f>'2022 Kaya - defl GDP'!AL21</f>
        <v>22237.132663287837</v>
      </c>
      <c r="AO7">
        <f>'2022 Kaya - defl GDP'!AM21</f>
        <v>22757.947374924202</v>
      </c>
      <c r="AP7">
        <f>'2022 Kaya - defl GDP'!AN21</f>
        <v>23290.263150548581</v>
      </c>
      <c r="AQ7">
        <f>'2022 Kaya - defl GDP'!AO21</f>
        <v>23841.205866807006</v>
      </c>
      <c r="AR7">
        <f>'2022 Kaya - defl GDP'!AP21</f>
        <v>24431.831385358153</v>
      </c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</row>
    <row r="8" spans="1:64" x14ac:dyDescent="0.25">
      <c r="A8" t="s">
        <v>109</v>
      </c>
      <c r="B8" t="s">
        <v>104</v>
      </c>
      <c r="C8" t="s">
        <v>105</v>
      </c>
      <c r="D8">
        <f>'2022 Kaya - defl GDP'!B22</f>
        <v>84.485124999999996</v>
      </c>
      <c r="E8">
        <f>'2022 Kaya - defl GDP'!C22</f>
        <v>84.437971000000005</v>
      </c>
      <c r="F8">
        <f>'2022 Kaya - defl GDP'!D22</f>
        <v>85.782972999999998</v>
      </c>
      <c r="G8">
        <f>'2022 Kaya - defl GDP'!E22</f>
        <v>87.423616999999993</v>
      </c>
      <c r="H8">
        <f>'2022 Kaya - defl GDP'!F22</f>
        <v>89.091331000000011</v>
      </c>
      <c r="I8">
        <f>'2022 Kaya - defl GDP'!G22</f>
        <v>91.029066999999998</v>
      </c>
      <c r="J8">
        <f>'2022 Kaya - defl GDP'!H22</f>
        <v>94.022224000000008</v>
      </c>
      <c r="K8">
        <f>'2022 Kaya - defl GDP'!I22</f>
        <v>94.602213000000006</v>
      </c>
      <c r="L8">
        <f>'2022 Kaya - defl GDP'!J22</f>
        <v>95.017899</v>
      </c>
      <c r="M8">
        <f>'2022 Kaya - defl GDP'!K22</f>
        <v>96.651957999999993</v>
      </c>
      <c r="N8">
        <f>'2022 Kaya - defl GDP'!L22</f>
        <v>98.814458999999999</v>
      </c>
      <c r="O8">
        <f>'2022 Kaya - defl GDP'!M22</f>
        <v>96.168154999999999</v>
      </c>
      <c r="P8">
        <f>'2022 Kaya - defl GDP'!N22</f>
        <v>97.645117999999997</v>
      </c>
      <c r="Q8">
        <f>'2022 Kaya - defl GDP'!O22</f>
        <v>97.977654999999999</v>
      </c>
      <c r="R8">
        <f>'2022 Kaya - defl GDP'!P22</f>
        <v>100.16179700000001</v>
      </c>
      <c r="S8">
        <f>'2022 Kaya - defl GDP'!Q22</f>
        <v>100.28151099999999</v>
      </c>
      <c r="T8">
        <f>'2022 Kaya - defl GDP'!R22</f>
        <v>99.629469</v>
      </c>
      <c r="U8">
        <f>'2022 Kaya - defl GDP'!S22</f>
        <v>101.29596099999999</v>
      </c>
      <c r="V8">
        <f>'2022 Kaya - defl GDP'!T22</f>
        <v>99.274527000000006</v>
      </c>
      <c r="W8">
        <f>'2022 Kaya - defl GDP'!U22</f>
        <v>94.559406999999993</v>
      </c>
      <c r="X8">
        <f>'2022 Kaya - defl GDP'!V22</f>
        <v>97.722053000000002</v>
      </c>
      <c r="Y8">
        <f>'2022 Kaya - defl GDP'!W22</f>
        <v>97.301269000000005</v>
      </c>
      <c r="Z8">
        <f>'2022 Kaya - defl GDP'!X22</f>
        <v>96.065025000000006</v>
      </c>
      <c r="AA8">
        <f>'2022 Kaya - defl GDP'!Y22</f>
        <v>96.260848999999993</v>
      </c>
      <c r="AB8">
        <f>'2022 Kaya - defl GDP'!Z22</f>
        <v>96.560912999999999</v>
      </c>
      <c r="AC8">
        <f>'2022 Kaya - defl GDP'!AA22</f>
        <v>97.724097999999998</v>
      </c>
      <c r="AD8">
        <f>'2022 Kaya - defl GDP'!AB22</f>
        <v>98.345344999999995</v>
      </c>
      <c r="AE8">
        <f>'2022 Kaya - defl GDP'!AC22</f>
        <v>99.127251000000001</v>
      </c>
      <c r="AF8">
        <f>'2022 Kaya - defl GDP'!AD22</f>
        <v>99.904662999999999</v>
      </c>
      <c r="AG8">
        <f>'2022 Kaya - defl GDP'!AE22</f>
        <v>100.677559</v>
      </c>
      <c r="AH8">
        <f>'2022 Kaya - defl GDP'!AF22</f>
        <v>101.03877300000001</v>
      </c>
      <c r="AI8">
        <f>'2022 Kaya - defl GDP'!AG22</f>
        <v>101.272942</v>
      </c>
      <c r="AJ8">
        <f>'2022 Kaya - defl GDP'!AH22</f>
        <v>101.716286</v>
      </c>
      <c r="AK8">
        <f>'2022 Kaya - defl GDP'!AI22</f>
        <v>101.97007000000001</v>
      </c>
      <c r="AL8">
        <f>'2022 Kaya - defl GDP'!AJ22</f>
        <v>102.180122</v>
      </c>
      <c r="AM8">
        <f>'2022 Kaya - defl GDP'!AK22</f>
        <v>102.338669</v>
      </c>
      <c r="AN8">
        <f>'2022 Kaya - defl GDP'!AL22</f>
        <v>102.427567</v>
      </c>
      <c r="AO8">
        <f>'2022 Kaya - defl GDP'!AM22</f>
        <v>102.457588</v>
      </c>
      <c r="AP8">
        <f>'2022 Kaya - defl GDP'!AN22</f>
        <v>102.513184</v>
      </c>
      <c r="AQ8">
        <f>'2022 Kaya - defl GDP'!AO22</f>
        <v>102.617531</v>
      </c>
      <c r="AR8">
        <f>'2022 Kaya - defl GDP'!AP22</f>
        <v>102.80903600000001</v>
      </c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</row>
    <row r="9" spans="1:64" x14ac:dyDescent="0.25">
      <c r="A9" t="s">
        <v>109</v>
      </c>
      <c r="B9" t="s">
        <v>107</v>
      </c>
      <c r="C9" t="s">
        <v>106</v>
      </c>
      <c r="D9">
        <f>'2022 Kaya - defl GDP'!B23</f>
        <v>6277.2524391160987</v>
      </c>
      <c r="E9">
        <f>'2022 Kaya - defl GDP'!C23</f>
        <v>6230.0569870448708</v>
      </c>
      <c r="F9">
        <f>'2022 Kaya - defl GDP'!D23</f>
        <v>6347.0200557182216</v>
      </c>
      <c r="G9">
        <f>'2022 Kaya - defl GDP'!E23</f>
        <v>6490.9635553792459</v>
      </c>
      <c r="H9">
        <f>'2022 Kaya - defl GDP'!F23</f>
        <v>6565.879889009776</v>
      </c>
      <c r="I9">
        <f>'2022 Kaya - defl GDP'!G23</f>
        <v>6651.1049106090959</v>
      </c>
      <c r="J9">
        <f>'2022 Kaya - defl GDP'!H23</f>
        <v>6858.1068290590129</v>
      </c>
      <c r="K9">
        <f>'2022 Kaya - defl GDP'!I23</f>
        <v>6921.4569452921405</v>
      </c>
      <c r="L9">
        <f>'2022 Kaya - defl GDP'!J23</f>
        <v>6935.7907547138029</v>
      </c>
      <c r="M9">
        <f>'2022 Kaya - defl GDP'!K23</f>
        <v>6994.8110060043164</v>
      </c>
      <c r="N9">
        <f>'2022 Kaya - defl GDP'!L23</f>
        <v>7156.952614464155</v>
      </c>
      <c r="O9">
        <f>'2022 Kaya - defl GDP'!M23</f>
        <v>7047.7080940838532</v>
      </c>
      <c r="P9">
        <f>'2022 Kaya - defl GDP'!N23</f>
        <v>7090.6670989339736</v>
      </c>
      <c r="Q9">
        <f>'2022 Kaya - defl GDP'!O23</f>
        <v>7133.2986873319314</v>
      </c>
      <c r="R9">
        <f>'2022 Kaya - defl GDP'!P23</f>
        <v>7259.6777364935433</v>
      </c>
      <c r="S9">
        <f>'2022 Kaya - defl GDP'!Q23</f>
        <v>7282.8647164809881</v>
      </c>
      <c r="T9">
        <f>'2022 Kaya - defl GDP'!R23</f>
        <v>7225.060934200782</v>
      </c>
      <c r="U9">
        <f>'2022 Kaya - defl GDP'!S23</f>
        <v>7342.7777792694924</v>
      </c>
      <c r="V9">
        <f>'2022 Kaya - defl GDP'!T23</f>
        <v>7140.5582304613708</v>
      </c>
      <c r="W9">
        <f>'2022 Kaya - defl GDP'!U23</f>
        <v>6683.518537933689</v>
      </c>
      <c r="X9">
        <f>'2022 Kaya - defl GDP'!V23</f>
        <v>6908.2516220361467</v>
      </c>
      <c r="Y9">
        <f>'2022 Kaya - defl GDP'!W23</f>
        <v>6779.8757671725753</v>
      </c>
      <c r="Z9">
        <f>'2022 Kaya - defl GDP'!X23</f>
        <v>6657.1859476863956</v>
      </c>
      <c r="AA9">
        <f>'2022 Kaya - defl GDP'!Y23</f>
        <v>6677.7205624265598</v>
      </c>
      <c r="AB9">
        <f>'2022 Kaya - defl GDP'!Z23</f>
        <v>6685.7110775406181</v>
      </c>
      <c r="AC9">
        <f>'2022 Kaya - defl GDP'!AA23</f>
        <v>6732.4631514390885</v>
      </c>
      <c r="AD9">
        <f>'2022 Kaya - defl GDP'!AB23</f>
        <v>6717.7159628333829</v>
      </c>
      <c r="AE9">
        <f>'2022 Kaya - defl GDP'!AC23</f>
        <v>6778.1691473840665</v>
      </c>
      <c r="AF9">
        <f>'2022 Kaya - defl GDP'!AD23</f>
        <v>6835.7687332233099</v>
      </c>
      <c r="AG9">
        <f>'2022 Kaya - defl GDP'!AE23</f>
        <v>6892.3877830899301</v>
      </c>
      <c r="AH9">
        <f>'2022 Kaya - defl GDP'!AF23</f>
        <v>6921.3779366891731</v>
      </c>
      <c r="AI9">
        <f>'2022 Kaya - defl GDP'!AG23</f>
        <v>6943.8887656324378</v>
      </c>
      <c r="AJ9">
        <f>'2022 Kaya - defl GDP'!AH23</f>
        <v>6992.7916649028139</v>
      </c>
      <c r="AK9">
        <f>'2022 Kaya - defl GDP'!AI23</f>
        <v>7026.4144318993249</v>
      </c>
      <c r="AL9">
        <f>'2022 Kaya - defl GDP'!AJ23</f>
        <v>7048.4483133731364</v>
      </c>
      <c r="AM9">
        <f>'2022 Kaya - defl GDP'!AK23</f>
        <v>7074.0327942031827</v>
      </c>
      <c r="AN9">
        <f>'2022 Kaya - defl GDP'!AL23</f>
        <v>7092.0939959737534</v>
      </c>
      <c r="AO9">
        <f>'2022 Kaya - defl GDP'!AM23</f>
        <v>7109.6626059326472</v>
      </c>
      <c r="AP9">
        <f>'2022 Kaya - defl GDP'!AN23</f>
        <v>7117.1841439455702</v>
      </c>
      <c r="AQ9">
        <f>'2022 Kaya - defl GDP'!AO23</f>
        <v>7133.7571132197845</v>
      </c>
      <c r="AR9">
        <f>'2022 Kaya - defl GDP'!AP23</f>
        <v>7159.6347450489639</v>
      </c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5166-755D-4ABE-B119-4AE269D42E72}">
  <dimension ref="A1:BA9"/>
  <sheetViews>
    <sheetView tabSelected="1" workbookViewId="0">
      <selection activeCell="E14" sqref="E14"/>
    </sheetView>
  </sheetViews>
  <sheetFormatPr defaultRowHeight="15" x14ac:dyDescent="0.25"/>
  <cols>
    <col min="1" max="1" width="15" customWidth="1"/>
    <col min="2" max="2" width="18.7109375" customWidth="1"/>
  </cols>
  <sheetData>
    <row r="1" spans="1:53" x14ac:dyDescent="0.25">
      <c r="A1" s="90" t="s">
        <v>99</v>
      </c>
      <c r="B1" s="90" t="s">
        <v>100</v>
      </c>
      <c r="C1" s="90">
        <v>2000</v>
      </c>
      <c r="D1" s="90">
        <v>2001</v>
      </c>
      <c r="E1" s="90">
        <v>2002</v>
      </c>
      <c r="F1" s="90">
        <v>2003</v>
      </c>
      <c r="G1" s="90">
        <v>2004</v>
      </c>
      <c r="H1" s="90">
        <v>2005</v>
      </c>
      <c r="I1" s="90">
        <v>2006</v>
      </c>
      <c r="J1" s="90">
        <v>2007</v>
      </c>
      <c r="K1" s="90">
        <v>2008</v>
      </c>
      <c r="L1" s="90">
        <v>2009</v>
      </c>
      <c r="M1" s="90">
        <v>2010</v>
      </c>
      <c r="N1" s="90">
        <v>2011</v>
      </c>
      <c r="O1" s="90">
        <v>2012</v>
      </c>
      <c r="P1" s="90">
        <v>2013</v>
      </c>
      <c r="Q1" s="90">
        <v>2014</v>
      </c>
      <c r="R1" s="90">
        <v>2015</v>
      </c>
      <c r="S1" s="90">
        <v>2016</v>
      </c>
      <c r="T1" s="90">
        <v>2017</v>
      </c>
      <c r="U1" s="90">
        <v>2018</v>
      </c>
      <c r="V1" s="90">
        <v>2019</v>
      </c>
      <c r="W1" s="90">
        <v>2020</v>
      </c>
      <c r="X1" s="90">
        <v>2021</v>
      </c>
      <c r="Y1" s="90">
        <v>2022</v>
      </c>
      <c r="Z1" s="90">
        <v>2023</v>
      </c>
      <c r="AA1" s="90">
        <v>2024</v>
      </c>
      <c r="AB1" s="90">
        <v>2025</v>
      </c>
      <c r="AC1" s="90">
        <v>2026</v>
      </c>
      <c r="AD1" s="90">
        <v>2027</v>
      </c>
      <c r="AE1" s="90">
        <v>2028</v>
      </c>
      <c r="AF1" s="90">
        <v>2029</v>
      </c>
      <c r="AG1" s="90">
        <v>2030</v>
      </c>
      <c r="AH1" s="90">
        <v>2031</v>
      </c>
      <c r="AI1" s="90">
        <v>2032</v>
      </c>
      <c r="AJ1" s="90">
        <v>2033</v>
      </c>
      <c r="AK1" s="90">
        <v>2034</v>
      </c>
      <c r="AL1" s="90">
        <v>2035</v>
      </c>
      <c r="AM1" s="90">
        <v>2036</v>
      </c>
      <c r="AN1" s="90">
        <v>2037</v>
      </c>
      <c r="AO1" s="90">
        <v>2038</v>
      </c>
      <c r="AP1" s="90">
        <v>2039</v>
      </c>
      <c r="AQ1" s="90">
        <v>2040</v>
      </c>
      <c r="AR1" s="90">
        <v>2041</v>
      </c>
      <c r="AS1" s="90">
        <v>2042</v>
      </c>
      <c r="AT1" s="90">
        <v>2043</v>
      </c>
      <c r="AU1" s="90">
        <v>2044</v>
      </c>
      <c r="AV1" s="90">
        <v>2045</v>
      </c>
      <c r="AW1" s="90">
        <v>2046</v>
      </c>
      <c r="AX1" s="90">
        <v>2047</v>
      </c>
      <c r="AY1" s="90">
        <v>2048</v>
      </c>
      <c r="AZ1" s="90">
        <v>2049</v>
      </c>
      <c r="BA1" s="90">
        <v>2050</v>
      </c>
    </row>
    <row r="2" spans="1:53" x14ac:dyDescent="0.25">
      <c r="A2" t="s">
        <v>108</v>
      </c>
      <c r="B2" t="s">
        <v>3</v>
      </c>
      <c r="C2">
        <f>'2022 Kaya - defl GDP'!L12</f>
        <v>282.2</v>
      </c>
      <c r="D2">
        <f>'2022 Kaya - defl GDP'!M12</f>
        <v>285</v>
      </c>
      <c r="E2">
        <f>'2022 Kaya - defl GDP'!N12</f>
        <v>287.60000000000002</v>
      </c>
      <c r="F2">
        <f>'2022 Kaya - defl GDP'!O12</f>
        <v>290.10000000000002</v>
      </c>
      <c r="G2">
        <f>'2022 Kaya - defl GDP'!P12</f>
        <v>292.8</v>
      </c>
      <c r="H2">
        <f>'2022 Kaya - defl GDP'!Q12</f>
        <v>295.5</v>
      </c>
      <c r="I2">
        <f>'2022 Kaya - defl GDP'!R12</f>
        <v>298.39999999999998</v>
      </c>
      <c r="J2">
        <f>'2022 Kaya - defl GDP'!S12</f>
        <v>301.2</v>
      </c>
      <c r="K2">
        <f>'2022 Kaya - defl GDP'!T12</f>
        <v>304.10000000000002</v>
      </c>
      <c r="L2">
        <f>'2022 Kaya - defl GDP'!U12</f>
        <v>306.8</v>
      </c>
      <c r="M2">
        <f>'2022 Kaya - defl GDP'!V12</f>
        <v>309.3</v>
      </c>
      <c r="N2">
        <f>'2022 Kaya - defl GDP'!W12</f>
        <v>311.60000000000002</v>
      </c>
      <c r="O2">
        <f>'2022 Kaya - defl GDP'!X12</f>
        <v>313.8</v>
      </c>
      <c r="P2">
        <f>'2022 Kaya - defl GDP'!Y12</f>
        <v>316</v>
      </c>
      <c r="Q2">
        <f>'2022 Kaya - defl GDP'!Z12</f>
        <v>318.3</v>
      </c>
      <c r="R2">
        <f>'2022 Kaya - defl GDP'!AA12</f>
        <v>320.60000000000002</v>
      </c>
      <c r="S2">
        <f>'2022 Kaya - defl GDP'!AB12</f>
        <v>322.89999999999998</v>
      </c>
      <c r="T2">
        <f>'2022 Kaya - defl GDP'!AC12</f>
        <v>325</v>
      </c>
      <c r="U2">
        <f>'2022 Kaya - defl GDP'!AD12</f>
        <v>326.7</v>
      </c>
      <c r="V2">
        <f>'2022 Kaya - defl GDP'!AE12</f>
        <v>328.2</v>
      </c>
      <c r="W2">
        <f>'2022 Kaya - defl GDP'!AF12</f>
        <v>331.5</v>
      </c>
      <c r="X2">
        <f>'2022 Kaya - defl GDP'!AG12</f>
        <v>332</v>
      </c>
      <c r="Y2">
        <f>'2022 Kaya - defl GDP'!AH12</f>
        <v>333.15</v>
      </c>
      <c r="Z2">
        <f>'2022 Kaya - defl GDP'!AI12</f>
        <v>334.68</v>
      </c>
      <c r="AA2">
        <f>'2022 Kaya - defl GDP'!AJ12</f>
        <v>336.35</v>
      </c>
      <c r="AB2">
        <f>'2022 Kaya - defl GDP'!AK12</f>
        <v>338.14</v>
      </c>
      <c r="AC2">
        <f>'2022 Kaya - defl GDP'!AL12</f>
        <v>339.95</v>
      </c>
      <c r="AD2">
        <f>'2022 Kaya - defl GDP'!AM12</f>
        <v>341.78</v>
      </c>
      <c r="AE2">
        <f>'2022 Kaya - defl GDP'!AN12</f>
        <v>343.61</v>
      </c>
      <c r="AF2">
        <f>'2022 Kaya - defl GDP'!AO12</f>
        <v>345.45</v>
      </c>
      <c r="AG2">
        <f>'2022 Kaya - defl GDP'!AP12</f>
        <v>347.29</v>
      </c>
      <c r="AH2">
        <f>'2022 Kaya - defl GDP'!AQ12</f>
        <v>349.11</v>
      </c>
      <c r="AI2">
        <f>'2022 Kaya - defl GDP'!AR12</f>
        <v>350.88</v>
      </c>
      <c r="AJ2">
        <f>'2022 Kaya - defl GDP'!AS12</f>
        <v>352.61</v>
      </c>
      <c r="AK2">
        <f>'2022 Kaya - defl GDP'!AT12</f>
        <v>354.3</v>
      </c>
      <c r="AL2">
        <f>'2022 Kaya - defl GDP'!AU12</f>
        <v>355.94</v>
      </c>
      <c r="AM2">
        <f>'2022 Kaya - defl GDP'!AV12</f>
        <v>357.52</v>
      </c>
      <c r="AN2">
        <f>'2022 Kaya - defl GDP'!AW12</f>
        <v>359.04</v>
      </c>
      <c r="AO2">
        <f>'2022 Kaya - defl GDP'!AX12</f>
        <v>360.5</v>
      </c>
      <c r="AP2">
        <f>'2022 Kaya - defl GDP'!AY12</f>
        <v>361.92</v>
      </c>
      <c r="AQ2">
        <f>'2022 Kaya - defl GDP'!AZ12</f>
        <v>363.3</v>
      </c>
      <c r="AR2">
        <f>'2022 Kaya - defl GDP'!BA12</f>
        <v>364.64</v>
      </c>
      <c r="AS2">
        <f>'2022 Kaya - defl GDP'!BB12</f>
        <v>365.96</v>
      </c>
      <c r="AT2">
        <f>'2022 Kaya - defl GDP'!BC12</f>
        <v>367.25</v>
      </c>
      <c r="AU2">
        <f>'2022 Kaya - defl GDP'!BD12</f>
        <v>368.52</v>
      </c>
      <c r="AV2">
        <f>'2022 Kaya - defl GDP'!BE12</f>
        <v>369.76</v>
      </c>
      <c r="AW2">
        <f>'2022 Kaya - defl GDP'!BF12</f>
        <v>370.98</v>
      </c>
      <c r="AX2">
        <f>'2022 Kaya - defl GDP'!BG12</f>
        <v>372.2</v>
      </c>
      <c r="AY2">
        <f>'2022 Kaya - defl GDP'!BH12</f>
        <v>373.4</v>
      </c>
      <c r="AZ2">
        <f>'2022 Kaya - defl GDP'!BI12</f>
        <v>374.59</v>
      </c>
      <c r="BA2">
        <f>'2022 Kaya - defl GDP'!BJ12</f>
        <v>375.78</v>
      </c>
    </row>
    <row r="3" spans="1:53" x14ac:dyDescent="0.25">
      <c r="A3" t="s">
        <v>108</v>
      </c>
      <c r="B3" t="s">
        <v>4</v>
      </c>
      <c r="C3">
        <f>'2022 Kaya - defl GDP'!L13</f>
        <v>46.555634301913535</v>
      </c>
      <c r="D3">
        <f>'2022 Kaya - defl GDP'!M13</f>
        <v>46.538245614035084</v>
      </c>
      <c r="E3">
        <f>'2022 Kaya - defl GDP'!N13</f>
        <v>46.899860917941581</v>
      </c>
      <c r="F3">
        <f>'2022 Kaya - defl GDP'!O13</f>
        <v>47.795587728369526</v>
      </c>
      <c r="G3">
        <f>'2022 Kaya - defl GDP'!P13</f>
        <v>49.179303278688522</v>
      </c>
      <c r="H3">
        <f>'2022 Kaya - defl GDP'!Q13</f>
        <v>50.427411167512687</v>
      </c>
      <c r="I3">
        <f>'2022 Kaya - defl GDP'!R13</f>
        <v>51.326742627345844</v>
      </c>
      <c r="J3">
        <f>'2022 Kaya - defl GDP'!S13</f>
        <v>51.872177954847281</v>
      </c>
      <c r="K3">
        <f>'2022 Kaya - defl GDP'!T13</f>
        <v>51.44031568562972</v>
      </c>
      <c r="L3">
        <f>'2022 Kaya - defl GDP'!U13</f>
        <v>49.661994784876136</v>
      </c>
      <c r="M3">
        <f>'2022 Kaya - defl GDP'!V13</f>
        <v>50.59489169091497</v>
      </c>
      <c r="N3">
        <f>'2022 Kaya - defl GDP'!W13</f>
        <v>50.999679075738122</v>
      </c>
      <c r="O3">
        <f>'2022 Kaya - defl GDP'!X13</f>
        <v>51.797323135755256</v>
      </c>
      <c r="P3">
        <f>'2022 Kaya - defl GDP'!Y13</f>
        <v>52.383860759493672</v>
      </c>
      <c r="Q3">
        <f>'2022 Kaya - defl GDP'!Z13</f>
        <v>53.195413132265152</v>
      </c>
      <c r="R3">
        <f>'2022 Kaya - defl GDP'!AA13</f>
        <v>54.242981908920768</v>
      </c>
      <c r="S3">
        <f>'2022 Kaya - defl GDP'!AB13</f>
        <v>54.754722824403842</v>
      </c>
      <c r="T3">
        <f>'2022 Kaya - defl GDP'!AC13</f>
        <v>55.627999999999993</v>
      </c>
      <c r="U3">
        <f>'2022 Kaya - defl GDP'!AD13</f>
        <v>56.953780226507497</v>
      </c>
      <c r="V3">
        <f>'2022 Kaya - defl GDP'!AE13</f>
        <v>57.991163924436322</v>
      </c>
      <c r="W3">
        <f>'2022 Kaya - defl GDP'!AF13</f>
        <v>55.459125188536959</v>
      </c>
      <c r="X3">
        <f>'2022 Kaya - defl GDP'!AG13</f>
        <v>58.550813253012045</v>
      </c>
      <c r="Y3">
        <f>'2022 Kaya - defl GDP'!AH13</f>
        <v>60.9426984841663</v>
      </c>
      <c r="Z3">
        <f>'2022 Kaya - defl GDP'!AI13</f>
        <v>62.334438866977408</v>
      </c>
      <c r="AA3">
        <f>'2022 Kaya - defl GDP'!AJ13</f>
        <v>63.87420841385461</v>
      </c>
      <c r="AB3">
        <f>'2022 Kaya - defl GDP'!AK13</f>
        <v>65.242414384574445</v>
      </c>
      <c r="AC3">
        <f>'2022 Kaya - defl GDP'!AL13</f>
        <v>66.508045300779528</v>
      </c>
      <c r="AD3">
        <f>'2022 Kaya - defl GDP'!AM13</f>
        <v>67.47106325706595</v>
      </c>
      <c r="AE3">
        <f>'2022 Kaya - defl GDP'!AN13</f>
        <v>68.440441197869674</v>
      </c>
      <c r="AF3">
        <f>'2022 Kaya - defl GDP'!AO13</f>
        <v>69.51663048198003</v>
      </c>
      <c r="AG3">
        <f>'2022 Kaya - defl GDP'!AP13</f>
        <v>70.704598462380133</v>
      </c>
      <c r="AH3">
        <f>'2022 Kaya - defl GDP'!AQ13</f>
        <v>71.833662742402097</v>
      </c>
      <c r="AI3">
        <f>'2022 Kaya - defl GDP'!AR13</f>
        <v>73.014392384860926</v>
      </c>
      <c r="AJ3">
        <f>'2022 Kaya - defl GDP'!AS13</f>
        <v>74.245200079407837</v>
      </c>
      <c r="AK3">
        <f>'2022 Kaya - defl GDP'!AT13</f>
        <v>75.458255715495341</v>
      </c>
      <c r="AL3">
        <f>'2022 Kaya - defl GDP'!AU13</f>
        <v>76.638703152216664</v>
      </c>
      <c r="AM3">
        <f>'2022 Kaya - defl GDP'!AV13</f>
        <v>77.804682255538154</v>
      </c>
      <c r="AN3">
        <f>'2022 Kaya - defl GDP'!AW13</f>
        <v>79.054590017825305</v>
      </c>
      <c r="AO3">
        <f>'2022 Kaya - defl GDP'!AX13</f>
        <v>80.286907073509013</v>
      </c>
      <c r="AP3">
        <f>'2022 Kaya - defl GDP'!AY13</f>
        <v>81.580100574712645</v>
      </c>
      <c r="AQ3">
        <f>'2022 Kaya - defl GDP'!AZ13</f>
        <v>82.947866776768507</v>
      </c>
      <c r="AR3">
        <f>'2022 Kaya - defl GDP'!BA13</f>
        <v>84.203186704695042</v>
      </c>
      <c r="AS3">
        <f>'2022 Kaya - defl GDP'!BB13</f>
        <v>85.525740518089407</v>
      </c>
      <c r="AT3">
        <f>'2022 Kaya - defl GDP'!BC13</f>
        <v>86.895738597685494</v>
      </c>
      <c r="AU3">
        <f>'2022 Kaya - defl GDP'!BD13</f>
        <v>88.272169760121571</v>
      </c>
      <c r="AV3">
        <f>'2022 Kaya - defl GDP'!BE13</f>
        <v>89.768795975768072</v>
      </c>
      <c r="AW3">
        <f>'2022 Kaya - defl GDP'!BF13</f>
        <v>91.318615558790214</v>
      </c>
      <c r="AX3">
        <f>'2022 Kaya - defl GDP'!BG13</f>
        <v>92.762681354110683</v>
      </c>
      <c r="AY3">
        <f>'2022 Kaya - defl GDP'!BH13</f>
        <v>94.227155865024102</v>
      </c>
      <c r="AZ3">
        <f>'2022 Kaya - defl GDP'!BI13</f>
        <v>95.841480018153192</v>
      </c>
      <c r="BA3">
        <f>'2022 Kaya - defl GDP'!BJ13</f>
        <v>97.536909894086975</v>
      </c>
    </row>
    <row r="4" spans="1:53" x14ac:dyDescent="0.25">
      <c r="A4" t="s">
        <v>108</v>
      </c>
      <c r="B4" t="s">
        <v>5</v>
      </c>
      <c r="C4">
        <f>'2022 Kaya - defl GDP'!L14</f>
        <v>7.5125589891916582E-3</v>
      </c>
      <c r="D4">
        <f>'2022 Kaya - defl GDP'!M14</f>
        <v>7.2424868434941272E-3</v>
      </c>
      <c r="E4">
        <f>'2022 Kaya - defl GDP'!N14</f>
        <v>7.2313988315886252E-3</v>
      </c>
      <c r="F4">
        <f>'2022 Kaya - defl GDP'!O14</f>
        <v>7.0556417006238503E-3</v>
      </c>
      <c r="G4">
        <f>'2022 Kaya - defl GDP'!P14</f>
        <v>6.9445891233845146E-3</v>
      </c>
      <c r="H4">
        <f>'2022 Kaya - defl GDP'!Q14</f>
        <v>6.7175347117365601E-3</v>
      </c>
      <c r="I4">
        <f>'2022 Kaya - defl GDP'!R14</f>
        <v>6.4893346130491846E-3</v>
      </c>
      <c r="J4">
        <f>'2022 Kaya - defl GDP'!S14</f>
        <v>6.4574146019879802E-3</v>
      </c>
      <c r="K4">
        <f>'2022 Kaya - defl GDP'!T14</f>
        <v>6.3127277376462312E-3</v>
      </c>
      <c r="L4">
        <f>'2022 Kaya - defl GDP'!U14</f>
        <v>6.1655388775490117E-3</v>
      </c>
      <c r="M4">
        <f>'2022 Kaya - defl GDP'!V14</f>
        <v>6.2310690778963514E-3</v>
      </c>
      <c r="N4">
        <f>'2022 Kaya - defl GDP'!W14</f>
        <v>6.09571154390712E-3</v>
      </c>
      <c r="O4">
        <f>'2022 Kaya - defl GDP'!X14</f>
        <v>5.8071859234649931E-3</v>
      </c>
      <c r="P4">
        <f>'2022 Kaya - defl GDP'!Y14</f>
        <v>5.8677121782363638E-3</v>
      </c>
      <c r="Q4">
        <f>'2022 Kaya - defl GDP'!Z14</f>
        <v>5.8055409547545789E-3</v>
      </c>
      <c r="R4">
        <f>'2022 Kaya - defl GDP'!AA14</f>
        <v>5.6013984807622638E-3</v>
      </c>
      <c r="S4">
        <f>'2022 Kaya - defl GDP'!AB14</f>
        <v>5.5078250934656086E-3</v>
      </c>
      <c r="T4">
        <f>'2022 Kaya - defl GDP'!AC14</f>
        <v>5.4018175683524074E-3</v>
      </c>
      <c r="U4">
        <f>'2022 Kaya - defl GDP'!AD14</f>
        <v>5.4404841240836685E-3</v>
      </c>
      <c r="V4">
        <f>'2022 Kaya - defl GDP'!AE14</f>
        <v>5.2788096276408496E-3</v>
      </c>
      <c r="W4">
        <f>'2022 Kaya - defl GDP'!AF14</f>
        <v>5.0569223321566296E-3</v>
      </c>
      <c r="X4">
        <f>'2022 Kaya - defl GDP'!AG14</f>
        <v>4.9900019908564646E-3</v>
      </c>
      <c r="Y4">
        <f>'2022 Kaya - defl GDP'!AH14</f>
        <v>4.8672466120870447E-3</v>
      </c>
      <c r="Z4">
        <f>'2022 Kaya - defl GDP'!AI14</f>
        <v>4.7809207994021687E-3</v>
      </c>
      <c r="AA4">
        <f>'2022 Kaya - defl GDP'!AJ14</f>
        <v>4.6378506141056012E-3</v>
      </c>
      <c r="AB4">
        <f>'2022 Kaya - defl GDP'!AK14</f>
        <v>4.5256191109497414E-3</v>
      </c>
      <c r="AC4">
        <f>'2022 Kaya - defl GDP'!AL14</f>
        <v>4.4251486438611175E-3</v>
      </c>
      <c r="AD4">
        <f>'2022 Kaya - defl GDP'!AM14</f>
        <v>4.332995378196083E-3</v>
      </c>
      <c r="AE4">
        <f>'2022 Kaya - defl GDP'!AN14</f>
        <v>4.2454719643217073E-3</v>
      </c>
      <c r="AF4">
        <f>'2022 Kaya - defl GDP'!AO14</f>
        <v>4.1587339659506003E-3</v>
      </c>
      <c r="AG4">
        <f>'2022 Kaya - defl GDP'!AP14</f>
        <v>4.070861331704337E-3</v>
      </c>
      <c r="AH4">
        <f>'2022 Kaya - defl GDP'!AQ14</f>
        <v>3.9915702502407507E-3</v>
      </c>
      <c r="AI4">
        <f>'2022 Kaya - defl GDP'!AR14</f>
        <v>3.9157993839798056E-3</v>
      </c>
      <c r="AJ4">
        <f>'2022 Kaya - defl GDP'!AS14</f>
        <v>3.8361930663570114E-3</v>
      </c>
      <c r="AK4">
        <f>'2022 Kaya - defl GDP'!AT14</f>
        <v>3.7617552513833996E-3</v>
      </c>
      <c r="AL4">
        <f>'2022 Kaya - defl GDP'!AU14</f>
        <v>3.6937135751672181E-3</v>
      </c>
      <c r="AM4">
        <f>'2022 Kaya - defl GDP'!AV14</f>
        <v>3.6323464332435914E-3</v>
      </c>
      <c r="AN4">
        <f>'2022 Kaya - defl GDP'!AW14</f>
        <v>3.5728176957527825E-3</v>
      </c>
      <c r="AO4">
        <f>'2022 Kaya - defl GDP'!AX14</f>
        <v>3.5189333123268386E-3</v>
      </c>
      <c r="AP4">
        <f>'2022 Kaya - defl GDP'!AY14</f>
        <v>3.4648051326532647E-3</v>
      </c>
      <c r="AQ4">
        <f>'2022 Kaya - defl GDP'!AZ14</f>
        <v>3.408333709419226E-3</v>
      </c>
      <c r="AR4">
        <f>'2022 Kaya - defl GDP'!BA14</f>
        <v>3.3611420066213199E-3</v>
      </c>
      <c r="AS4">
        <f>'2022 Kaya - defl GDP'!BB14</f>
        <v>3.3148023898527108E-3</v>
      </c>
      <c r="AT4">
        <f>'2022 Kaya - defl GDP'!BC14</f>
        <v>3.2683158866474099E-3</v>
      </c>
      <c r="AU4">
        <f>'2022 Kaya - defl GDP'!BD14</f>
        <v>3.2228652514013191E-3</v>
      </c>
      <c r="AV4">
        <f>'2022 Kaya - defl GDP'!BE14</f>
        <v>3.1747743719969107E-3</v>
      </c>
      <c r="AW4">
        <f>'2022 Kaya - defl GDP'!BF14</f>
        <v>3.1289314580997705E-3</v>
      </c>
      <c r="AX4">
        <f>'2022 Kaya - defl GDP'!BG14</f>
        <v>3.0872144601777145E-3</v>
      </c>
      <c r="AY4">
        <f>'2022 Kaya - defl GDP'!BH14</f>
        <v>3.0439609349820177E-3</v>
      </c>
      <c r="AZ4">
        <f>'2022 Kaya - defl GDP'!BI14</f>
        <v>3.0021230452635921E-3</v>
      </c>
      <c r="BA4">
        <f>'2022 Kaya - defl GDP'!BJ14</f>
        <v>2.9651520963690807E-3</v>
      </c>
    </row>
    <row r="5" spans="1:53" x14ac:dyDescent="0.25">
      <c r="A5" t="s">
        <v>108</v>
      </c>
      <c r="B5" t="s">
        <v>6</v>
      </c>
      <c r="C5">
        <f>'2022 Kaya - defl GDP'!L15</f>
        <v>74.241134751773046</v>
      </c>
      <c r="D5">
        <f>'2022 Kaya - defl GDP'!M15</f>
        <v>75.153029356652084</v>
      </c>
      <c r="E5">
        <f>'2022 Kaya - defl GDP'!N15</f>
        <v>74.42280090219397</v>
      </c>
      <c r="F5">
        <f>'2022 Kaya - defl GDP'!O15</f>
        <v>74.760298476949814</v>
      </c>
      <c r="G5">
        <f>'2022 Kaya - defl GDP'!P15</f>
        <v>74.283999999999992</v>
      </c>
      <c r="H5">
        <f>'2022 Kaya - defl GDP'!Q15</f>
        <v>74.273726273726282</v>
      </c>
      <c r="I5">
        <f>'2022 Kaya - defl GDP'!R15</f>
        <v>74.059764563839423</v>
      </c>
      <c r="J5">
        <f>'2022 Kaya - defl GDP'!S15</f>
        <v>73.979581722668257</v>
      </c>
      <c r="K5">
        <f>'2022 Kaya - defl GDP'!T15</f>
        <v>73.322531645569626</v>
      </c>
      <c r="L5">
        <f>'2022 Kaya - defl GDP'!U15</f>
        <v>72.251437087502666</v>
      </c>
      <c r="M5">
        <f>'2022 Kaya - defl GDP'!V15</f>
        <v>71.863398625781969</v>
      </c>
      <c r="N5">
        <f>'2022 Kaya - defl GDP'!W15</f>
        <v>70.662743883555279</v>
      </c>
      <c r="O5">
        <f>'2022 Kaya - defl GDP'!X15</f>
        <v>69.991524525903174</v>
      </c>
      <c r="P5">
        <f>'2022 Kaya - defl GDP'!Y15</f>
        <v>69.849685987851331</v>
      </c>
      <c r="Q5">
        <f>'2022 Kaya - defl GDP'!Z15</f>
        <v>69.617497456765008</v>
      </c>
      <c r="R5">
        <f>'2022 Kaya - defl GDP'!AA15</f>
        <v>68.668514526229345</v>
      </c>
      <c r="S5">
        <f>'2022 Kaya - defl GDP'!AB15</f>
        <v>67.138016019716574</v>
      </c>
      <c r="T5">
        <f>'2022 Kaya - defl GDP'!AC15</f>
        <v>66.567683800942049</v>
      </c>
      <c r="U5">
        <f>'2022 Kaya - defl GDP'!AD15</f>
        <v>66.062432085350196</v>
      </c>
      <c r="V5">
        <f>'2022 Kaya - defl GDP'!AE15</f>
        <v>65.409574997511697</v>
      </c>
      <c r="W5">
        <f>'2022 Kaya - defl GDP'!AF15</f>
        <v>64.336882865440458</v>
      </c>
      <c r="X5">
        <f>'2022 Kaya - defl GDP'!AG15</f>
        <v>64.975979381443295</v>
      </c>
      <c r="Y5">
        <f>'2022 Kaya - defl GDP'!AH15</f>
        <v>64.163934426229517</v>
      </c>
      <c r="Z5">
        <f>'2022 Kaya - defl GDP'!AI15</f>
        <v>63.512833366753568</v>
      </c>
      <c r="AA5">
        <f>'2022 Kaya - defl GDP'!AJ15</f>
        <v>61.808711360899238</v>
      </c>
      <c r="AB5">
        <f>'2022 Kaya - defl GDP'!AK15</f>
        <v>61.34825721153846</v>
      </c>
      <c r="AC5">
        <f>'2022 Kaya - defl GDP'!AL15</f>
        <v>61.136331834082959</v>
      </c>
      <c r="AD5">
        <f>'2022 Kaya - defl GDP'!AM15</f>
        <v>61.053843074459564</v>
      </c>
      <c r="AE5">
        <f>'2022 Kaya - defl GDP'!AN15</f>
        <v>61.033453525641022</v>
      </c>
      <c r="AF5">
        <f>'2022 Kaya - defl GDP'!AO15</f>
        <v>60.822869730649842</v>
      </c>
      <c r="AG5">
        <f>'2022 Kaya - defl GDP'!AP15</f>
        <v>60.500900360144065</v>
      </c>
      <c r="AH5">
        <f>'2022 Kaya - defl GDP'!AQ15</f>
        <v>60.20779220779221</v>
      </c>
      <c r="AI5">
        <f>'2022 Kaya - defl GDP'!AR15</f>
        <v>59.921251993620423</v>
      </c>
      <c r="AJ5">
        <f>'2022 Kaya - defl GDP'!AS15</f>
        <v>59.906999900428154</v>
      </c>
      <c r="AK5">
        <f>'2022 Kaya - defl GDP'!AT15</f>
        <v>59.350004971661534</v>
      </c>
      <c r="AL5">
        <f>'2022 Kaya - defl GDP'!AU15</f>
        <v>58.952759031361644</v>
      </c>
      <c r="AM5">
        <f>'2022 Kaya - defl GDP'!AV15</f>
        <v>58.429532858273951</v>
      </c>
      <c r="AN5">
        <f>'2022 Kaya - defl GDP'!AW15</f>
        <v>58.222561877526879</v>
      </c>
      <c r="AO5">
        <f>'2022 Kaya - defl GDP'!AX15</f>
        <v>58.048502700049092</v>
      </c>
      <c r="AP5">
        <f>'2022 Kaya - defl GDP'!AY15</f>
        <v>57.881524926686218</v>
      </c>
      <c r="AQ5">
        <f>'2022 Kaya - defl GDP'!AZ15</f>
        <v>57.707039236685816</v>
      </c>
      <c r="AR5">
        <f>'2022 Kaya - defl GDP'!BA15</f>
        <v>57.566957364341086</v>
      </c>
      <c r="AS5">
        <f>'2022 Kaya - defl GDP'!BB15</f>
        <v>57.404144578313257</v>
      </c>
      <c r="AT5">
        <f>'2022 Kaya - defl GDP'!BC15</f>
        <v>57.194726749760306</v>
      </c>
      <c r="AU5">
        <f>'2022 Kaya - defl GDP'!BD15</f>
        <v>57.061713086608165</v>
      </c>
      <c r="AV5">
        <f>'2022 Kaya - defl GDP'!BE15</f>
        <v>56.931675839817807</v>
      </c>
      <c r="AW5">
        <f>'2022 Kaya - defl GDP'!BF15</f>
        <v>56.813584905660377</v>
      </c>
      <c r="AX5">
        <f>'2022 Kaya - defl GDP'!BG15</f>
        <v>56.695187165775401</v>
      </c>
      <c r="AY5">
        <f>'2022 Kaya - defl GDP'!BH15</f>
        <v>56.620728291316532</v>
      </c>
      <c r="AZ5">
        <f>'2022 Kaya - defl GDP'!BI15</f>
        <v>56.486175542772315</v>
      </c>
      <c r="BA5">
        <f>'2022 Kaya - defl GDP'!BJ15</f>
        <v>56.332627898417364</v>
      </c>
    </row>
    <row r="6" spans="1:53" x14ac:dyDescent="0.25">
      <c r="A6" t="s">
        <v>109</v>
      </c>
      <c r="B6" t="s">
        <v>3</v>
      </c>
      <c r="C6">
        <f>'2022 Kaya - defl GDP'!L31</f>
        <v>282.16000000000003</v>
      </c>
      <c r="D6">
        <f>'2022 Kaya - defl GDP'!M31</f>
        <v>284.97000000000003</v>
      </c>
      <c r="E6">
        <f>'2022 Kaya - defl GDP'!N31</f>
        <v>287.62</v>
      </c>
      <c r="F6">
        <f>'2022 Kaya - defl GDP'!O31</f>
        <v>290.11</v>
      </c>
      <c r="G6">
        <f>'2022 Kaya - defl GDP'!P31</f>
        <v>292.81</v>
      </c>
      <c r="H6">
        <f>'2022 Kaya - defl GDP'!Q31</f>
        <v>295.52</v>
      </c>
      <c r="I6">
        <f>'2022 Kaya - defl GDP'!R31</f>
        <v>298.38</v>
      </c>
      <c r="J6">
        <f>'2022 Kaya - defl GDP'!S31</f>
        <v>301.23</v>
      </c>
      <c r="K6">
        <f>'2022 Kaya - defl GDP'!T31</f>
        <v>304.08999999999997</v>
      </c>
      <c r="L6">
        <f>'2022 Kaya - defl GDP'!U31</f>
        <v>306.77</v>
      </c>
      <c r="M6">
        <f>'2022 Kaya - defl GDP'!V31</f>
        <v>309.35000000000002</v>
      </c>
      <c r="N6">
        <f>'2022 Kaya - defl GDP'!W31</f>
        <v>312.37597699999998</v>
      </c>
      <c r="O6">
        <f>'2022 Kaya - defl GDP'!X31</f>
        <v>315.31097399999999</v>
      </c>
      <c r="P6">
        <f>'2022 Kaya - defl GDP'!Y31</f>
        <v>318.37936400000001</v>
      </c>
      <c r="Q6">
        <f>'2022 Kaya - defl GDP'!Z31</f>
        <v>321.47506700000002</v>
      </c>
      <c r="R6">
        <f>'2022 Kaya - defl GDP'!AA31</f>
        <v>324.59454299999999</v>
      </c>
      <c r="S6">
        <f>'2022 Kaya - defl GDP'!AB31</f>
        <v>327.73461900000001</v>
      </c>
      <c r="T6">
        <f>'2022 Kaya - defl GDP'!AC31</f>
        <v>330.89257800000001</v>
      </c>
      <c r="U6">
        <f>'2022 Kaya - defl GDP'!AD31</f>
        <v>334.06603999999999</v>
      </c>
      <c r="V6">
        <f>'2022 Kaya - defl GDP'!AE31</f>
        <v>337.25262500000002</v>
      </c>
      <c r="W6">
        <f>'2022 Kaya - defl GDP'!AF31</f>
        <v>340.45004299999999</v>
      </c>
      <c r="X6">
        <f>'2022 Kaya - defl GDP'!AG31</f>
        <v>343.655914</v>
      </c>
      <c r="Y6">
        <f>'2022 Kaya - defl GDP'!AH31</f>
        <v>346.86496</v>
      </c>
      <c r="Z6">
        <f>'2022 Kaya - defl GDP'!AI31</f>
        <v>350.06649800000002</v>
      </c>
      <c r="AA6">
        <f>'2022 Kaya - defl GDP'!AJ31</f>
        <v>353.26388500000002</v>
      </c>
      <c r="AB6">
        <f>'2022 Kaya - defl GDP'!AK31</f>
        <v>356.46078499999999</v>
      </c>
      <c r="AC6">
        <f>'2022 Kaya - defl GDP'!AL31</f>
        <v>359.65643299999999</v>
      </c>
      <c r="AD6">
        <f>'2022 Kaya - defl GDP'!AM31</f>
        <v>362.84960899999999</v>
      </c>
      <c r="AE6">
        <f>'2022 Kaya - defl GDP'!AN31</f>
        <v>366.040527</v>
      </c>
      <c r="AF6">
        <f>'2022 Kaya - defl GDP'!AO31</f>
        <v>369.22872899999999</v>
      </c>
      <c r="AG6">
        <f>'2022 Kaya - defl GDP'!AP31</f>
        <v>372.41494799999998</v>
      </c>
    </row>
    <row r="7" spans="1:53" x14ac:dyDescent="0.25">
      <c r="A7" t="s">
        <v>109</v>
      </c>
      <c r="B7" t="s">
        <v>4</v>
      </c>
      <c r="C7">
        <f>'2022 Kaya - defl GDP'!L32</f>
        <v>45.479096419930478</v>
      </c>
      <c r="D7">
        <f>'2022 Kaya - defl GDP'!M32</f>
        <v>45.516823180644224</v>
      </c>
      <c r="E7">
        <f>'2022 Kaya - defl GDP'!N32</f>
        <v>45.915272015653755</v>
      </c>
      <c r="F7">
        <f>'2022 Kaya - defl GDP'!O32</f>
        <v>46.677836634115764</v>
      </c>
      <c r="G7">
        <f>'2022 Kaya - defl GDP'!P32</f>
        <v>47.851334330935458</v>
      </c>
      <c r="H7">
        <f>'2022 Kaya - defl GDP'!Q32</f>
        <v>48.868554105699062</v>
      </c>
      <c r="I7">
        <f>'2022 Kaya - defl GDP'!R32</f>
        <v>49.686546163105753</v>
      </c>
      <c r="J7">
        <f>'2022 Kaya - defl GDP'!S32</f>
        <v>50.157976871044959</v>
      </c>
      <c r="K7">
        <f>'2022 Kaya - defl GDP'!T32</f>
        <v>49.518813899232143</v>
      </c>
      <c r="L7">
        <f>'2022 Kaya - defl GDP'!U32</f>
        <v>47.579523990087424</v>
      </c>
      <c r="M7">
        <f>'2022 Kaya - defl GDP'!V32</f>
        <v>48.311062828977306</v>
      </c>
      <c r="N7">
        <f>'2022 Kaya - defl GDP'!W32</f>
        <v>48.707788281483275</v>
      </c>
      <c r="O7">
        <f>'2022 Kaya - defl GDP'!X32</f>
        <v>49.321514763459525</v>
      </c>
      <c r="P7">
        <f>'2022 Kaya - defl GDP'!Y32</f>
        <v>49.567576086692917</v>
      </c>
      <c r="Q7">
        <f>'2022 Kaya - defl GDP'!Z32</f>
        <v>50.514630098633987</v>
      </c>
      <c r="R7">
        <f>'2022 Kaya - defl GDP'!AA32</f>
        <v>51.739295611908894</v>
      </c>
      <c r="S7">
        <f>'2022 Kaya - defl GDP'!AB32</f>
        <v>52.81032859722756</v>
      </c>
      <c r="T7">
        <f>'2022 Kaya - defl GDP'!AC32</f>
        <v>53.903086841231541</v>
      </c>
      <c r="U7">
        <f>'2022 Kaya - defl GDP'!AD32</f>
        <v>54.84040779006979</v>
      </c>
      <c r="V7">
        <f>'2022 Kaya - defl GDP'!AE32</f>
        <v>55.781843662077044</v>
      </c>
      <c r="W7">
        <f>'2022 Kaya - defl GDP'!AF32</f>
        <v>56.65525550511483</v>
      </c>
      <c r="X7">
        <f>'2022 Kaya - defl GDP'!AG32</f>
        <v>57.432999296337719</v>
      </c>
      <c r="Y7">
        <f>'2022 Kaya - defl GDP'!AH32</f>
        <v>58.26830673903185</v>
      </c>
      <c r="Z7">
        <f>'2022 Kaya - defl GDP'!AI32</f>
        <v>59.147966537828758</v>
      </c>
      <c r="AA7">
        <f>'2022 Kaya - defl GDP'!AJ32</f>
        <v>60.015613363690719</v>
      </c>
      <c r="AB7">
        <f>'2022 Kaya - defl GDP'!AK32</f>
        <v>60.931699241230817</v>
      </c>
      <c r="AC7">
        <f>'2022 Kaya - defl GDP'!AL32</f>
        <v>61.828819459174909</v>
      </c>
      <c r="AD7">
        <f>'2022 Kaya - defl GDP'!AM32</f>
        <v>62.720054839370661</v>
      </c>
      <c r="AE7">
        <f>'2022 Kaya - defl GDP'!AN32</f>
        <v>63.6275533243033</v>
      </c>
      <c r="AF7">
        <f>'2022 Kaya - defl GDP'!AO32</f>
        <v>64.570289347140715</v>
      </c>
      <c r="AG7">
        <f>'2022 Kaya - defl GDP'!AP32</f>
        <v>65.603788238269516</v>
      </c>
    </row>
    <row r="8" spans="1:53" x14ac:dyDescent="0.25">
      <c r="A8" t="s">
        <v>109</v>
      </c>
      <c r="B8" t="s">
        <v>5</v>
      </c>
      <c r="C8">
        <f>'2022 Kaya - defl GDP'!L33</f>
        <v>7.7003988960923295E-3</v>
      </c>
      <c r="D8">
        <f>'2022 Kaya - defl GDP'!M33</f>
        <v>7.4141300322690187E-3</v>
      </c>
      <c r="E8">
        <f>'2022 Kaya - defl GDP'!N33</f>
        <v>7.393912232438426E-3</v>
      </c>
      <c r="F8">
        <f>'2022 Kaya - defl GDP'!O33</f>
        <v>7.2352513353595689E-3</v>
      </c>
      <c r="G8">
        <f>'2022 Kaya - defl GDP'!P33</f>
        <v>7.1486189896047174E-3</v>
      </c>
      <c r="H8">
        <f>'2022 Kaya - defl GDP'!Q33</f>
        <v>6.9439166853972906E-3</v>
      </c>
      <c r="I8">
        <f>'2022 Kaya - defl GDP'!R33</f>
        <v>6.7201551081398306E-3</v>
      </c>
      <c r="J8">
        <f>'2022 Kaya - defl GDP'!S33</f>
        <v>6.7043070504656833E-3</v>
      </c>
      <c r="K8">
        <f>'2022 Kaya - defl GDP'!T33</f>
        <v>6.5927324941604188E-3</v>
      </c>
      <c r="L8">
        <f>'2022 Kaya - defl GDP'!U33</f>
        <v>6.4784596897992618E-3</v>
      </c>
      <c r="M8">
        <f>'2022 Kaya - defl GDP'!V33</f>
        <v>6.538767118250785E-3</v>
      </c>
      <c r="N8">
        <f>'2022 Kaya - defl GDP'!W33</f>
        <v>6.3950282496432094E-3</v>
      </c>
      <c r="O8">
        <f>'2022 Kaya - defl GDP'!X33</f>
        <v>6.1771736163486156E-3</v>
      </c>
      <c r="P8">
        <f>'2022 Kaya - defl GDP'!Y33</f>
        <v>6.0996806071684957E-3</v>
      </c>
      <c r="Q8">
        <f>'2022 Kaya - defl GDP'!Z33</f>
        <v>5.9461641034959335E-3</v>
      </c>
      <c r="R8">
        <f>'2022 Kaya - defl GDP'!AA33</f>
        <v>5.8188872801523215E-3</v>
      </c>
      <c r="S8">
        <f>'2022 Kaya - defl GDP'!AB33</f>
        <v>5.6821490230296564E-3</v>
      </c>
      <c r="T8">
        <f>'2022 Kaya - defl GDP'!AC33</f>
        <v>5.5576654466174494E-3</v>
      </c>
      <c r="U8">
        <f>'2022 Kaya - defl GDP'!AD33</f>
        <v>5.4532166827173821E-3</v>
      </c>
      <c r="V8">
        <f>'2022 Kaya - defl GDP'!AE33</f>
        <v>5.3516102192383451E-3</v>
      </c>
      <c r="W8">
        <f>'2022 Kaya - defl GDP'!AF33</f>
        <v>5.2383494609644678E-3</v>
      </c>
      <c r="X8">
        <f>'2022 Kaya - defl GDP'!AG33</f>
        <v>5.1310719855621996E-3</v>
      </c>
      <c r="Y8">
        <f>'2022 Kaya - defl GDP'!AH33</f>
        <v>5.0326608742545563E-3</v>
      </c>
      <c r="Z8">
        <f>'2022 Kaya - defl GDP'!AI33</f>
        <v>4.9247291359606595E-3</v>
      </c>
      <c r="AA8">
        <f>'2022 Kaya - defl GDP'!AJ33</f>
        <v>4.819510459690454E-3</v>
      </c>
      <c r="AB8">
        <f>'2022 Kaya - defl GDP'!AK33</f>
        <v>4.7117768645921227E-3</v>
      </c>
      <c r="AC8">
        <f>'2022 Kaya - defl GDP'!AL33</f>
        <v>4.6061499272836435E-3</v>
      </c>
      <c r="AD8">
        <f>'2022 Kaya - defl GDP'!AM33</f>
        <v>4.5020575147692223E-3</v>
      </c>
      <c r="AE8">
        <f>'2022 Kaya - defl GDP'!AN33</f>
        <v>4.4015468325691882E-3</v>
      </c>
      <c r="AF8">
        <f>'2022 Kaya - defl GDP'!AO33</f>
        <v>4.3042089218678983E-3</v>
      </c>
      <c r="AG8">
        <f>'2022 Kaya - defl GDP'!AP33</f>
        <v>4.207995478456553E-3</v>
      </c>
    </row>
    <row r="9" spans="1:53" x14ac:dyDescent="0.25">
      <c r="A9" t="s">
        <v>109</v>
      </c>
      <c r="B9" t="s">
        <v>6</v>
      </c>
      <c r="C9">
        <f>'2022 Kaya - defl GDP'!L34</f>
        <v>72.428192057036455</v>
      </c>
      <c r="D9">
        <f>'2022 Kaya - defl GDP'!M34</f>
        <v>73.285258452591222</v>
      </c>
      <c r="E9">
        <f>'2022 Kaya - defl GDP'!N34</f>
        <v>72.616708793715361</v>
      </c>
      <c r="F9">
        <f>'2022 Kaya - defl GDP'!O34</f>
        <v>72.805362481189533</v>
      </c>
      <c r="G9">
        <f>'2022 Kaya - defl GDP'!P34</f>
        <v>72.479507695868747</v>
      </c>
      <c r="H9">
        <f>'2022 Kaya - defl GDP'!Q34</f>
        <v>72.624202047384273</v>
      </c>
      <c r="I9">
        <f>'2022 Kaya - defl GDP'!R34</f>
        <v>72.519315888362129</v>
      </c>
      <c r="J9">
        <f>'2022 Kaya - defl GDP'!S34</f>
        <v>72.488356956991538</v>
      </c>
      <c r="K9">
        <f>'2022 Kaya - defl GDP'!T34</f>
        <v>71.927396143235924</v>
      </c>
      <c r="L9">
        <f>'2022 Kaya - defl GDP'!U34</f>
        <v>70.68063083278102</v>
      </c>
      <c r="M9">
        <f>'2022 Kaya - defl GDP'!V34</f>
        <v>70.692862152989633</v>
      </c>
      <c r="N9">
        <f>'2022 Kaya - defl GDP'!W34</f>
        <v>69.679212171144187</v>
      </c>
      <c r="O9">
        <f>'2022 Kaya - defl GDP'!X34</f>
        <v>69.298747881306383</v>
      </c>
      <c r="P9">
        <f>'2022 Kaya - defl GDP'!Y34</f>
        <v>69.371095640622912</v>
      </c>
      <c r="Q9">
        <f>'2022 Kaya - defl GDP'!Z34</f>
        <v>69.23827530028241</v>
      </c>
      <c r="R9">
        <f>'2022 Kaya - defl GDP'!AA34</f>
        <v>68.892558634197769</v>
      </c>
      <c r="S9">
        <f>'2022 Kaya - defl GDP'!AB34</f>
        <v>68.307411630244246</v>
      </c>
      <c r="T9">
        <f>'2022 Kaya - defl GDP'!AC34</f>
        <v>68.378463833159927</v>
      </c>
      <c r="U9">
        <f>'2022 Kaya - defl GDP'!AD34</f>
        <v>68.422919691179075</v>
      </c>
      <c r="V9">
        <f>'2022 Kaya - defl GDP'!AE34</f>
        <v>68.460020798576664</v>
      </c>
      <c r="W9">
        <f>'2022 Kaya - defl GDP'!AF34</f>
        <v>68.502197039637181</v>
      </c>
      <c r="X9">
        <f>'2022 Kaya - defl GDP'!AG34</f>
        <v>68.566081210837524</v>
      </c>
      <c r="Y9">
        <f>'2022 Kaya - defl GDP'!AH34</f>
        <v>68.748004276353683</v>
      </c>
      <c r="Z9">
        <f>'2022 Kaya - defl GDP'!AI34</f>
        <v>68.90663536760664</v>
      </c>
      <c r="AA9">
        <f>'2022 Kaya - defl GDP'!AJ34</f>
        <v>68.980621430194972</v>
      </c>
      <c r="AB9">
        <f>'2022 Kaya - defl GDP'!AK34</f>
        <v>69.123752178203361</v>
      </c>
      <c r="AC9">
        <f>'2022 Kaya - defl GDP'!AL34</f>
        <v>69.2400903750233</v>
      </c>
      <c r="AD9">
        <f>'2022 Kaya - defl GDP'!AM34</f>
        <v>69.391274425986367</v>
      </c>
      <c r="AE9">
        <f>'2022 Kaya - defl GDP'!AN34</f>
        <v>69.427012860566023</v>
      </c>
      <c r="AF9">
        <f>'2022 Kaya - defl GDP'!AO34</f>
        <v>69.517918076003838</v>
      </c>
      <c r="AG9">
        <f>'2022 Kaya - defl GDP'!AP34</f>
        <v>69.64013109751329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2022 Kaya - defl GDP</vt:lpstr>
      <vt:lpstr>2021 Kaya - defl GDP</vt:lpstr>
      <vt:lpstr>KAYA CAR6v5 comp</vt:lpstr>
      <vt:lpstr>CAR2014 in AR4</vt:lpstr>
      <vt:lpstr>Summary Comp</vt:lpstr>
      <vt:lpstr>kaya_factors</vt:lpstr>
      <vt:lpstr>kaya_ratios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Alsalam, Jameel</dc:creator>
  <cp:lastModifiedBy>Browning, Morgan (she/her/hers)</cp:lastModifiedBy>
  <dcterms:created xsi:type="dcterms:W3CDTF">2021-08-30T18:30:29Z</dcterms:created>
  <dcterms:modified xsi:type="dcterms:W3CDTF">2024-07-03T16:02:54Z</dcterms:modified>
</cp:coreProperties>
</file>