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5.xml" ContentType="application/vnd.openxmlformats-officedocument.drawing+xml"/>
  <Override PartName="/xl/comments1.xml" ContentType="application/vnd.openxmlformats-officedocument.spreadsheetml.comments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comments2.xml" ContentType="application/vnd.openxmlformats-officedocument.spreadsheetml.comments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drawings/drawing8.xml" ContentType="application/vnd.openxmlformats-officedocument.drawing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drawings/drawing9.xml" ContentType="application/vnd.openxmlformats-officedocument.drawing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drawings/drawing10.xml" ContentType="application/vnd.openxmlformats-officedocument.drawingml.chartshapes+xml"/>
  <Override PartName="/xl/drawings/drawing11.xml" ContentType="application/vnd.openxmlformats-officedocument.drawing+xml"/>
  <Override PartName="/xl/comments3.xml" ContentType="application/vnd.openxmlformats-officedocument.spreadsheetml.comments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drawings/drawing12.xml" ContentType="application/vnd.openxmlformats-officedocument.drawing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drawings/drawing13.xml" ContentType="application/vnd.openxmlformats-officedocument.drawing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drawings/drawing14.xml" ContentType="application/vnd.openxmlformats-officedocument.drawing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harts/chart42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drawings/drawing15.xml" ContentType="application/vnd.openxmlformats-officedocument.drawing+xml"/>
  <Override PartName="/xl/charts/chart43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charts/chart44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drawings/drawing16.xml" ContentType="application/vnd.openxmlformats-officedocument.drawing+xml"/>
  <Override PartName="/xl/charts/chart45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charts/chart46.xml" ContentType="application/vnd.openxmlformats-officedocument.drawingml.chart+xml"/>
  <Override PartName="/xl/charts/style46.xml" ContentType="application/vnd.ms-office.chartstyle+xml"/>
  <Override PartName="/xl/charts/colors46.xml" ContentType="application/vnd.ms-office.chartcolorstyle+xml"/>
  <Override PartName="/xl/drawings/drawing17.xml" ContentType="application/vnd.openxmlformats-officedocument.drawing+xml"/>
  <Override PartName="/xl/charts/chart47.xml" ContentType="application/vnd.openxmlformats-officedocument.drawingml.chart+xml"/>
  <Override PartName="/xl/charts/style47.xml" ContentType="application/vnd.ms-office.chartstyle+xml"/>
  <Override PartName="/xl/charts/colors47.xml" ContentType="application/vnd.ms-office.chartcolorstyle+xml"/>
  <Override PartName="/xl/charts/chart48.xml" ContentType="application/vnd.openxmlformats-officedocument.drawingml.chart+xml"/>
  <Override PartName="/xl/charts/style48.xml" ContentType="application/vnd.ms-office.chartstyle+xml"/>
  <Override PartName="/xl/charts/colors48.xml" ContentType="application/vnd.ms-office.chartcolorstyle+xml"/>
  <Override PartName="/xl/drawings/drawing18.xml" ContentType="application/vnd.openxmlformats-officedocument.drawing+xml"/>
  <Override PartName="/xl/charts/chart49.xml" ContentType="application/vnd.openxmlformats-officedocument.drawingml.chart+xml"/>
  <Override PartName="/xl/charts/style49.xml" ContentType="application/vnd.ms-office.chartstyle+xml"/>
  <Override PartName="/xl/charts/colors49.xml" ContentType="application/vnd.ms-office.chartcolorstyle+xml"/>
  <Override PartName="/xl/charts/chart50.xml" ContentType="application/vnd.openxmlformats-officedocument.drawingml.chart+xml"/>
  <Override PartName="/xl/charts/style50.xml" ContentType="application/vnd.ms-office.chartstyle+xml"/>
  <Override PartName="/xl/charts/colors50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jcole\Documents\LEEP\LEEP\plot_mapping\"/>
    </mc:Choice>
  </mc:AlternateContent>
  <xr:revisionPtr revIDLastSave="0" documentId="13_ncr:1_{F9EF56A9-3246-421B-A2E1-5EA5455255B6}" xr6:coauthVersionLast="47" xr6:coauthVersionMax="47" xr10:uidLastSave="{00000000-0000-0000-0000-000000000000}"/>
  <bookViews>
    <workbookView xWindow="-120" yWindow="-120" windowWidth="38640" windowHeight="21390" activeTab="2" xr2:uid="{00000000-000D-0000-FFFF-FFFF00000000}"/>
  </bookViews>
  <sheets>
    <sheet name="Data Sector GHGI" sheetId="27" r:id="rId1"/>
    <sheet name="Raw" sheetId="14" r:id="rId2"/>
    <sheet name="Em_t" sheetId="16" r:id="rId3"/>
    <sheet name="Em_t_power" sheetId="17" r:id="rId4"/>
    <sheet name="2030 Em IRA" sheetId="3" r:id="rId5"/>
    <sheet name="2030 Em Ref-IRA" sheetId="25" r:id="rId6"/>
    <sheet name="RefIRA_t" sheetId="18" r:id="rId7"/>
    <sheet name="LMDI" sheetId="12" r:id="rId8"/>
    <sheet name="Waterfall Summary" sheetId="26" r:id="rId9"/>
    <sheet name="W EPS" sheetId="19" r:id="rId10"/>
    <sheet name="W GCAM" sheetId="20" r:id="rId11"/>
    <sheet name="W MARKAL" sheetId="21" r:id="rId12"/>
    <sheet name="W NEMS" sheetId="22" r:id="rId13"/>
    <sheet name="W REGEN" sheetId="23" r:id="rId14"/>
    <sheet name="W RIO" sheetId="24" r:id="rId15"/>
  </sheets>
  <externalReferences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</externalReferenc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59" i="16" l="1"/>
  <c r="F258" i="16"/>
  <c r="F256" i="16"/>
  <c r="F255" i="16"/>
  <c r="F252" i="16"/>
  <c r="F266" i="16" s="1"/>
  <c r="F251" i="16"/>
  <c r="F250" i="16"/>
  <c r="F249" i="16"/>
  <c r="F247" i="16"/>
  <c r="F246" i="16"/>
  <c r="F243" i="16"/>
  <c r="F242" i="16"/>
  <c r="F263" i="16" s="1"/>
  <c r="E259" i="16"/>
  <c r="E258" i="16"/>
  <c r="E256" i="16"/>
  <c r="E255" i="16"/>
  <c r="E266" i="16" s="1"/>
  <c r="E274" i="16" s="1"/>
  <c r="E252" i="16"/>
  <c r="E251" i="16"/>
  <c r="E250" i="16"/>
  <c r="E249" i="16"/>
  <c r="E247" i="16"/>
  <c r="E246" i="16"/>
  <c r="E243" i="16"/>
  <c r="E242" i="16"/>
  <c r="D259" i="16"/>
  <c r="D258" i="16"/>
  <c r="D256" i="16"/>
  <c r="D255" i="16"/>
  <c r="D252" i="16"/>
  <c r="D251" i="16"/>
  <c r="D250" i="16"/>
  <c r="D249" i="16"/>
  <c r="D247" i="16"/>
  <c r="D246" i="16"/>
  <c r="D243" i="16"/>
  <c r="D242" i="16"/>
  <c r="C259" i="16"/>
  <c r="C258" i="16"/>
  <c r="C256" i="16"/>
  <c r="C255" i="16"/>
  <c r="C252" i="16"/>
  <c r="C251" i="16"/>
  <c r="C250" i="16"/>
  <c r="C249" i="16"/>
  <c r="C247" i="16"/>
  <c r="C246" i="16"/>
  <c r="C243" i="16"/>
  <c r="C242" i="16"/>
  <c r="Q239" i="16"/>
  <c r="P239" i="16"/>
  <c r="O239" i="16"/>
  <c r="N239" i="16"/>
  <c r="M239" i="16"/>
  <c r="L239" i="16"/>
  <c r="K239" i="16"/>
  <c r="J239" i="16"/>
  <c r="I239" i="16"/>
  <c r="H239" i="16"/>
  <c r="G239" i="16"/>
  <c r="F239" i="16"/>
  <c r="E239" i="16"/>
  <c r="D239" i="16"/>
  <c r="C239" i="16"/>
  <c r="B239" i="16"/>
  <c r="A239" i="16"/>
  <c r="F206" i="16"/>
  <c r="E206" i="16"/>
  <c r="F205" i="16"/>
  <c r="E205" i="16"/>
  <c r="F203" i="16"/>
  <c r="E203" i="16"/>
  <c r="F202" i="16"/>
  <c r="E202" i="16"/>
  <c r="F199" i="16"/>
  <c r="E199" i="16"/>
  <c r="F198" i="16"/>
  <c r="E198" i="16"/>
  <c r="E213" i="16" s="1"/>
  <c r="E221" i="16" s="1"/>
  <c r="F197" i="16"/>
  <c r="E197" i="16"/>
  <c r="F196" i="16"/>
  <c r="E196" i="16"/>
  <c r="F194" i="16"/>
  <c r="E194" i="16"/>
  <c r="F193" i="16"/>
  <c r="E193" i="16"/>
  <c r="F190" i="16"/>
  <c r="E190" i="16"/>
  <c r="F189" i="16"/>
  <c r="E189" i="16"/>
  <c r="E210" i="16" s="1"/>
  <c r="D206" i="16"/>
  <c r="D205" i="16"/>
  <c r="D203" i="16"/>
  <c r="D202" i="16"/>
  <c r="D199" i="16"/>
  <c r="D198" i="16"/>
  <c r="D197" i="16"/>
  <c r="D196" i="16"/>
  <c r="D194" i="16"/>
  <c r="D193" i="16"/>
  <c r="D190" i="16"/>
  <c r="D189" i="16"/>
  <c r="C206" i="16"/>
  <c r="C205" i="16"/>
  <c r="C203" i="16"/>
  <c r="C202" i="16"/>
  <c r="C199" i="16"/>
  <c r="C198" i="16"/>
  <c r="C197" i="16"/>
  <c r="C196" i="16"/>
  <c r="C194" i="16"/>
  <c r="C193" i="16"/>
  <c r="C190" i="16"/>
  <c r="C189" i="16"/>
  <c r="Q186" i="16"/>
  <c r="P186" i="16"/>
  <c r="O186" i="16"/>
  <c r="N186" i="16"/>
  <c r="M186" i="16"/>
  <c r="L186" i="16"/>
  <c r="K186" i="16"/>
  <c r="J186" i="16"/>
  <c r="I186" i="16"/>
  <c r="H186" i="16"/>
  <c r="G186" i="16"/>
  <c r="F186" i="16"/>
  <c r="E186" i="16"/>
  <c r="D186" i="16"/>
  <c r="C186" i="16"/>
  <c r="B186" i="16"/>
  <c r="A186" i="16"/>
  <c r="D268" i="16"/>
  <c r="D267" i="16"/>
  <c r="D266" i="16"/>
  <c r="C266" i="16"/>
  <c r="C262" i="16"/>
  <c r="B259" i="16"/>
  <c r="B258" i="16"/>
  <c r="B257" i="16"/>
  <c r="B256" i="16"/>
  <c r="B255" i="16"/>
  <c r="B254" i="16"/>
  <c r="B253" i="16"/>
  <c r="B252" i="16"/>
  <c r="E267" i="16"/>
  <c r="B251" i="16"/>
  <c r="E263" i="16"/>
  <c r="D215" i="16"/>
  <c r="D214" i="16"/>
  <c r="D213" i="16"/>
  <c r="C213" i="16"/>
  <c r="F210" i="16"/>
  <c r="C209" i="16"/>
  <c r="B206" i="16"/>
  <c r="B205" i="16"/>
  <c r="B204" i="16"/>
  <c r="B203" i="16"/>
  <c r="B202" i="16"/>
  <c r="B201" i="16"/>
  <c r="B200" i="16"/>
  <c r="F213" i="16"/>
  <c r="B199" i="16"/>
  <c r="F214" i="16"/>
  <c r="B198" i="16"/>
  <c r="F211" i="16"/>
  <c r="E169" i="16"/>
  <c r="E159" i="16"/>
  <c r="F156" i="16"/>
  <c r="E156" i="16"/>
  <c r="F155" i="16"/>
  <c r="E155" i="16"/>
  <c r="F153" i="16"/>
  <c r="E153" i="16"/>
  <c r="F152" i="16"/>
  <c r="E152" i="16"/>
  <c r="F149" i="16"/>
  <c r="E149" i="16"/>
  <c r="F148" i="16"/>
  <c r="E148" i="16"/>
  <c r="E165" i="16" s="1"/>
  <c r="F147" i="16"/>
  <c r="E147" i="16"/>
  <c r="F146" i="16"/>
  <c r="E146" i="16"/>
  <c r="F144" i="16"/>
  <c r="E144" i="16"/>
  <c r="F143" i="16"/>
  <c r="E143" i="16"/>
  <c r="F140" i="16"/>
  <c r="E140" i="16"/>
  <c r="F139" i="16"/>
  <c r="E139" i="16"/>
  <c r="E160" i="16" s="1"/>
  <c r="D156" i="16"/>
  <c r="D155" i="16"/>
  <c r="D153" i="16"/>
  <c r="D152" i="16"/>
  <c r="D149" i="16"/>
  <c r="D148" i="16"/>
  <c r="D147" i="16"/>
  <c r="D146" i="16"/>
  <c r="D144" i="16"/>
  <c r="D143" i="16"/>
  <c r="D140" i="16"/>
  <c r="D139" i="16"/>
  <c r="D90" i="16"/>
  <c r="C156" i="16"/>
  <c r="C155" i="16"/>
  <c r="C153" i="16"/>
  <c r="C152" i="16"/>
  <c r="C149" i="16"/>
  <c r="C148" i="16"/>
  <c r="C147" i="16"/>
  <c r="C146" i="16"/>
  <c r="C144" i="16"/>
  <c r="C143" i="16"/>
  <c r="C140" i="16"/>
  <c r="C139" i="16"/>
  <c r="Q136" i="16"/>
  <c r="P136" i="16"/>
  <c r="O136" i="16"/>
  <c r="N136" i="16"/>
  <c r="M136" i="16"/>
  <c r="L136" i="16"/>
  <c r="K136" i="16"/>
  <c r="J136" i="16"/>
  <c r="I136" i="16"/>
  <c r="H136" i="16"/>
  <c r="G136" i="16"/>
  <c r="F136" i="16"/>
  <c r="E136" i="16"/>
  <c r="D136" i="16"/>
  <c r="C136" i="16"/>
  <c r="B136" i="16"/>
  <c r="A136" i="16"/>
  <c r="D165" i="16"/>
  <c r="D164" i="16"/>
  <c r="D163" i="16"/>
  <c r="C163" i="16"/>
  <c r="C159" i="16"/>
  <c r="B156" i="16"/>
  <c r="B155" i="16"/>
  <c r="B154" i="16"/>
  <c r="B153" i="16"/>
  <c r="B152" i="16"/>
  <c r="B151" i="16"/>
  <c r="B150" i="16"/>
  <c r="B149" i="16"/>
  <c r="F163" i="16"/>
  <c r="B148" i="16"/>
  <c r="F160" i="16"/>
  <c r="E110" i="16"/>
  <c r="F107" i="16"/>
  <c r="E107" i="16"/>
  <c r="F106" i="16"/>
  <c r="E106" i="16"/>
  <c r="F104" i="16"/>
  <c r="E104" i="16"/>
  <c r="F103" i="16"/>
  <c r="E103" i="16"/>
  <c r="F100" i="16"/>
  <c r="E100" i="16"/>
  <c r="F99" i="16"/>
  <c r="E99" i="16"/>
  <c r="F98" i="16"/>
  <c r="E98" i="16"/>
  <c r="F97" i="16"/>
  <c r="E97" i="16"/>
  <c r="F95" i="16"/>
  <c r="E95" i="16"/>
  <c r="F94" i="16"/>
  <c r="E94" i="16"/>
  <c r="F91" i="16"/>
  <c r="E91" i="16"/>
  <c r="F90" i="16"/>
  <c r="E90" i="16"/>
  <c r="D107" i="16"/>
  <c r="D98" i="16"/>
  <c r="D106" i="16"/>
  <c r="D97" i="16"/>
  <c r="D104" i="16"/>
  <c r="D103" i="16"/>
  <c r="D95" i="16"/>
  <c r="D94" i="16"/>
  <c r="D100" i="16"/>
  <c r="D91" i="16"/>
  <c r="D99" i="16"/>
  <c r="AE153" i="14"/>
  <c r="AD153" i="14"/>
  <c r="AC153" i="14"/>
  <c r="AB153" i="14"/>
  <c r="AA153" i="14"/>
  <c r="Z153" i="14"/>
  <c r="Y153" i="14"/>
  <c r="X153" i="14"/>
  <c r="W153" i="14"/>
  <c r="V153" i="14"/>
  <c r="U153" i="14"/>
  <c r="T153" i="14"/>
  <c r="AE152" i="14"/>
  <c r="AD152" i="14"/>
  <c r="AC152" i="14"/>
  <c r="AB152" i="14"/>
  <c r="AA152" i="14"/>
  <c r="Z152" i="14"/>
  <c r="Y152" i="14"/>
  <c r="X152" i="14"/>
  <c r="W152" i="14"/>
  <c r="V152" i="14"/>
  <c r="U152" i="14"/>
  <c r="T152" i="14"/>
  <c r="AE151" i="14"/>
  <c r="AD151" i="14"/>
  <c r="AC151" i="14"/>
  <c r="AB151" i="14"/>
  <c r="AA151" i="14"/>
  <c r="Z151" i="14"/>
  <c r="Y151" i="14"/>
  <c r="X151" i="14"/>
  <c r="W151" i="14"/>
  <c r="V151" i="14"/>
  <c r="U151" i="14"/>
  <c r="T151" i="14"/>
  <c r="AE150" i="14"/>
  <c r="AD150" i="14"/>
  <c r="AC150" i="14"/>
  <c r="AB150" i="14"/>
  <c r="AA150" i="14"/>
  <c r="Z150" i="14"/>
  <c r="Y150" i="14"/>
  <c r="X150" i="14"/>
  <c r="W150" i="14"/>
  <c r="V150" i="14"/>
  <c r="U150" i="14"/>
  <c r="T150" i="14"/>
  <c r="AE149" i="14"/>
  <c r="AD149" i="14"/>
  <c r="AC149" i="14"/>
  <c r="AB149" i="14"/>
  <c r="AA149" i="14"/>
  <c r="Z149" i="14"/>
  <c r="Y149" i="14"/>
  <c r="X149" i="14"/>
  <c r="W149" i="14"/>
  <c r="V149" i="14"/>
  <c r="U149" i="14"/>
  <c r="T149" i="14"/>
  <c r="AE148" i="14"/>
  <c r="AD148" i="14"/>
  <c r="AC148" i="14"/>
  <c r="AB148" i="14"/>
  <c r="AA148" i="14"/>
  <c r="Z148" i="14"/>
  <c r="Y148" i="14"/>
  <c r="X148" i="14"/>
  <c r="W148" i="14"/>
  <c r="V148" i="14"/>
  <c r="U148" i="14"/>
  <c r="T148" i="14"/>
  <c r="AE147" i="14"/>
  <c r="AD147" i="14"/>
  <c r="AC147" i="14"/>
  <c r="AB147" i="14"/>
  <c r="AA147" i="14"/>
  <c r="Z147" i="14"/>
  <c r="Y147" i="14"/>
  <c r="X147" i="14"/>
  <c r="W147" i="14"/>
  <c r="V147" i="14"/>
  <c r="U147" i="14"/>
  <c r="T147" i="14"/>
  <c r="AE142" i="14"/>
  <c r="AD142" i="14"/>
  <c r="AC142" i="14"/>
  <c r="AB142" i="14"/>
  <c r="AA142" i="14"/>
  <c r="Z142" i="14"/>
  <c r="Y142" i="14"/>
  <c r="X142" i="14"/>
  <c r="W142" i="14"/>
  <c r="V142" i="14"/>
  <c r="U142" i="14"/>
  <c r="T142" i="14"/>
  <c r="AE141" i="14"/>
  <c r="AD141" i="14"/>
  <c r="AC141" i="14"/>
  <c r="AB141" i="14"/>
  <c r="AA141" i="14"/>
  <c r="Z141" i="14"/>
  <c r="Y141" i="14"/>
  <c r="X141" i="14"/>
  <c r="W141" i="14"/>
  <c r="V141" i="14"/>
  <c r="U141" i="14"/>
  <c r="T141" i="14"/>
  <c r="AE140" i="14"/>
  <c r="AD140" i="14"/>
  <c r="AC140" i="14"/>
  <c r="AB140" i="14"/>
  <c r="AA140" i="14"/>
  <c r="Z140" i="14"/>
  <c r="Y140" i="14"/>
  <c r="X140" i="14"/>
  <c r="W140" i="14"/>
  <c r="V140" i="14"/>
  <c r="U140" i="14"/>
  <c r="T140" i="14"/>
  <c r="AE139" i="14"/>
  <c r="AD139" i="14"/>
  <c r="AC139" i="14"/>
  <c r="AB139" i="14"/>
  <c r="AA139" i="14"/>
  <c r="Z139" i="14"/>
  <c r="Y139" i="14"/>
  <c r="X139" i="14"/>
  <c r="W139" i="14"/>
  <c r="V139" i="14"/>
  <c r="U139" i="14"/>
  <c r="T139" i="14"/>
  <c r="AE129" i="14"/>
  <c r="AD129" i="14"/>
  <c r="AC129" i="14"/>
  <c r="AB129" i="14"/>
  <c r="AA129" i="14"/>
  <c r="Z129" i="14"/>
  <c r="Y129" i="14"/>
  <c r="X129" i="14"/>
  <c r="W129" i="14"/>
  <c r="V129" i="14"/>
  <c r="U129" i="14"/>
  <c r="T129" i="14"/>
  <c r="AE128" i="14"/>
  <c r="AD128" i="14"/>
  <c r="AC128" i="14"/>
  <c r="AB128" i="14"/>
  <c r="AA128" i="14"/>
  <c r="Z128" i="14"/>
  <c r="Y128" i="14"/>
  <c r="X128" i="14"/>
  <c r="W128" i="14"/>
  <c r="V128" i="14"/>
  <c r="U128" i="14"/>
  <c r="T128" i="14"/>
  <c r="AE127" i="14"/>
  <c r="AD127" i="14"/>
  <c r="AC127" i="14"/>
  <c r="AB127" i="14"/>
  <c r="AA127" i="14"/>
  <c r="Z127" i="14"/>
  <c r="Y127" i="14"/>
  <c r="X127" i="14"/>
  <c r="W127" i="14"/>
  <c r="V127" i="14"/>
  <c r="U127" i="14"/>
  <c r="T127" i="14"/>
  <c r="AE126" i="14"/>
  <c r="AD126" i="14"/>
  <c r="AC126" i="14"/>
  <c r="AB126" i="14"/>
  <c r="AA126" i="14"/>
  <c r="Z126" i="14"/>
  <c r="Y126" i="14"/>
  <c r="X126" i="14"/>
  <c r="W126" i="14"/>
  <c r="V126" i="14"/>
  <c r="U126" i="14"/>
  <c r="T126" i="14"/>
  <c r="AE125" i="14"/>
  <c r="AD125" i="14"/>
  <c r="AC125" i="14"/>
  <c r="AB125" i="14"/>
  <c r="AA125" i="14"/>
  <c r="Z125" i="14"/>
  <c r="Y125" i="14"/>
  <c r="X125" i="14"/>
  <c r="W125" i="14"/>
  <c r="V125" i="14"/>
  <c r="U125" i="14"/>
  <c r="T125" i="14"/>
  <c r="AE124" i="14"/>
  <c r="AD124" i="14"/>
  <c r="AC124" i="14"/>
  <c r="AB124" i="14"/>
  <c r="AA124" i="14"/>
  <c r="Z124" i="14"/>
  <c r="Y124" i="14"/>
  <c r="X124" i="14"/>
  <c r="W124" i="14"/>
  <c r="V124" i="14"/>
  <c r="U124" i="14"/>
  <c r="T124" i="14"/>
  <c r="AE123" i="14"/>
  <c r="AD123" i="14"/>
  <c r="AC123" i="14"/>
  <c r="AB123" i="14"/>
  <c r="AA123" i="14"/>
  <c r="Z123" i="14"/>
  <c r="Y123" i="14"/>
  <c r="X123" i="14"/>
  <c r="W123" i="14"/>
  <c r="V123" i="14"/>
  <c r="U123" i="14"/>
  <c r="T123" i="14"/>
  <c r="AE121" i="14"/>
  <c r="AD121" i="14"/>
  <c r="AC121" i="14"/>
  <c r="AB121" i="14"/>
  <c r="AA121" i="14"/>
  <c r="Z121" i="14"/>
  <c r="Y121" i="14"/>
  <c r="X121" i="14"/>
  <c r="W121" i="14"/>
  <c r="V121" i="14"/>
  <c r="U121" i="14"/>
  <c r="T121" i="14"/>
  <c r="AE120" i="14"/>
  <c r="AD120" i="14"/>
  <c r="AC120" i="14"/>
  <c r="AB120" i="14"/>
  <c r="AA120" i="14"/>
  <c r="Z120" i="14"/>
  <c r="Y120" i="14"/>
  <c r="X120" i="14"/>
  <c r="W120" i="14"/>
  <c r="V120" i="14"/>
  <c r="U120" i="14"/>
  <c r="T120" i="14"/>
  <c r="AE119" i="14"/>
  <c r="AD119" i="14"/>
  <c r="AC119" i="14"/>
  <c r="AB119" i="14"/>
  <c r="AA119" i="14"/>
  <c r="Z119" i="14"/>
  <c r="Y119" i="14"/>
  <c r="X119" i="14"/>
  <c r="W119" i="14"/>
  <c r="V119" i="14"/>
  <c r="U119" i="14"/>
  <c r="T119" i="14"/>
  <c r="AE118" i="14"/>
  <c r="AD118" i="14"/>
  <c r="AC118" i="14"/>
  <c r="AB118" i="14"/>
  <c r="AA118" i="14"/>
  <c r="Z118" i="14"/>
  <c r="Y118" i="14"/>
  <c r="X118" i="14"/>
  <c r="W118" i="14"/>
  <c r="V118" i="14"/>
  <c r="U118" i="14"/>
  <c r="T118" i="14"/>
  <c r="AE117" i="14"/>
  <c r="AD117" i="14"/>
  <c r="AC117" i="14"/>
  <c r="AB117" i="14"/>
  <c r="AA117" i="14"/>
  <c r="Z117" i="14"/>
  <c r="Y117" i="14"/>
  <c r="X117" i="14"/>
  <c r="W117" i="14"/>
  <c r="V117" i="14"/>
  <c r="U117" i="14"/>
  <c r="T117" i="14"/>
  <c r="AE116" i="14"/>
  <c r="AD116" i="14"/>
  <c r="AC116" i="14"/>
  <c r="AB116" i="14"/>
  <c r="AA116" i="14"/>
  <c r="Z116" i="14"/>
  <c r="Y116" i="14"/>
  <c r="X116" i="14"/>
  <c r="W116" i="14"/>
  <c r="V116" i="14"/>
  <c r="U116" i="14"/>
  <c r="T116" i="14"/>
  <c r="AE115" i="14"/>
  <c r="AD115" i="14"/>
  <c r="AC115" i="14"/>
  <c r="AB115" i="14"/>
  <c r="AA115" i="14"/>
  <c r="Z115" i="14"/>
  <c r="Y115" i="14"/>
  <c r="X115" i="14"/>
  <c r="W115" i="14"/>
  <c r="V115" i="14"/>
  <c r="U115" i="14"/>
  <c r="T115" i="14"/>
  <c r="AE107" i="14"/>
  <c r="AD107" i="14"/>
  <c r="AC107" i="14"/>
  <c r="AB107" i="14"/>
  <c r="AA107" i="14"/>
  <c r="Z107" i="14"/>
  <c r="Y107" i="14"/>
  <c r="X107" i="14"/>
  <c r="W107" i="14"/>
  <c r="V107" i="14"/>
  <c r="U107" i="14"/>
  <c r="T107" i="14"/>
  <c r="AE99" i="14"/>
  <c r="AD99" i="14"/>
  <c r="AC99" i="14"/>
  <c r="AB99" i="14"/>
  <c r="AA99" i="14"/>
  <c r="Z99" i="14"/>
  <c r="Y99" i="14"/>
  <c r="X99" i="14"/>
  <c r="W99" i="14"/>
  <c r="V99" i="14"/>
  <c r="U99" i="14"/>
  <c r="T99" i="14"/>
  <c r="AE97" i="14"/>
  <c r="AD97" i="14"/>
  <c r="AC97" i="14"/>
  <c r="AB97" i="14"/>
  <c r="AA97" i="14"/>
  <c r="Z97" i="14"/>
  <c r="Y97" i="14"/>
  <c r="X97" i="14"/>
  <c r="W97" i="14"/>
  <c r="V97" i="14"/>
  <c r="U97" i="14"/>
  <c r="T97" i="14"/>
  <c r="AE96" i="14"/>
  <c r="AD96" i="14"/>
  <c r="AC96" i="14"/>
  <c r="AB96" i="14"/>
  <c r="AA96" i="14"/>
  <c r="Z96" i="14"/>
  <c r="Y96" i="14"/>
  <c r="X96" i="14"/>
  <c r="W96" i="14"/>
  <c r="V96" i="14"/>
  <c r="U96" i="14"/>
  <c r="T96" i="14"/>
  <c r="AE95" i="14"/>
  <c r="AD95" i="14"/>
  <c r="AC95" i="14"/>
  <c r="AB95" i="14"/>
  <c r="AA95" i="14"/>
  <c r="Z95" i="14"/>
  <c r="Y95" i="14"/>
  <c r="X95" i="14"/>
  <c r="W95" i="14"/>
  <c r="V95" i="14"/>
  <c r="U95" i="14"/>
  <c r="T95" i="14"/>
  <c r="AE94" i="14"/>
  <c r="AD94" i="14"/>
  <c r="AC94" i="14"/>
  <c r="AB94" i="14"/>
  <c r="AA94" i="14"/>
  <c r="Z94" i="14"/>
  <c r="Y94" i="14"/>
  <c r="X94" i="14"/>
  <c r="W94" i="14"/>
  <c r="V94" i="14"/>
  <c r="U94" i="14"/>
  <c r="T94" i="14"/>
  <c r="AE93" i="14"/>
  <c r="AD93" i="14"/>
  <c r="AC93" i="14"/>
  <c r="AB93" i="14"/>
  <c r="AA93" i="14"/>
  <c r="Z93" i="14"/>
  <c r="Y93" i="14"/>
  <c r="X93" i="14"/>
  <c r="W93" i="14"/>
  <c r="V93" i="14"/>
  <c r="U93" i="14"/>
  <c r="T93" i="14"/>
  <c r="AE92" i="14"/>
  <c r="AD92" i="14"/>
  <c r="AC92" i="14"/>
  <c r="AB92" i="14"/>
  <c r="AA92" i="14"/>
  <c r="Z92" i="14"/>
  <c r="Y92" i="14"/>
  <c r="X92" i="14"/>
  <c r="W92" i="14"/>
  <c r="V92" i="14"/>
  <c r="U92" i="14"/>
  <c r="T92" i="14"/>
  <c r="AE91" i="14"/>
  <c r="AD91" i="14"/>
  <c r="AC91" i="14"/>
  <c r="AB91" i="14"/>
  <c r="AA91" i="14"/>
  <c r="Z91" i="14"/>
  <c r="Y91" i="14"/>
  <c r="X91" i="14"/>
  <c r="W91" i="14"/>
  <c r="V91" i="14"/>
  <c r="U91" i="14"/>
  <c r="T91" i="14"/>
  <c r="AE90" i="14"/>
  <c r="AD90" i="14"/>
  <c r="AC90" i="14"/>
  <c r="AB90" i="14"/>
  <c r="AA90" i="14"/>
  <c r="Z90" i="14"/>
  <c r="Y90" i="14"/>
  <c r="X90" i="14"/>
  <c r="W90" i="14"/>
  <c r="V90" i="14"/>
  <c r="U90" i="14"/>
  <c r="T90" i="14"/>
  <c r="AE89" i="14"/>
  <c r="AD89" i="14"/>
  <c r="AC89" i="14"/>
  <c r="AB89" i="14"/>
  <c r="AA89" i="14"/>
  <c r="Z89" i="14"/>
  <c r="Y89" i="14"/>
  <c r="X89" i="14"/>
  <c r="W89" i="14"/>
  <c r="V89" i="14"/>
  <c r="U89" i="14"/>
  <c r="T89" i="14"/>
  <c r="AE88" i="14"/>
  <c r="AD88" i="14"/>
  <c r="AC88" i="14"/>
  <c r="AB88" i="14"/>
  <c r="AA88" i="14"/>
  <c r="Z88" i="14"/>
  <c r="Y88" i="14"/>
  <c r="X88" i="14"/>
  <c r="W88" i="14"/>
  <c r="V88" i="14"/>
  <c r="U88" i="14"/>
  <c r="T88" i="14"/>
  <c r="AE87" i="14"/>
  <c r="AD87" i="14"/>
  <c r="AC87" i="14"/>
  <c r="AB87" i="14"/>
  <c r="AA87" i="14"/>
  <c r="Z87" i="14"/>
  <c r="Y87" i="14"/>
  <c r="X87" i="14"/>
  <c r="W87" i="14"/>
  <c r="V87" i="14"/>
  <c r="U87" i="14"/>
  <c r="T87" i="14"/>
  <c r="AE86" i="14"/>
  <c r="AD86" i="14"/>
  <c r="AC86" i="14"/>
  <c r="AB86" i="14"/>
  <c r="AA86" i="14"/>
  <c r="Z86" i="14"/>
  <c r="Y86" i="14"/>
  <c r="X86" i="14"/>
  <c r="W86" i="14"/>
  <c r="V86" i="14"/>
  <c r="U86" i="14"/>
  <c r="T86" i="14"/>
  <c r="AE85" i="14"/>
  <c r="AD85" i="14"/>
  <c r="AC85" i="14"/>
  <c r="AB85" i="14"/>
  <c r="AA85" i="14"/>
  <c r="Z85" i="14"/>
  <c r="Y85" i="14"/>
  <c r="X85" i="14"/>
  <c r="W85" i="14"/>
  <c r="V85" i="14"/>
  <c r="U85" i="14"/>
  <c r="T85" i="14"/>
  <c r="AE84" i="14"/>
  <c r="AD84" i="14"/>
  <c r="AC84" i="14"/>
  <c r="AB84" i="14"/>
  <c r="AA84" i="14"/>
  <c r="Z84" i="14"/>
  <c r="Y84" i="14"/>
  <c r="X84" i="14"/>
  <c r="W84" i="14"/>
  <c r="V84" i="14"/>
  <c r="U84" i="14"/>
  <c r="T84" i="14"/>
  <c r="AE83" i="14"/>
  <c r="AD83" i="14"/>
  <c r="AC83" i="14"/>
  <c r="AB83" i="14"/>
  <c r="AA83" i="14"/>
  <c r="Z83" i="14"/>
  <c r="Y83" i="14"/>
  <c r="X83" i="14"/>
  <c r="W83" i="14"/>
  <c r="V83" i="14"/>
  <c r="U83" i="14"/>
  <c r="T83" i="14"/>
  <c r="C107" i="16"/>
  <c r="C106" i="16"/>
  <c r="C104" i="16"/>
  <c r="C100" i="16"/>
  <c r="C99" i="16"/>
  <c r="C98" i="16"/>
  <c r="C97" i="16"/>
  <c r="C95" i="16"/>
  <c r="C94" i="16"/>
  <c r="C91" i="16"/>
  <c r="C90" i="16"/>
  <c r="Q87" i="16"/>
  <c r="P87" i="16"/>
  <c r="O87" i="16"/>
  <c r="N87" i="16"/>
  <c r="M87" i="16"/>
  <c r="L87" i="16"/>
  <c r="K87" i="16"/>
  <c r="J87" i="16"/>
  <c r="I87" i="16"/>
  <c r="H87" i="16"/>
  <c r="G87" i="16"/>
  <c r="F87" i="16"/>
  <c r="E87" i="16"/>
  <c r="D87" i="16"/>
  <c r="C87" i="16"/>
  <c r="B87" i="16"/>
  <c r="A87" i="16"/>
  <c r="C98" i="27"/>
  <c r="D98" i="27"/>
  <c r="E98" i="27"/>
  <c r="F98" i="27"/>
  <c r="F99" i="27" s="1"/>
  <c r="G98" i="27"/>
  <c r="H98" i="27"/>
  <c r="I98" i="27"/>
  <c r="I99" i="27" s="1"/>
  <c r="J98" i="27"/>
  <c r="J99" i="27" s="1"/>
  <c r="K98" i="27"/>
  <c r="L98" i="27"/>
  <c r="M98" i="27"/>
  <c r="M99" i="27" s="1"/>
  <c r="N98" i="27"/>
  <c r="N99" i="27" s="1"/>
  <c r="O98" i="27"/>
  <c r="P98" i="27"/>
  <c r="Q98" i="27"/>
  <c r="D99" i="27" s="1"/>
  <c r="R98" i="27"/>
  <c r="R99" i="27" s="1"/>
  <c r="S98" i="27"/>
  <c r="T98" i="27"/>
  <c r="U98" i="27"/>
  <c r="U99" i="27" s="1"/>
  <c r="V98" i="27"/>
  <c r="V99" i="27" s="1"/>
  <c r="W98" i="27"/>
  <c r="X98" i="27"/>
  <c r="Y98" i="27"/>
  <c r="Y99" i="27" s="1"/>
  <c r="Z98" i="27"/>
  <c r="Z99" i="27" s="1"/>
  <c r="AA98" i="27"/>
  <c r="AB98" i="27"/>
  <c r="AC98" i="27"/>
  <c r="AC99" i="27" s="1"/>
  <c r="AD98" i="27"/>
  <c r="AD99" i="27" s="1"/>
  <c r="AE98" i="27"/>
  <c r="AF98" i="27"/>
  <c r="AG98" i="27"/>
  <c r="AG99" i="27" s="1"/>
  <c r="C99" i="27"/>
  <c r="E99" i="27"/>
  <c r="G99" i="27"/>
  <c r="K99" i="27"/>
  <c r="O99" i="27"/>
  <c r="S99" i="27"/>
  <c r="W99" i="27"/>
  <c r="AA99" i="27"/>
  <c r="AE99" i="27"/>
  <c r="C101" i="27"/>
  <c r="C102" i="27" s="1"/>
  <c r="D101" i="27"/>
  <c r="D102" i="27" s="1"/>
  <c r="E101" i="27"/>
  <c r="F101" i="27"/>
  <c r="F102" i="27" s="1"/>
  <c r="G101" i="27"/>
  <c r="G102" i="27" s="1"/>
  <c r="H101" i="27"/>
  <c r="H102" i="27" s="1"/>
  <c r="I101" i="27"/>
  <c r="J101" i="27"/>
  <c r="J102" i="27" s="1"/>
  <c r="K101" i="27"/>
  <c r="K102" i="27" s="1"/>
  <c r="L101" i="27"/>
  <c r="L102" i="27" s="1"/>
  <c r="M101" i="27"/>
  <c r="N101" i="27"/>
  <c r="N102" i="27" s="1"/>
  <c r="O101" i="27"/>
  <c r="O102" i="27" s="1"/>
  <c r="P101" i="27"/>
  <c r="P102" i="27" s="1"/>
  <c r="Q101" i="27"/>
  <c r="R101" i="27"/>
  <c r="R102" i="27" s="1"/>
  <c r="S101" i="27"/>
  <c r="S102" i="27" s="1"/>
  <c r="T101" i="27"/>
  <c r="T102" i="27" s="1"/>
  <c r="U101" i="27"/>
  <c r="V101" i="27"/>
  <c r="V102" i="27" s="1"/>
  <c r="W101" i="27"/>
  <c r="W102" i="27" s="1"/>
  <c r="X101" i="27"/>
  <c r="X102" i="27" s="1"/>
  <c r="Y101" i="27"/>
  <c r="Z101" i="27"/>
  <c r="Z102" i="27" s="1"/>
  <c r="AA101" i="27"/>
  <c r="AA102" i="27" s="1"/>
  <c r="AB101" i="27"/>
  <c r="AB102" i="27" s="1"/>
  <c r="AC101" i="27"/>
  <c r="AD101" i="27"/>
  <c r="AD102" i="27" s="1"/>
  <c r="AE101" i="27"/>
  <c r="AE102" i="27" s="1"/>
  <c r="AF101" i="27"/>
  <c r="AF102" i="27" s="1"/>
  <c r="AG101" i="27"/>
  <c r="E102" i="27"/>
  <c r="I102" i="27"/>
  <c r="M102" i="27"/>
  <c r="Q102" i="27"/>
  <c r="U102" i="27"/>
  <c r="Y102" i="27"/>
  <c r="AC102" i="27"/>
  <c r="AG102" i="27"/>
  <c r="B102" i="27"/>
  <c r="B101" i="27"/>
  <c r="B98" i="27"/>
  <c r="AG95" i="27"/>
  <c r="AG96" i="27" s="1"/>
  <c r="AF95" i="27"/>
  <c r="AF96" i="27" s="1"/>
  <c r="AE95" i="27"/>
  <c r="AE96" i="27" s="1"/>
  <c r="AD95" i="27"/>
  <c r="AC95" i="27"/>
  <c r="AC96" i="27" s="1"/>
  <c r="AB95" i="27"/>
  <c r="AB96" i="27" s="1"/>
  <c r="AA95" i="27"/>
  <c r="AA96" i="27" s="1"/>
  <c r="Z95" i="27"/>
  <c r="Y95" i="27"/>
  <c r="Y96" i="27" s="1"/>
  <c r="X95" i="27"/>
  <c r="X96" i="27" s="1"/>
  <c r="W95" i="27"/>
  <c r="W96" i="27" s="1"/>
  <c r="V95" i="27"/>
  <c r="U95" i="27"/>
  <c r="U96" i="27" s="1"/>
  <c r="T95" i="27"/>
  <c r="T96" i="27" s="1"/>
  <c r="S95" i="27"/>
  <c r="S96" i="27" s="1"/>
  <c r="R95" i="27"/>
  <c r="Q95" i="27"/>
  <c r="Q96" i="27" s="1"/>
  <c r="P95" i="27"/>
  <c r="P96" i="27" s="1"/>
  <c r="O95" i="27"/>
  <c r="O96" i="27" s="1"/>
  <c r="N95" i="27"/>
  <c r="M95" i="27"/>
  <c r="M96" i="27" s="1"/>
  <c r="L95" i="27"/>
  <c r="L96" i="27" s="1"/>
  <c r="K95" i="27"/>
  <c r="K96" i="27" s="1"/>
  <c r="J95" i="27"/>
  <c r="I95" i="27"/>
  <c r="I96" i="27" s="1"/>
  <c r="H95" i="27"/>
  <c r="H96" i="27" s="1"/>
  <c r="G95" i="27"/>
  <c r="G96" i="27" s="1"/>
  <c r="F95" i="27"/>
  <c r="E95" i="27"/>
  <c r="E96" i="27" s="1"/>
  <c r="D95" i="27"/>
  <c r="D96" i="27" s="1"/>
  <c r="C95" i="27"/>
  <c r="C96" i="27" s="1"/>
  <c r="B95" i="27"/>
  <c r="T93" i="27"/>
  <c r="AF93" i="27"/>
  <c r="AE93" i="27"/>
  <c r="AD93" i="27"/>
  <c r="AC93" i="27"/>
  <c r="AB93" i="27"/>
  <c r="AA93" i="27"/>
  <c r="Z93" i="27"/>
  <c r="Y93" i="27"/>
  <c r="X93" i="27"/>
  <c r="W93" i="27"/>
  <c r="V93" i="27"/>
  <c r="U93" i="27"/>
  <c r="S93" i="27"/>
  <c r="R93" i="27"/>
  <c r="Q93" i="27"/>
  <c r="P93" i="27"/>
  <c r="O93" i="27"/>
  <c r="N93" i="27"/>
  <c r="M93" i="27"/>
  <c r="L93" i="27"/>
  <c r="K93" i="27"/>
  <c r="J93" i="27"/>
  <c r="I93" i="27"/>
  <c r="H93" i="27"/>
  <c r="G93" i="27"/>
  <c r="F93" i="27"/>
  <c r="E93" i="27"/>
  <c r="D93" i="27"/>
  <c r="C93" i="27"/>
  <c r="B93" i="27"/>
  <c r="AG93" i="27"/>
  <c r="B90" i="27"/>
  <c r="AF92" i="27"/>
  <c r="AE92" i="27"/>
  <c r="AD92" i="27"/>
  <c r="AC92" i="27"/>
  <c r="AB92" i="27"/>
  <c r="AA92" i="27"/>
  <c r="Z92" i="27"/>
  <c r="Y92" i="27"/>
  <c r="X92" i="27"/>
  <c r="W92" i="27"/>
  <c r="V92" i="27"/>
  <c r="U92" i="27"/>
  <c r="T92" i="27"/>
  <c r="S92" i="27"/>
  <c r="R92" i="27"/>
  <c r="Q92" i="27"/>
  <c r="P92" i="27"/>
  <c r="O92" i="27"/>
  <c r="N92" i="27"/>
  <c r="M92" i="27"/>
  <c r="L92" i="27"/>
  <c r="K92" i="27"/>
  <c r="J92" i="27"/>
  <c r="I92" i="27"/>
  <c r="H92" i="27"/>
  <c r="G92" i="27"/>
  <c r="F92" i="27"/>
  <c r="E92" i="27"/>
  <c r="D92" i="27"/>
  <c r="C92" i="27"/>
  <c r="B92" i="27"/>
  <c r="AG92" i="27"/>
  <c r="C63" i="27"/>
  <c r="AO48" i="27"/>
  <c r="AN48" i="27"/>
  <c r="AM48" i="27"/>
  <c r="AL48" i="27"/>
  <c r="AJ48" i="27"/>
  <c r="AI48" i="27"/>
  <c r="AH48" i="27"/>
  <c r="AG48" i="27"/>
  <c r="AO47" i="27"/>
  <c r="AN47" i="27"/>
  <c r="AM47" i="27"/>
  <c r="AL47" i="27"/>
  <c r="AJ47" i="27"/>
  <c r="AI47" i="27"/>
  <c r="AH47" i="27"/>
  <c r="AG47" i="27"/>
  <c r="AP39" i="27"/>
  <c r="AO39" i="27"/>
  <c r="AN39" i="27"/>
  <c r="AM39" i="27"/>
  <c r="AL39" i="27"/>
  <c r="AK39" i="27"/>
  <c r="AJ39" i="27"/>
  <c r="AI39" i="27"/>
  <c r="AH39" i="27"/>
  <c r="AG39" i="27"/>
  <c r="AF39" i="27"/>
  <c r="AE39" i="27"/>
  <c r="AD39" i="27"/>
  <c r="AC39" i="27"/>
  <c r="AB39" i="27"/>
  <c r="AA39" i="27"/>
  <c r="Z39" i="27"/>
  <c r="Y39" i="27"/>
  <c r="X39" i="27"/>
  <c r="W39" i="27"/>
  <c r="V39" i="27"/>
  <c r="U39" i="27"/>
  <c r="T39" i="27"/>
  <c r="S39" i="27"/>
  <c r="R39" i="27"/>
  <c r="Q39" i="27"/>
  <c r="B63" i="27" s="1"/>
  <c r="P39" i="27"/>
  <c r="O39" i="27"/>
  <c r="N39" i="27"/>
  <c r="M39" i="27"/>
  <c r="L39" i="27"/>
  <c r="K39" i="27"/>
  <c r="J39" i="27"/>
  <c r="I39" i="27"/>
  <c r="H39" i="27"/>
  <c r="G39" i="27"/>
  <c r="F39" i="27"/>
  <c r="E39" i="27"/>
  <c r="D39" i="27"/>
  <c r="C39" i="27"/>
  <c r="B39" i="27"/>
  <c r="AP38" i="27"/>
  <c r="AO38" i="27"/>
  <c r="AN38" i="27"/>
  <c r="AM38" i="27"/>
  <c r="AL38" i="27"/>
  <c r="AK38" i="27"/>
  <c r="AJ38" i="27"/>
  <c r="AI38" i="27"/>
  <c r="AH38" i="27"/>
  <c r="AD38" i="27"/>
  <c r="T38" i="27"/>
  <c r="AP37" i="27"/>
  <c r="AO37" i="27"/>
  <c r="AN37" i="27"/>
  <c r="AM37" i="27"/>
  <c r="AL37" i="27"/>
  <c r="AK37" i="27"/>
  <c r="AJ37" i="27"/>
  <c r="AI37" i="27"/>
  <c r="AH37" i="27"/>
  <c r="AP36" i="27"/>
  <c r="AO36" i="27"/>
  <c r="AN36" i="27"/>
  <c r="AM36" i="27"/>
  <c r="AL36" i="27"/>
  <c r="AK36" i="27"/>
  <c r="AJ36" i="27"/>
  <c r="AI36" i="27"/>
  <c r="AH36" i="27"/>
  <c r="X36" i="27"/>
  <c r="P36" i="27"/>
  <c r="H36" i="27"/>
  <c r="AP35" i="27"/>
  <c r="AO35" i="27"/>
  <c r="AN35" i="27"/>
  <c r="AM35" i="27"/>
  <c r="AL35" i="27"/>
  <c r="AK35" i="27"/>
  <c r="AJ35" i="27"/>
  <c r="AI35" i="27"/>
  <c r="AH35" i="27"/>
  <c r="AA35" i="27"/>
  <c r="S35" i="27"/>
  <c r="G35" i="27"/>
  <c r="AP34" i="27"/>
  <c r="AO34" i="27"/>
  <c r="AN34" i="27"/>
  <c r="AM34" i="27"/>
  <c r="AL34" i="27"/>
  <c r="AK34" i="27"/>
  <c r="AJ34" i="27"/>
  <c r="AI34" i="27"/>
  <c r="AH34" i="27"/>
  <c r="AC34" i="27"/>
  <c r="R34" i="27"/>
  <c r="M34" i="27"/>
  <c r="B34" i="27"/>
  <c r="AP33" i="27"/>
  <c r="AO33" i="27"/>
  <c r="AN33" i="27"/>
  <c r="AM33" i="27"/>
  <c r="AL33" i="27"/>
  <c r="AK33" i="27"/>
  <c r="AJ33" i="27"/>
  <c r="AI33" i="27"/>
  <c r="AH33" i="27"/>
  <c r="AG33" i="27"/>
  <c r="AD33" i="27"/>
  <c r="Y33" i="27"/>
  <c r="N33" i="27"/>
  <c r="I33" i="27"/>
  <c r="Y28" i="27"/>
  <c r="I28" i="27"/>
  <c r="AG27" i="27"/>
  <c r="AF27" i="27"/>
  <c r="AF38" i="27" s="1"/>
  <c r="AE27" i="27"/>
  <c r="AD27" i="27"/>
  <c r="AD28" i="27" s="1"/>
  <c r="AC27" i="27"/>
  <c r="AC38" i="27" s="1"/>
  <c r="AB27" i="27"/>
  <c r="AB38" i="27" s="1"/>
  <c r="AA27" i="27"/>
  <c r="AA38" i="27" s="1"/>
  <c r="Z27" i="27"/>
  <c r="Z38" i="27" s="1"/>
  <c r="Y27" i="27"/>
  <c r="Y38" i="27" s="1"/>
  <c r="X27" i="27"/>
  <c r="X38" i="27" s="1"/>
  <c r="W27" i="27"/>
  <c r="W38" i="27" s="1"/>
  <c r="V27" i="27"/>
  <c r="V38" i="27" s="1"/>
  <c r="U27" i="27"/>
  <c r="U38" i="27" s="1"/>
  <c r="T27" i="27"/>
  <c r="S27" i="27"/>
  <c r="S38" i="27" s="1"/>
  <c r="R27" i="27"/>
  <c r="R38" i="27" s="1"/>
  <c r="Q27" i="27"/>
  <c r="Q38" i="27" s="1"/>
  <c r="B62" i="27" s="1"/>
  <c r="D62" i="27" s="1"/>
  <c r="P27" i="27"/>
  <c r="P38" i="27" s="1"/>
  <c r="O27" i="27"/>
  <c r="O38" i="27" s="1"/>
  <c r="N27" i="27"/>
  <c r="N38" i="27" s="1"/>
  <c r="M27" i="27"/>
  <c r="M38" i="27" s="1"/>
  <c r="L27" i="27"/>
  <c r="K27" i="27"/>
  <c r="K38" i="27" s="1"/>
  <c r="J27" i="27"/>
  <c r="J38" i="27" s="1"/>
  <c r="I27" i="27"/>
  <c r="I38" i="27" s="1"/>
  <c r="H27" i="27"/>
  <c r="H38" i="27" s="1"/>
  <c r="G27" i="27"/>
  <c r="G38" i="27" s="1"/>
  <c r="F27" i="27"/>
  <c r="F38" i="27" s="1"/>
  <c r="E27" i="27"/>
  <c r="E38" i="27" s="1"/>
  <c r="D27" i="27"/>
  <c r="C27" i="27"/>
  <c r="C38" i="27" s="1"/>
  <c r="B27" i="27"/>
  <c r="B38" i="27" s="1"/>
  <c r="AF25" i="27"/>
  <c r="AE25" i="27"/>
  <c r="AD25" i="27"/>
  <c r="AC25" i="27"/>
  <c r="AB25" i="27"/>
  <c r="AA25" i="27"/>
  <c r="Z25" i="27"/>
  <c r="Y25" i="27"/>
  <c r="X25" i="27"/>
  <c r="W25" i="27"/>
  <c r="V25" i="27"/>
  <c r="U25" i="27"/>
  <c r="T25" i="27"/>
  <c r="S25" i="27"/>
  <c r="R25" i="27"/>
  <c r="Q25" i="27"/>
  <c r="P25" i="27"/>
  <c r="O25" i="27"/>
  <c r="N25" i="27"/>
  <c r="M25" i="27"/>
  <c r="L25" i="27"/>
  <c r="K25" i="27"/>
  <c r="J25" i="27"/>
  <c r="I25" i="27"/>
  <c r="H25" i="27"/>
  <c r="G25" i="27"/>
  <c r="F25" i="27"/>
  <c r="E25" i="27"/>
  <c r="D25" i="27"/>
  <c r="C25" i="27"/>
  <c r="B25" i="27"/>
  <c r="AG23" i="27"/>
  <c r="AF23" i="27"/>
  <c r="AE23" i="27"/>
  <c r="AD23" i="27"/>
  <c r="AC23" i="27"/>
  <c r="AB23" i="27"/>
  <c r="AA23" i="27"/>
  <c r="Z23" i="27"/>
  <c r="Y23" i="27"/>
  <c r="X23" i="27"/>
  <c r="W23" i="27"/>
  <c r="V23" i="27"/>
  <c r="U23" i="27"/>
  <c r="T23" i="27"/>
  <c r="S23" i="27"/>
  <c r="R23" i="27"/>
  <c r="Q23" i="27"/>
  <c r="P23" i="27"/>
  <c r="O23" i="27"/>
  <c r="N23" i="27"/>
  <c r="M23" i="27"/>
  <c r="L23" i="27"/>
  <c r="K23" i="27"/>
  <c r="J23" i="27"/>
  <c r="I23" i="27"/>
  <c r="H23" i="27"/>
  <c r="G23" i="27"/>
  <c r="F23" i="27"/>
  <c r="E23" i="27"/>
  <c r="D23" i="27"/>
  <c r="C23" i="27"/>
  <c r="B23" i="27"/>
  <c r="AG22" i="27"/>
  <c r="AF22" i="27"/>
  <c r="AE22" i="27"/>
  <c r="AD22" i="27"/>
  <c r="AC22" i="27"/>
  <c r="AB22" i="27"/>
  <c r="AA22" i="27"/>
  <c r="Z22" i="27"/>
  <c r="Y22" i="27"/>
  <c r="X22" i="27"/>
  <c r="W22" i="27"/>
  <c r="V22" i="27"/>
  <c r="U22" i="27"/>
  <c r="T22" i="27"/>
  <c r="S22" i="27"/>
  <c r="R22" i="27"/>
  <c r="Q22" i="27"/>
  <c r="P22" i="27"/>
  <c r="O22" i="27"/>
  <c r="N22" i="27"/>
  <c r="M22" i="27"/>
  <c r="L22" i="27"/>
  <c r="K22" i="27"/>
  <c r="J22" i="27"/>
  <c r="I22" i="27"/>
  <c r="H22" i="27"/>
  <c r="G22" i="27"/>
  <c r="F22" i="27"/>
  <c r="E22" i="27"/>
  <c r="D22" i="27"/>
  <c r="C22" i="27"/>
  <c r="B22" i="27"/>
  <c r="AG21" i="27"/>
  <c r="AG35" i="27" s="1"/>
  <c r="C59" i="27" s="1"/>
  <c r="AF21" i="27"/>
  <c r="AF35" i="27" s="1"/>
  <c r="AE21" i="27"/>
  <c r="AE35" i="27" s="1"/>
  <c r="AD21" i="27"/>
  <c r="AD35" i="27" s="1"/>
  <c r="AC21" i="27"/>
  <c r="AC35" i="27" s="1"/>
  <c r="AB21" i="27"/>
  <c r="AB35" i="27" s="1"/>
  <c r="AA21" i="27"/>
  <c r="Z21" i="27"/>
  <c r="Z35" i="27" s="1"/>
  <c r="Y21" i="27"/>
  <c r="Y35" i="27" s="1"/>
  <c r="X21" i="27"/>
  <c r="X35" i="27" s="1"/>
  <c r="W21" i="27"/>
  <c r="W35" i="27" s="1"/>
  <c r="V21" i="27"/>
  <c r="V35" i="27" s="1"/>
  <c r="U21" i="27"/>
  <c r="U35" i="27" s="1"/>
  <c r="T21" i="27"/>
  <c r="T35" i="27" s="1"/>
  <c r="S21" i="27"/>
  <c r="R21" i="27"/>
  <c r="R35" i="27" s="1"/>
  <c r="Q21" i="27"/>
  <c r="Q35" i="27" s="1"/>
  <c r="B59" i="27" s="1"/>
  <c r="C72" i="27" s="1"/>
  <c r="P21" i="27"/>
  <c r="P35" i="27" s="1"/>
  <c r="O21" i="27"/>
  <c r="O35" i="27" s="1"/>
  <c r="N21" i="27"/>
  <c r="N35" i="27" s="1"/>
  <c r="M21" i="27"/>
  <c r="M35" i="27" s="1"/>
  <c r="L21" i="27"/>
  <c r="L35" i="27" s="1"/>
  <c r="K21" i="27"/>
  <c r="K35" i="27" s="1"/>
  <c r="J21" i="27"/>
  <c r="J35" i="27" s="1"/>
  <c r="I21" i="27"/>
  <c r="I35" i="27" s="1"/>
  <c r="H21" i="27"/>
  <c r="H35" i="27" s="1"/>
  <c r="G21" i="27"/>
  <c r="F21" i="27"/>
  <c r="F35" i="27" s="1"/>
  <c r="E21" i="27"/>
  <c r="E35" i="27" s="1"/>
  <c r="D21" i="27"/>
  <c r="D35" i="27" s="1"/>
  <c r="C21" i="27"/>
  <c r="C35" i="27" s="1"/>
  <c r="B21" i="27"/>
  <c r="B35" i="27" s="1"/>
  <c r="AG20" i="27"/>
  <c r="AG34" i="27" s="1"/>
  <c r="C58" i="27" s="1"/>
  <c r="AF20" i="27"/>
  <c r="AF34" i="27" s="1"/>
  <c r="AE20" i="27"/>
  <c r="AE34" i="27" s="1"/>
  <c r="AD20" i="27"/>
  <c r="AD24" i="27" s="1"/>
  <c r="AC20" i="27"/>
  <c r="AB20" i="27"/>
  <c r="AB34" i="27" s="1"/>
  <c r="AA20" i="27"/>
  <c r="AA34" i="27" s="1"/>
  <c r="Z20" i="27"/>
  <c r="Z24" i="27" s="1"/>
  <c r="Y20" i="27"/>
  <c r="Y34" i="27" s="1"/>
  <c r="X20" i="27"/>
  <c r="X34" i="27" s="1"/>
  <c r="W20" i="27"/>
  <c r="W34" i="27" s="1"/>
  <c r="V20" i="27"/>
  <c r="V34" i="27" s="1"/>
  <c r="U20" i="27"/>
  <c r="U34" i="27" s="1"/>
  <c r="T20" i="27"/>
  <c r="T34" i="27" s="1"/>
  <c r="S20" i="27"/>
  <c r="S34" i="27" s="1"/>
  <c r="R20" i="27"/>
  <c r="R24" i="27" s="1"/>
  <c r="Q20" i="27"/>
  <c r="Q34" i="27" s="1"/>
  <c r="B58" i="27" s="1"/>
  <c r="C71" i="27" s="1"/>
  <c r="P20" i="27"/>
  <c r="P34" i="27" s="1"/>
  <c r="O20" i="27"/>
  <c r="O34" i="27" s="1"/>
  <c r="N20" i="27"/>
  <c r="N24" i="27" s="1"/>
  <c r="M20" i="27"/>
  <c r="L20" i="27"/>
  <c r="L34" i="27" s="1"/>
  <c r="K20" i="27"/>
  <c r="K34" i="27" s="1"/>
  <c r="J20" i="27"/>
  <c r="J24" i="27" s="1"/>
  <c r="I20" i="27"/>
  <c r="I34" i="27" s="1"/>
  <c r="H20" i="27"/>
  <c r="H34" i="27" s="1"/>
  <c r="G20" i="27"/>
  <c r="G34" i="27" s="1"/>
  <c r="F20" i="27"/>
  <c r="F34" i="27" s="1"/>
  <c r="E20" i="27"/>
  <c r="E34" i="27" s="1"/>
  <c r="D20" i="27"/>
  <c r="D34" i="27" s="1"/>
  <c r="C20" i="27"/>
  <c r="C34" i="27" s="1"/>
  <c r="B20" i="27"/>
  <c r="B24" i="27" s="1"/>
  <c r="AF19" i="27"/>
  <c r="AF33" i="27" s="1"/>
  <c r="AE19" i="27"/>
  <c r="AE33" i="27" s="1"/>
  <c r="AD19" i="27"/>
  <c r="AC19" i="27"/>
  <c r="AC33" i="27" s="1"/>
  <c r="AB19" i="27"/>
  <c r="AB33" i="27" s="1"/>
  <c r="AA19" i="27"/>
  <c r="AA33" i="27" s="1"/>
  <c r="Z19" i="27"/>
  <c r="Z33" i="27" s="1"/>
  <c r="Y19" i="27"/>
  <c r="X19" i="27"/>
  <c r="X33" i="27" s="1"/>
  <c r="W19" i="27"/>
  <c r="W33" i="27" s="1"/>
  <c r="V19" i="27"/>
  <c r="V33" i="27" s="1"/>
  <c r="U19" i="27"/>
  <c r="U33" i="27" s="1"/>
  <c r="T19" i="27"/>
  <c r="T33" i="27" s="1"/>
  <c r="S19" i="27"/>
  <c r="S33" i="27" s="1"/>
  <c r="R19" i="27"/>
  <c r="R33" i="27" s="1"/>
  <c r="Q19" i="27"/>
  <c r="Q33" i="27" s="1"/>
  <c r="P19" i="27"/>
  <c r="P33" i="27" s="1"/>
  <c r="O19" i="27"/>
  <c r="O33" i="27" s="1"/>
  <c r="N19" i="27"/>
  <c r="M19" i="27"/>
  <c r="M33" i="27" s="1"/>
  <c r="L19" i="27"/>
  <c r="L33" i="27" s="1"/>
  <c r="K19" i="27"/>
  <c r="K33" i="27" s="1"/>
  <c r="J19" i="27"/>
  <c r="J33" i="27" s="1"/>
  <c r="I19" i="27"/>
  <c r="H19" i="27"/>
  <c r="H33" i="27" s="1"/>
  <c r="G19" i="27"/>
  <c r="G33" i="27" s="1"/>
  <c r="F19" i="27"/>
  <c r="F33" i="27" s="1"/>
  <c r="E19" i="27"/>
  <c r="E33" i="27" s="1"/>
  <c r="D19" i="27"/>
  <c r="D33" i="27" s="1"/>
  <c r="C19" i="27"/>
  <c r="C33" i="27" s="1"/>
  <c r="B19" i="27"/>
  <c r="B33" i="27" s="1"/>
  <c r="AF18" i="27"/>
  <c r="AF36" i="27" s="1"/>
  <c r="AE18" i="27"/>
  <c r="AD18" i="27"/>
  <c r="AD36" i="27" s="1"/>
  <c r="AC18" i="27"/>
  <c r="AC36" i="27" s="1"/>
  <c r="AB18" i="27"/>
  <c r="AB36" i="27" s="1"/>
  <c r="AA18" i="27"/>
  <c r="Z18" i="27"/>
  <c r="Z36" i="27" s="1"/>
  <c r="Y18" i="27"/>
  <c r="Y36" i="27" s="1"/>
  <c r="X18" i="27"/>
  <c r="W18" i="27"/>
  <c r="V18" i="27"/>
  <c r="V36" i="27" s="1"/>
  <c r="U18" i="27"/>
  <c r="U36" i="27" s="1"/>
  <c r="T18" i="27"/>
  <c r="T36" i="27" s="1"/>
  <c r="S18" i="27"/>
  <c r="R18" i="27"/>
  <c r="R36" i="27" s="1"/>
  <c r="Q18" i="27"/>
  <c r="Q36" i="27" s="1"/>
  <c r="B60" i="27" s="1"/>
  <c r="P18" i="27"/>
  <c r="O18" i="27"/>
  <c r="N18" i="27"/>
  <c r="N36" i="27" s="1"/>
  <c r="M18" i="27"/>
  <c r="M36" i="27" s="1"/>
  <c r="L18" i="27"/>
  <c r="L36" i="27" s="1"/>
  <c r="K18" i="27"/>
  <c r="J18" i="27"/>
  <c r="J36" i="27" s="1"/>
  <c r="I18" i="27"/>
  <c r="H18" i="27"/>
  <c r="G18" i="27"/>
  <c r="F18" i="27"/>
  <c r="F36" i="27" s="1"/>
  <c r="E18" i="27"/>
  <c r="D18" i="27"/>
  <c r="D36" i="27" s="1"/>
  <c r="C18" i="27"/>
  <c r="B18" i="27"/>
  <c r="B36" i="27" s="1"/>
  <c r="D116" i="16"/>
  <c r="D115" i="16"/>
  <c r="D114" i="16"/>
  <c r="C114" i="16"/>
  <c r="C110" i="16"/>
  <c r="B107" i="16"/>
  <c r="B106" i="16"/>
  <c r="B105" i="16"/>
  <c r="B104" i="16"/>
  <c r="C103" i="16"/>
  <c r="B103" i="16"/>
  <c r="B102" i="16"/>
  <c r="B101" i="16"/>
  <c r="B100" i="16"/>
  <c r="B99" i="16"/>
  <c r="E268" i="16" l="1"/>
  <c r="E275" i="16" s="1"/>
  <c r="E262" i="16"/>
  <c r="E272" i="16" s="1"/>
  <c r="E264" i="16"/>
  <c r="F262" i="16"/>
  <c r="F264" i="16"/>
  <c r="F268" i="16"/>
  <c r="F269" i="16" s="1"/>
  <c r="F267" i="16"/>
  <c r="E269" i="16"/>
  <c r="E209" i="16"/>
  <c r="E219" i="16" s="1"/>
  <c r="E211" i="16"/>
  <c r="E215" i="16"/>
  <c r="F209" i="16"/>
  <c r="F212" i="16" s="1"/>
  <c r="E214" i="16"/>
  <c r="F215" i="16"/>
  <c r="F216" i="16" s="1"/>
  <c r="E163" i="16"/>
  <c r="E171" i="16" s="1"/>
  <c r="E172" i="16"/>
  <c r="E166" i="16"/>
  <c r="E161" i="16"/>
  <c r="F159" i="16"/>
  <c r="F161" i="16"/>
  <c r="E164" i="16"/>
  <c r="F165" i="16"/>
  <c r="F166" i="16" s="1"/>
  <c r="F164" i="16"/>
  <c r="F114" i="16"/>
  <c r="E111" i="16"/>
  <c r="F111" i="16"/>
  <c r="F112" i="16"/>
  <c r="B99" i="27"/>
  <c r="Q99" i="27"/>
  <c r="AF99" i="27"/>
  <c r="AB99" i="27"/>
  <c r="X99" i="27"/>
  <c r="T99" i="27"/>
  <c r="P99" i="27"/>
  <c r="L99" i="27"/>
  <c r="H99" i="27"/>
  <c r="F96" i="27"/>
  <c r="R96" i="27"/>
  <c r="AD96" i="27"/>
  <c r="B96" i="27"/>
  <c r="N96" i="27"/>
  <c r="Z96" i="27"/>
  <c r="J96" i="27"/>
  <c r="V96" i="27"/>
  <c r="M89" i="27"/>
  <c r="Q89" i="27"/>
  <c r="B57" i="27"/>
  <c r="U89" i="27"/>
  <c r="AC89" i="27"/>
  <c r="D24" i="27"/>
  <c r="T24" i="27"/>
  <c r="B26" i="27"/>
  <c r="B37" i="27" s="1"/>
  <c r="J26" i="27"/>
  <c r="J37" i="27" s="1"/>
  <c r="N26" i="27"/>
  <c r="N37" i="27" s="1"/>
  <c r="R26" i="27"/>
  <c r="R37" i="27" s="1"/>
  <c r="R40" i="27" s="1"/>
  <c r="Z26" i="27"/>
  <c r="Z37" i="27" s="1"/>
  <c r="AD26" i="27"/>
  <c r="AD37" i="27" s="1"/>
  <c r="E36" i="27"/>
  <c r="E40" i="27" s="1"/>
  <c r="E24" i="27"/>
  <c r="E26" i="27" s="1"/>
  <c r="E37" i="27" s="1"/>
  <c r="I36" i="27"/>
  <c r="I24" i="27"/>
  <c r="I26" i="27" s="1"/>
  <c r="I37" i="27" s="1"/>
  <c r="B40" i="27"/>
  <c r="B89" i="27"/>
  <c r="F89" i="27"/>
  <c r="J40" i="27"/>
  <c r="R89" i="27"/>
  <c r="V89" i="27"/>
  <c r="H24" i="27"/>
  <c r="H26" i="27" s="1"/>
  <c r="H37" i="27" s="1"/>
  <c r="H40" i="27" s="1"/>
  <c r="X24" i="27"/>
  <c r="D28" i="27"/>
  <c r="L28" i="27"/>
  <c r="T28" i="27"/>
  <c r="M28" i="27"/>
  <c r="AC28" i="27"/>
  <c r="K89" i="27"/>
  <c r="K40" i="27"/>
  <c r="AB24" i="27"/>
  <c r="P26" i="27"/>
  <c r="P37" i="27" s="1"/>
  <c r="P40" i="27" s="1"/>
  <c r="T26" i="27"/>
  <c r="T37" i="27" s="1"/>
  <c r="X26" i="27"/>
  <c r="X37" i="27" s="1"/>
  <c r="AB26" i="27"/>
  <c r="AB37" i="27" s="1"/>
  <c r="AF28" i="27"/>
  <c r="AF29" i="27" s="1"/>
  <c r="AG38" i="27"/>
  <c r="C62" i="27" s="1"/>
  <c r="AG28" i="27"/>
  <c r="Q28" i="27"/>
  <c r="Q29" i="27" s="1"/>
  <c r="C89" i="27"/>
  <c r="O89" i="27"/>
  <c r="S89" i="27"/>
  <c r="S40" i="27"/>
  <c r="AA89" i="27"/>
  <c r="L24" i="27"/>
  <c r="D26" i="27"/>
  <c r="D37" i="27" s="1"/>
  <c r="L26" i="27"/>
  <c r="L37" i="27" s="1"/>
  <c r="C36" i="27"/>
  <c r="C40" i="27" s="1"/>
  <c r="C24" i="27"/>
  <c r="C26" i="27" s="1"/>
  <c r="C37" i="27" s="1"/>
  <c r="G36" i="27"/>
  <c r="G89" i="27" s="1"/>
  <c r="G24" i="27"/>
  <c r="G26" i="27" s="1"/>
  <c r="G37" i="27" s="1"/>
  <c r="K36" i="27"/>
  <c r="K24" i="27"/>
  <c r="K26" i="27" s="1"/>
  <c r="K37" i="27" s="1"/>
  <c r="O36" i="27"/>
  <c r="O40" i="27" s="1"/>
  <c r="O24" i="27"/>
  <c r="O26" i="27" s="1"/>
  <c r="O37" i="27" s="1"/>
  <c r="S36" i="27"/>
  <c r="S24" i="27"/>
  <c r="S26" i="27" s="1"/>
  <c r="S37" i="27" s="1"/>
  <c r="W36" i="27"/>
  <c r="W89" i="27" s="1"/>
  <c r="W24" i="27"/>
  <c r="W26" i="27" s="1"/>
  <c r="W37" i="27" s="1"/>
  <c r="AA24" i="27"/>
  <c r="AA26" i="27" s="1"/>
  <c r="AA37" i="27" s="1"/>
  <c r="AA36" i="27"/>
  <c r="AA40" i="27" s="1"/>
  <c r="AE36" i="27"/>
  <c r="AE89" i="27" s="1"/>
  <c r="AE24" i="27"/>
  <c r="AE26" i="27" s="1"/>
  <c r="AE37" i="27" s="1"/>
  <c r="AE40" i="27" s="1"/>
  <c r="AG18" i="27"/>
  <c r="P24" i="27"/>
  <c r="AF24" i="27"/>
  <c r="AF26" i="27" s="1"/>
  <c r="AF37" i="27" s="1"/>
  <c r="AF40" i="27" s="1"/>
  <c r="AD29" i="27"/>
  <c r="E28" i="27"/>
  <c r="E29" i="27" s="1"/>
  <c r="U28" i="27"/>
  <c r="I89" i="27"/>
  <c r="I40" i="27"/>
  <c r="Y89" i="27"/>
  <c r="Y40" i="27"/>
  <c r="D89" i="27"/>
  <c r="H89" i="27"/>
  <c r="L89" i="27"/>
  <c r="L40" i="27"/>
  <c r="P89" i="27"/>
  <c r="T89" i="27"/>
  <c r="T40" i="27"/>
  <c r="X89" i="27"/>
  <c r="X40" i="27"/>
  <c r="AB89" i="27"/>
  <c r="AB40" i="27"/>
  <c r="AF89" i="27"/>
  <c r="M24" i="27"/>
  <c r="M26" i="27" s="1"/>
  <c r="M37" i="27" s="1"/>
  <c r="M40" i="27" s="1"/>
  <c r="Q24" i="27"/>
  <c r="Q26" i="27" s="1"/>
  <c r="Q37" i="27" s="1"/>
  <c r="B61" i="27" s="1"/>
  <c r="D61" i="27" s="1"/>
  <c r="U24" i="27"/>
  <c r="U26" i="27" s="1"/>
  <c r="U37" i="27" s="1"/>
  <c r="U40" i="27" s="1"/>
  <c r="Y24" i="27"/>
  <c r="Y26" i="27" s="1"/>
  <c r="Y37" i="27" s="1"/>
  <c r="AC24" i="27"/>
  <c r="AC26" i="27" s="1"/>
  <c r="AC37" i="27" s="1"/>
  <c r="AC40" i="27" s="1"/>
  <c r="B28" i="27"/>
  <c r="F28" i="27"/>
  <c r="F29" i="27" s="1"/>
  <c r="J28" i="27"/>
  <c r="J29" i="27" s="1"/>
  <c r="N28" i="27"/>
  <c r="N29" i="27" s="1"/>
  <c r="R28" i="27"/>
  <c r="R29" i="27" s="1"/>
  <c r="V28" i="27"/>
  <c r="Z28" i="27"/>
  <c r="Z29" i="27" s="1"/>
  <c r="N34" i="27"/>
  <c r="N40" i="27" s="1"/>
  <c r="AD34" i="27"/>
  <c r="AD40" i="27" s="1"/>
  <c r="L38" i="27"/>
  <c r="AE38" i="27"/>
  <c r="AE28" i="27"/>
  <c r="AE29" i="27" s="1"/>
  <c r="C28" i="27"/>
  <c r="C29" i="27" s="1"/>
  <c r="G28" i="27"/>
  <c r="G29" i="27" s="1"/>
  <c r="K28" i="27"/>
  <c r="K29" i="27" s="1"/>
  <c r="O28" i="27"/>
  <c r="O29" i="27" s="1"/>
  <c r="S28" i="27"/>
  <c r="S29" i="27" s="1"/>
  <c r="W28" i="27"/>
  <c r="W29" i="27" s="1"/>
  <c r="AA28" i="27"/>
  <c r="AA29" i="27" s="1"/>
  <c r="C57" i="27"/>
  <c r="J34" i="27"/>
  <c r="J89" i="27" s="1"/>
  <c r="Z34" i="27"/>
  <c r="Z40" i="27" s="1"/>
  <c r="D38" i="27"/>
  <c r="D40" i="27" s="1"/>
  <c r="F24" i="27"/>
  <c r="F26" i="27" s="1"/>
  <c r="F37" i="27" s="1"/>
  <c r="F40" i="27" s="1"/>
  <c r="V24" i="27"/>
  <c r="V26" i="27" s="1"/>
  <c r="V37" i="27" s="1"/>
  <c r="V40" i="27" s="1"/>
  <c r="H28" i="27"/>
  <c r="H29" i="27" s="1"/>
  <c r="P28" i="27"/>
  <c r="X28" i="27"/>
  <c r="X29" i="27" s="1"/>
  <c r="AB28" i="27"/>
  <c r="AB29" i="27" s="1"/>
  <c r="E112" i="16"/>
  <c r="F110" i="16"/>
  <c r="F265" i="16" l="1"/>
  <c r="E265" i="16"/>
  <c r="E273" i="16"/>
  <c r="E212" i="16"/>
  <c r="E220" i="16"/>
  <c r="E216" i="16"/>
  <c r="E222" i="16"/>
  <c r="E162" i="16"/>
  <c r="E170" i="16"/>
  <c r="F162" i="16"/>
  <c r="F116" i="16"/>
  <c r="F117" i="16" s="1"/>
  <c r="F115" i="16"/>
  <c r="E120" i="16"/>
  <c r="E116" i="16"/>
  <c r="E123" i="16" s="1"/>
  <c r="F113" i="16"/>
  <c r="F41" i="27"/>
  <c r="N41" i="27"/>
  <c r="N90" i="27"/>
  <c r="AC41" i="27"/>
  <c r="M41" i="27"/>
  <c r="D41" i="27"/>
  <c r="AA41" i="27"/>
  <c r="R90" i="27"/>
  <c r="U41" i="27"/>
  <c r="C41" i="27"/>
  <c r="C90" i="27"/>
  <c r="P41" i="27"/>
  <c r="E41" i="27"/>
  <c r="AF41" i="27"/>
  <c r="AF53" i="27"/>
  <c r="O41" i="27"/>
  <c r="Z41" i="27"/>
  <c r="V41" i="27"/>
  <c r="AD41" i="27"/>
  <c r="AE41" i="27"/>
  <c r="S41" i="27"/>
  <c r="G40" i="27"/>
  <c r="L29" i="27"/>
  <c r="Z89" i="27"/>
  <c r="E89" i="27"/>
  <c r="T41" i="27"/>
  <c r="Y41" i="27"/>
  <c r="T29" i="27"/>
  <c r="J41" i="27"/>
  <c r="Q40" i="27"/>
  <c r="M90" i="27" s="1"/>
  <c r="X41" i="27"/>
  <c r="AD89" i="27"/>
  <c r="N89" i="27"/>
  <c r="U29" i="27"/>
  <c r="AG29" i="27"/>
  <c r="W40" i="27"/>
  <c r="AC29" i="27"/>
  <c r="D29" i="27"/>
  <c r="Y29" i="27"/>
  <c r="AB41" i="27"/>
  <c r="L90" i="27"/>
  <c r="L41" i="27"/>
  <c r="I41" i="27"/>
  <c r="K41" i="27"/>
  <c r="K90" i="27"/>
  <c r="P29" i="27"/>
  <c r="V29" i="27"/>
  <c r="AG36" i="27"/>
  <c r="AG24" i="27"/>
  <c r="AG26" i="27" s="1"/>
  <c r="AG37" i="27" s="1"/>
  <c r="C61" i="27" s="1"/>
  <c r="M29" i="27"/>
  <c r="B65" i="27"/>
  <c r="B64" i="27"/>
  <c r="C70" i="27"/>
  <c r="B67" i="27"/>
  <c r="I29" i="27"/>
  <c r="E121" i="16"/>
  <c r="E115" i="16" l="1"/>
  <c r="E114" i="16"/>
  <c r="E122" i="16" s="1"/>
  <c r="E113" i="16"/>
  <c r="C60" i="27"/>
  <c r="AG40" i="27"/>
  <c r="AG89" i="27"/>
  <c r="B69" i="27"/>
  <c r="X90" i="27"/>
  <c r="T90" i="27"/>
  <c r="G41" i="27"/>
  <c r="G90" i="27"/>
  <c r="AD90" i="27"/>
  <c r="Z90" i="27"/>
  <c r="E90" i="27"/>
  <c r="R41" i="27"/>
  <c r="D90" i="27"/>
  <c r="Q90" i="27"/>
  <c r="AO50" i="27"/>
  <c r="AK50" i="27"/>
  <c r="AG50" i="27"/>
  <c r="AN49" i="27"/>
  <c r="AJ49" i="27"/>
  <c r="AF49" i="27"/>
  <c r="AF51" i="27" s="1"/>
  <c r="AN50" i="27"/>
  <c r="AJ50" i="27"/>
  <c r="AF50" i="27"/>
  <c r="AM49" i="27"/>
  <c r="AI49" i="27"/>
  <c r="AI50" i="27"/>
  <c r="AL49" i="27"/>
  <c r="Q41" i="27"/>
  <c r="AP50" i="27"/>
  <c r="AH50" i="27"/>
  <c r="AK49" i="27"/>
  <c r="AM50" i="27"/>
  <c r="AP49" i="27"/>
  <c r="AH49" i="27"/>
  <c r="AG49" i="27"/>
  <c r="AL50" i="27"/>
  <c r="AO49" i="27"/>
  <c r="S90" i="27"/>
  <c r="AA90" i="27"/>
  <c r="H41" i="27"/>
  <c r="F90" i="27"/>
  <c r="D64" i="27"/>
  <c r="B68" i="27"/>
  <c r="D68" i="27"/>
  <c r="I90" i="27"/>
  <c r="AB90" i="27"/>
  <c r="W41" i="27"/>
  <c r="W90" i="27"/>
  <c r="J90" i="27"/>
  <c r="Y90" i="27"/>
  <c r="AE90" i="27"/>
  <c r="V90" i="27"/>
  <c r="O90" i="27"/>
  <c r="AF90" i="27"/>
  <c r="P90" i="27"/>
  <c r="U90" i="27"/>
  <c r="H90" i="27"/>
  <c r="AC90" i="27"/>
  <c r="E117" i="16" l="1"/>
  <c r="AN51" i="27"/>
  <c r="AN41" i="27"/>
  <c r="AO51" i="27"/>
  <c r="AO41" i="27"/>
  <c r="AP51" i="27"/>
  <c r="AP41" i="27"/>
  <c r="AI41" i="27"/>
  <c r="AI51" i="27"/>
  <c r="AM41" i="27"/>
  <c r="AM51" i="27"/>
  <c r="AG90" i="27"/>
  <c r="AG41" i="27"/>
  <c r="AR41" i="27" s="1"/>
  <c r="L42" i="27" s="1"/>
  <c r="M42" i="27" s="1"/>
  <c r="N42" i="27" s="1"/>
  <c r="O42" i="27" s="1"/>
  <c r="P42" i="27" s="1"/>
  <c r="Q42" i="27" s="1"/>
  <c r="R42" i="27" s="1"/>
  <c r="S42" i="27" s="1"/>
  <c r="T42" i="27" s="1"/>
  <c r="U42" i="27" s="1"/>
  <c r="V42" i="27" s="1"/>
  <c r="W42" i="27" s="1"/>
  <c r="X42" i="27" s="1"/>
  <c r="Y42" i="27" s="1"/>
  <c r="Z42" i="27" s="1"/>
  <c r="AA42" i="27" s="1"/>
  <c r="AB42" i="27" s="1"/>
  <c r="AC42" i="27" s="1"/>
  <c r="AD42" i="27" s="1"/>
  <c r="AE42" i="27" s="1"/>
  <c r="AF42" i="27" s="1"/>
  <c r="AG42" i="27" s="1"/>
  <c r="AH51" i="27"/>
  <c r="AH41" i="27"/>
  <c r="AT41" i="27" s="1"/>
  <c r="AH44" i="27" s="1"/>
  <c r="AI44" i="27" s="1"/>
  <c r="AJ44" i="27" s="1"/>
  <c r="AK44" i="27" s="1"/>
  <c r="AL44" i="27" s="1"/>
  <c r="AM44" i="27" s="1"/>
  <c r="AN44" i="27" s="1"/>
  <c r="AO44" i="27" s="1"/>
  <c r="AP44" i="27" s="1"/>
  <c r="D66" i="27"/>
  <c r="D65" i="27"/>
  <c r="AG51" i="27"/>
  <c r="AK51" i="27"/>
  <c r="AK41" i="27"/>
  <c r="AL51" i="27"/>
  <c r="AL41" i="27"/>
  <c r="AJ51" i="27"/>
  <c r="AJ41" i="27"/>
  <c r="C73" i="27"/>
  <c r="C67" i="27"/>
  <c r="C64" i="27"/>
  <c r="C68" i="27" s="1"/>
  <c r="C65" i="27"/>
  <c r="C69" i="27" s="1"/>
  <c r="D84" i="27" l="1"/>
  <c r="D83" i="27"/>
  <c r="D82" i="27"/>
  <c r="D81" i="27"/>
  <c r="D69" i="27"/>
  <c r="AS41" i="27"/>
  <c r="L43" i="27" s="1"/>
  <c r="M43" i="27" s="1"/>
  <c r="N43" i="27" s="1"/>
  <c r="O43" i="27" s="1"/>
  <c r="P43" i="27" s="1"/>
  <c r="Q43" i="27" s="1"/>
  <c r="R43" i="27" s="1"/>
  <c r="S43" i="27" s="1"/>
  <c r="T43" i="27" s="1"/>
  <c r="U43" i="27" s="1"/>
  <c r="V43" i="27" s="1"/>
  <c r="W43" i="27" s="1"/>
  <c r="X43" i="27" s="1"/>
  <c r="Y43" i="27" s="1"/>
  <c r="Z43" i="27" s="1"/>
  <c r="AA43" i="27" s="1"/>
  <c r="AB43" i="27" s="1"/>
  <c r="AC43" i="27" s="1"/>
  <c r="AD43" i="27" s="1"/>
  <c r="AE43" i="27" s="1"/>
  <c r="AF43" i="27" s="1"/>
  <c r="AG43" i="27" s="1"/>
  <c r="K52" i="14" l="1"/>
  <c r="L52" i="14"/>
  <c r="M52" i="14"/>
  <c r="J52" i="14"/>
  <c r="E52" i="14"/>
  <c r="F52" i="14"/>
  <c r="G52" i="14"/>
  <c r="D52" i="14"/>
  <c r="B40" i="17" l="1"/>
  <c r="R5" i="17"/>
  <c r="R3" i="17"/>
  <c r="C47" i="17" l="1"/>
  <c r="C48" i="17"/>
  <c r="C49" i="17"/>
  <c r="C50" i="17"/>
  <c r="C51" i="17"/>
  <c r="C52" i="17"/>
  <c r="C53" i="17"/>
  <c r="C54" i="17"/>
  <c r="C45" i="17"/>
  <c r="D45" i="17"/>
  <c r="E45" i="17"/>
  <c r="F45" i="17"/>
  <c r="B46" i="17"/>
  <c r="C46" i="17"/>
  <c r="B47" i="17"/>
  <c r="B48" i="17"/>
  <c r="B49" i="17"/>
  <c r="B50" i="17"/>
  <c r="B51" i="17"/>
  <c r="B52" i="17"/>
  <c r="B53" i="17"/>
  <c r="B54" i="17"/>
  <c r="AV14" i="25"/>
  <c r="AA11" i="18" l="1"/>
  <c r="AB11" i="18"/>
  <c r="AC11" i="18"/>
  <c r="Q73" i="14"/>
  <c r="Y32" i="25" s="1"/>
  <c r="Q72" i="14"/>
  <c r="Y31" i="25" s="1"/>
  <c r="Q71" i="14"/>
  <c r="Q69" i="14"/>
  <c r="Q70" i="14"/>
  <c r="Q68" i="14"/>
  <c r="D72" i="14"/>
  <c r="E72" i="14"/>
  <c r="Y13" i="25" s="1"/>
  <c r="F72" i="14"/>
  <c r="G72" i="14"/>
  <c r="H72" i="14"/>
  <c r="I72" i="14"/>
  <c r="J72" i="14"/>
  <c r="K72" i="14"/>
  <c r="Y13" i="3" s="1"/>
  <c r="L72" i="14"/>
  <c r="M72" i="14"/>
  <c r="N72" i="14"/>
  <c r="O72" i="14"/>
  <c r="D73" i="14"/>
  <c r="E73" i="14"/>
  <c r="BC44" i="3" s="1"/>
  <c r="F73" i="14"/>
  <c r="G73" i="14"/>
  <c r="H73" i="14"/>
  <c r="I73" i="14"/>
  <c r="J73" i="14"/>
  <c r="K73" i="14"/>
  <c r="Y14" i="3" s="1"/>
  <c r="BC38" i="3" s="1"/>
  <c r="L73" i="14"/>
  <c r="M73" i="14"/>
  <c r="N73" i="14"/>
  <c r="O73" i="14"/>
  <c r="D74" i="14"/>
  <c r="E74" i="14"/>
  <c r="AN43" i="3" s="1"/>
  <c r="F74" i="14"/>
  <c r="G74" i="14"/>
  <c r="H74" i="14"/>
  <c r="I74" i="14"/>
  <c r="J74" i="14"/>
  <c r="K74" i="14"/>
  <c r="Y15" i="3" s="1"/>
  <c r="AN38" i="3" s="1"/>
  <c r="L74" i="14"/>
  <c r="M74" i="14"/>
  <c r="N74" i="14"/>
  <c r="O74" i="14"/>
  <c r="W26" i="3"/>
  <c r="K68" i="14"/>
  <c r="L68" i="14"/>
  <c r="M68" i="14"/>
  <c r="N68" i="14"/>
  <c r="AD74" i="14" s="1"/>
  <c r="H25" i="17" s="1"/>
  <c r="O68" i="14"/>
  <c r="K69" i="14"/>
  <c r="L69" i="14"/>
  <c r="M69" i="14"/>
  <c r="N69" i="14"/>
  <c r="O69" i="14"/>
  <c r="K70" i="14"/>
  <c r="L70" i="14"/>
  <c r="M70" i="14"/>
  <c r="N70" i="14"/>
  <c r="O70" i="14"/>
  <c r="K71" i="14"/>
  <c r="L71" i="14"/>
  <c r="M71" i="14"/>
  <c r="N71" i="14"/>
  <c r="O71" i="14"/>
  <c r="J69" i="14"/>
  <c r="J70" i="14"/>
  <c r="J71" i="14"/>
  <c r="J68" i="14"/>
  <c r="H68" i="14"/>
  <c r="X74" i="14" s="1"/>
  <c r="H16" i="17" s="1"/>
  <c r="H69" i="14"/>
  <c r="H70" i="14"/>
  <c r="H71" i="14"/>
  <c r="Q13" i="14"/>
  <c r="Q14" i="14"/>
  <c r="Q15" i="14"/>
  <c r="Q16" i="14"/>
  <c r="Q17" i="14"/>
  <c r="Q18" i="14"/>
  <c r="Q12" i="14"/>
  <c r="AA8" i="18" l="1"/>
  <c r="AC9" i="18"/>
  <c r="AH15" i="25"/>
  <c r="AC10" i="18"/>
  <c r="AA9" i="18"/>
  <c r="AH14" i="25"/>
  <c r="AA10" i="18"/>
  <c r="AH13" i="25"/>
  <c r="AB8" i="18"/>
  <c r="AC8" i="18"/>
  <c r="AB10" i="18"/>
  <c r="Z69" i="14"/>
  <c r="Y15" i="25"/>
  <c r="AB9" i="18"/>
  <c r="Y14" i="25"/>
  <c r="AE70" i="14"/>
  <c r="AB70" i="14"/>
  <c r="AC70" i="14"/>
  <c r="AA69" i="14"/>
  <c r="Z70" i="14"/>
  <c r="AB69" i="14"/>
  <c r="X70" i="14"/>
  <c r="AC69" i="14"/>
  <c r="AD69" i="14"/>
  <c r="AE69" i="14"/>
  <c r="AA70" i="14"/>
  <c r="X69" i="14"/>
  <c r="AD70" i="14"/>
  <c r="AD68" i="14"/>
  <c r="X68" i="14"/>
  <c r="Q61" i="14"/>
  <c r="Q62" i="14"/>
  <c r="Q63" i="14"/>
  <c r="Q60" i="14"/>
  <c r="X30" i="25" l="1"/>
  <c r="X30" i="3"/>
  <c r="X27" i="3"/>
  <c r="X27" i="25"/>
  <c r="X28" i="25"/>
  <c r="X28" i="3"/>
  <c r="X29" i="25"/>
  <c r="X29" i="3"/>
  <c r="F20" i="12"/>
  <c r="E44" i="14" l="1"/>
  <c r="F44" i="14"/>
  <c r="J44" i="14"/>
  <c r="K44" i="14"/>
  <c r="L44" i="14"/>
  <c r="E45" i="14"/>
  <c r="F45" i="14"/>
  <c r="J45" i="14"/>
  <c r="K45" i="14"/>
  <c r="L45" i="14"/>
  <c r="E46" i="14"/>
  <c r="F46" i="14"/>
  <c r="J46" i="14"/>
  <c r="K46" i="14"/>
  <c r="L46" i="14"/>
  <c r="E47" i="14"/>
  <c r="F47" i="14"/>
  <c r="J47" i="14"/>
  <c r="K47" i="14"/>
  <c r="L47" i="14"/>
  <c r="E48" i="14"/>
  <c r="F48" i="14"/>
  <c r="J48" i="14"/>
  <c r="K48" i="14"/>
  <c r="L48" i="14"/>
  <c r="E49" i="14"/>
  <c r="F49" i="14"/>
  <c r="J49" i="14"/>
  <c r="K49" i="14"/>
  <c r="L49" i="14"/>
  <c r="E50" i="14"/>
  <c r="F50" i="14"/>
  <c r="J50" i="14"/>
  <c r="K50" i="14"/>
  <c r="L50" i="14"/>
  <c r="D45" i="14"/>
  <c r="D46" i="14"/>
  <c r="D47" i="14"/>
  <c r="D48" i="14"/>
  <c r="D49" i="14"/>
  <c r="D50" i="14"/>
  <c r="D44" i="14"/>
  <c r="Q50" i="14"/>
  <c r="Q49" i="14"/>
  <c r="Q48" i="14"/>
  <c r="Q47" i="14"/>
  <c r="Q46" i="14"/>
  <c r="Q45" i="14"/>
  <c r="Q44" i="14"/>
  <c r="AT10" i="25"/>
  <c r="AU10" i="25"/>
  <c r="AX10" i="25"/>
  <c r="AT11" i="25"/>
  <c r="AU11" i="25"/>
  <c r="AX11" i="25"/>
  <c r="AT12" i="25"/>
  <c r="AU12" i="25"/>
  <c r="AX12" i="25"/>
  <c r="AT13" i="25"/>
  <c r="AU13" i="25"/>
  <c r="AX13" i="25"/>
  <c r="AY13" i="25"/>
  <c r="AZ13" i="25"/>
  <c r="AT14" i="25"/>
  <c r="AU14" i="25"/>
  <c r="AX14" i="25"/>
  <c r="AY14" i="25"/>
  <c r="AZ14" i="25"/>
  <c r="AT15" i="25"/>
  <c r="AU15" i="25"/>
  <c r="AX15" i="25"/>
  <c r="AY15" i="25"/>
  <c r="AS8" i="25"/>
  <c r="AT8" i="25"/>
  <c r="AU8" i="25"/>
  <c r="AV8" i="25"/>
  <c r="AW8" i="25"/>
  <c r="AX8" i="25"/>
  <c r="AY8" i="25"/>
  <c r="AZ8" i="25"/>
  <c r="AR8" i="25"/>
  <c r="AA8" i="25"/>
  <c r="BB8" i="25" s="1"/>
  <c r="AB8" i="25"/>
  <c r="S26" i="25" s="1"/>
  <c r="AC8" i="25"/>
  <c r="T26" i="25" s="1"/>
  <c r="AD8" i="25"/>
  <c r="BE8" i="25" s="1"/>
  <c r="AE8" i="25"/>
  <c r="BF8" i="25" s="1"/>
  <c r="AF8" i="25"/>
  <c r="BG8" i="25" s="1"/>
  <c r="AG8" i="25"/>
  <c r="X26" i="25" s="1"/>
  <c r="AH8" i="25"/>
  <c r="BI8" i="25" s="1"/>
  <c r="Z8" i="25"/>
  <c r="Q26" i="25" s="1"/>
  <c r="R33" i="25"/>
  <c r="P33" i="25"/>
  <c r="R32" i="25"/>
  <c r="P32" i="25"/>
  <c r="R31" i="25"/>
  <c r="P31" i="25"/>
  <c r="R30" i="25"/>
  <c r="P30" i="25"/>
  <c r="R29" i="25"/>
  <c r="P29" i="25"/>
  <c r="R28" i="25"/>
  <c r="P28" i="25"/>
  <c r="R27" i="25"/>
  <c r="P27" i="25"/>
  <c r="BH15" i="25"/>
  <c r="BG15" i="25"/>
  <c r="BD15" i="25"/>
  <c r="BC15" i="25"/>
  <c r="AO15" i="25"/>
  <c r="P15" i="25"/>
  <c r="O15" i="25"/>
  <c r="AP15" i="25" s="1"/>
  <c r="BI14" i="25"/>
  <c r="BH14" i="25"/>
  <c r="BG14" i="25"/>
  <c r="BD14" i="25"/>
  <c r="BC14" i="25"/>
  <c r="AO14" i="25"/>
  <c r="P14" i="25"/>
  <c r="O14" i="25"/>
  <c r="BI13" i="25"/>
  <c r="BH13" i="25"/>
  <c r="BG13" i="25"/>
  <c r="BD13" i="25"/>
  <c r="BC13" i="25"/>
  <c r="AO13" i="25"/>
  <c r="P13" i="25"/>
  <c r="O13" i="25"/>
  <c r="AP13" i="25" s="1"/>
  <c r="BG12" i="25"/>
  <c r="BD12" i="25"/>
  <c r="BC12" i="25"/>
  <c r="AO12" i="25"/>
  <c r="P12" i="25"/>
  <c r="O12" i="25"/>
  <c r="BG11" i="25"/>
  <c r="BD11" i="25"/>
  <c r="BC11" i="25"/>
  <c r="AO11" i="25"/>
  <c r="P11" i="25"/>
  <c r="O11" i="25"/>
  <c r="AP11" i="25" s="1"/>
  <c r="BG10" i="25"/>
  <c r="BD10" i="25"/>
  <c r="BC10" i="25"/>
  <c r="AO10" i="25"/>
  <c r="P10" i="25"/>
  <c r="O10" i="25"/>
  <c r="AO9" i="25"/>
  <c r="P9" i="25"/>
  <c r="O9" i="25"/>
  <c r="BC8" i="25"/>
  <c r="AQ8" i="25"/>
  <c r="AP8" i="25"/>
  <c r="BA7" i="25"/>
  <c r="H11" i="18"/>
  <c r="L12" i="14"/>
  <c r="L13" i="14"/>
  <c r="L14" i="14"/>
  <c r="L15" i="14"/>
  <c r="L16" i="14"/>
  <c r="L17" i="14"/>
  <c r="L18" i="14"/>
  <c r="F12" i="14"/>
  <c r="V18" i="14" s="1"/>
  <c r="F9" i="17" s="1"/>
  <c r="F13" i="14"/>
  <c r="F14" i="14"/>
  <c r="F15" i="14"/>
  <c r="F16" i="14"/>
  <c r="F17" i="14"/>
  <c r="F18" i="14"/>
  <c r="H8" i="18" l="1"/>
  <c r="Y26" i="25"/>
  <c r="BD8" i="25"/>
  <c r="V26" i="25"/>
  <c r="R26" i="25"/>
  <c r="BH8" i="25"/>
  <c r="U26" i="25"/>
  <c r="BA8" i="25"/>
  <c r="AQ14" i="25"/>
  <c r="P17" i="25"/>
  <c r="AQ12" i="25"/>
  <c r="AQ11" i="25"/>
  <c r="AQ13" i="25"/>
  <c r="AQ10" i="25"/>
  <c r="P20" i="25"/>
  <c r="AP10" i="25"/>
  <c r="AP12" i="25"/>
  <c r="O16" i="25"/>
  <c r="AB21" i="25"/>
  <c r="AB23" i="25"/>
  <c r="P16" i="25"/>
  <c r="AC21" i="25"/>
  <c r="AC23" i="25"/>
  <c r="W27" i="25"/>
  <c r="AQ15" i="25"/>
  <c r="AP9" i="25"/>
  <c r="AP14" i="25"/>
  <c r="O17" i="25"/>
  <c r="AQ9" i="25"/>
  <c r="P21" i="25"/>
  <c r="P23" i="25"/>
  <c r="H7" i="18"/>
  <c r="H4" i="18"/>
  <c r="H6" i="18"/>
  <c r="H5" i="18"/>
  <c r="AB18" i="14"/>
  <c r="F18" i="17" s="1"/>
  <c r="F47" i="17" s="1"/>
  <c r="H10" i="18"/>
  <c r="H9" i="18"/>
  <c r="B49" i="16"/>
  <c r="B50" i="16"/>
  <c r="B51" i="16"/>
  <c r="B52" i="16"/>
  <c r="B53" i="16"/>
  <c r="B54" i="16"/>
  <c r="B55" i="16"/>
  <c r="B56" i="16"/>
  <c r="B48" i="16"/>
  <c r="D47" i="16"/>
  <c r="E47" i="16"/>
  <c r="F47" i="16"/>
  <c r="C47" i="16"/>
  <c r="Q11" i="14"/>
  <c r="Q9" i="14"/>
  <c r="Q32" i="25" s="1"/>
  <c r="Q10" i="14"/>
  <c r="Q33" i="25" s="1"/>
  <c r="Q8" i="14"/>
  <c r="Q7" i="14"/>
  <c r="Q30" i="25" s="1"/>
  <c r="Q6" i="14"/>
  <c r="Q29" i="25" s="1"/>
  <c r="Q5" i="14"/>
  <c r="Q28" i="25" s="1"/>
  <c r="Q4" i="14"/>
  <c r="Q27" i="25" s="1"/>
  <c r="C6" i="23"/>
  <c r="E7" i="23" s="1"/>
  <c r="C7" i="23"/>
  <c r="E9" i="23" s="1"/>
  <c r="C8" i="23"/>
  <c r="E11" i="23" s="1"/>
  <c r="C5" i="23"/>
  <c r="Q31" i="25" l="1"/>
  <c r="AC19" i="25"/>
  <c r="AB19" i="25"/>
  <c r="AH24" i="25"/>
  <c r="AQ23" i="25"/>
  <c r="P19" i="25"/>
  <c r="AQ16" i="25"/>
  <c r="AQ21" i="25" s="1"/>
  <c r="AB22" i="25"/>
  <c r="P22" i="25"/>
  <c r="AC22" i="25"/>
  <c r="AP16" i="25"/>
  <c r="H12" i="18"/>
  <c r="H13" i="18" s="1"/>
  <c r="Q31" i="3"/>
  <c r="B15" i="23"/>
  <c r="L13" i="23" s="1"/>
  <c r="E5" i="23"/>
  <c r="AQ19" i="25" l="1"/>
  <c r="AQ20" i="25"/>
  <c r="AQ18" i="25"/>
  <c r="E15" i="23"/>
  <c r="C6" i="20" l="1"/>
  <c r="E7" i="20" s="1"/>
  <c r="C7" i="20"/>
  <c r="E9" i="20" s="1"/>
  <c r="C8" i="20"/>
  <c r="E11" i="20" s="1"/>
  <c r="C5" i="20"/>
  <c r="B15" i="20" l="1"/>
  <c r="L13" i="20" s="1"/>
  <c r="E5" i="20"/>
  <c r="E15" i="20" l="1"/>
  <c r="F22" i="12" l="1"/>
  <c r="E22" i="12"/>
  <c r="D22" i="12"/>
  <c r="C22" i="12"/>
  <c r="C23" i="12" l="1"/>
  <c r="E20" i="12"/>
  <c r="D20" i="12"/>
  <c r="C20" i="12"/>
  <c r="F19" i="12"/>
  <c r="F15" i="12" l="1"/>
  <c r="E15" i="12"/>
  <c r="D15" i="12"/>
  <c r="C15" i="12"/>
  <c r="J5" i="12" l="1"/>
  <c r="J6" i="12"/>
  <c r="J7" i="12"/>
  <c r="J10" i="12"/>
  <c r="J11" i="12"/>
  <c r="J12" i="12"/>
  <c r="B21" i="12"/>
  <c r="B22" i="12" s="1"/>
  <c r="A16" i="12"/>
  <c r="A15" i="12"/>
  <c r="A5" i="12"/>
  <c r="A6" i="12"/>
  <c r="A17" i="12" s="1"/>
  <c r="A7" i="12"/>
  <c r="A18" i="12" s="1"/>
  <c r="A8" i="12"/>
  <c r="A19" i="12" s="1"/>
  <c r="A9" i="12"/>
  <c r="A20" i="12" s="1"/>
  <c r="A10" i="12"/>
  <c r="A21" i="12" s="1"/>
  <c r="A11" i="12"/>
  <c r="A22" i="12" s="1"/>
  <c r="A12" i="12"/>
  <c r="A23" i="12" s="1"/>
  <c r="A4" i="12"/>
  <c r="V28" i="25"/>
  <c r="V29" i="25"/>
  <c r="V30" i="25"/>
  <c r="V27" i="25"/>
  <c r="Q20" i="14"/>
  <c r="Q28" i="14"/>
  <c r="V31" i="3" l="1"/>
  <c r="V31" i="25"/>
  <c r="V33" i="3"/>
  <c r="V33" i="25"/>
  <c r="V32" i="3"/>
  <c r="V32" i="25"/>
  <c r="T27" i="3"/>
  <c r="T27" i="25"/>
  <c r="S27" i="3"/>
  <c r="S27" i="25"/>
  <c r="C5" i="22"/>
  <c r="V27" i="3"/>
  <c r="V30" i="3"/>
  <c r="C8" i="22"/>
  <c r="E11" i="22" s="1"/>
  <c r="V29" i="3"/>
  <c r="C7" i="22"/>
  <c r="E9" i="22" s="1"/>
  <c r="C6" i="22"/>
  <c r="E7" i="22" s="1"/>
  <c r="V28" i="3"/>
  <c r="K18" i="14"/>
  <c r="AA15" i="25" s="1"/>
  <c r="BB15" i="25" s="1"/>
  <c r="J18" i="14"/>
  <c r="K17" i="14"/>
  <c r="AA14" i="25" s="1"/>
  <c r="BB14" i="25" s="1"/>
  <c r="J17" i="14"/>
  <c r="K16" i="14"/>
  <c r="AA13" i="25" s="1"/>
  <c r="BB13" i="25" s="1"/>
  <c r="J16" i="14"/>
  <c r="K15" i="14"/>
  <c r="J15" i="14"/>
  <c r="K14" i="14"/>
  <c r="J14" i="14"/>
  <c r="K13" i="14"/>
  <c r="J13" i="14"/>
  <c r="K12" i="14"/>
  <c r="J12" i="14"/>
  <c r="E18" i="14"/>
  <c r="D18" i="14"/>
  <c r="E17" i="14"/>
  <c r="D17" i="14"/>
  <c r="E16" i="14"/>
  <c r="R13" i="25" s="1"/>
  <c r="AS13" i="25" s="1"/>
  <c r="D16" i="14"/>
  <c r="E15" i="14"/>
  <c r="R12" i="25" s="1"/>
  <c r="AS12" i="25" s="1"/>
  <c r="D15" i="14"/>
  <c r="E14" i="14"/>
  <c r="R11" i="25" s="1"/>
  <c r="AS11" i="25" s="1"/>
  <c r="D14" i="14"/>
  <c r="E13" i="14"/>
  <c r="R10" i="25" s="1"/>
  <c r="AS10" i="25" s="1"/>
  <c r="D13" i="14"/>
  <c r="E12" i="14"/>
  <c r="R9" i="25" s="1"/>
  <c r="D12" i="14"/>
  <c r="AA2" i="18"/>
  <c r="X2" i="18"/>
  <c r="U2" i="18"/>
  <c r="R2" i="18"/>
  <c r="O2" i="18"/>
  <c r="L2" i="18"/>
  <c r="I2" i="18"/>
  <c r="F2" i="18"/>
  <c r="C2" i="18"/>
  <c r="AG43" i="3" l="1"/>
  <c r="R15" i="25"/>
  <c r="AS15" i="25" s="1"/>
  <c r="B5" i="20"/>
  <c r="AA9" i="25"/>
  <c r="B8" i="20"/>
  <c r="J11" i="20" s="1"/>
  <c r="AA12" i="25"/>
  <c r="BB12" i="25" s="1"/>
  <c r="AS9" i="25"/>
  <c r="R17" i="25"/>
  <c r="B6" i="20"/>
  <c r="H7" i="20" s="1"/>
  <c r="AA10" i="25"/>
  <c r="AV44" i="3"/>
  <c r="R14" i="25"/>
  <c r="AS14" i="25" s="1"/>
  <c r="B7" i="20"/>
  <c r="I9" i="20" s="1"/>
  <c r="AA11" i="25"/>
  <c r="BB11" i="25" s="1"/>
  <c r="B15" i="22"/>
  <c r="L13" i="22" s="1"/>
  <c r="E5" i="22"/>
  <c r="E15" i="22" s="1"/>
  <c r="AB7" i="16"/>
  <c r="AB8" i="16"/>
  <c r="AB9" i="16"/>
  <c r="AB10" i="16"/>
  <c r="AB11" i="16"/>
  <c r="AB12" i="16"/>
  <c r="AB13" i="16"/>
  <c r="AB14" i="16"/>
  <c r="AB15" i="16"/>
  <c r="AB17" i="16"/>
  <c r="AB18" i="16"/>
  <c r="AB19" i="16"/>
  <c r="AB20" i="16"/>
  <c r="AB21" i="16"/>
  <c r="AB22" i="16"/>
  <c r="AB23" i="16"/>
  <c r="AB6" i="16"/>
  <c r="V3" i="18"/>
  <c r="W3" i="18"/>
  <c r="U3" i="18"/>
  <c r="BA41" i="3"/>
  <c r="BA42" i="3"/>
  <c r="BA39" i="3"/>
  <c r="BA36" i="3"/>
  <c r="AL36" i="3"/>
  <c r="AO10" i="3"/>
  <c r="AO11" i="3"/>
  <c r="AO12" i="3"/>
  <c r="AO13" i="3"/>
  <c r="AO14" i="3"/>
  <c r="AO15" i="3"/>
  <c r="AO8" i="3"/>
  <c r="C23" i="17"/>
  <c r="C14" i="17"/>
  <c r="B23" i="17"/>
  <c r="B14" i="17"/>
  <c r="B21" i="16"/>
  <c r="W52" i="14"/>
  <c r="G14" i="17" s="1"/>
  <c r="Z52" i="14"/>
  <c r="D23" i="17" s="1"/>
  <c r="AB52" i="14"/>
  <c r="F23" i="17" s="1"/>
  <c r="AC52" i="14"/>
  <c r="G23" i="17" s="1"/>
  <c r="V52" i="14"/>
  <c r="F14" i="17" s="1"/>
  <c r="T52" i="14"/>
  <c r="D14" i="17" s="1"/>
  <c r="D52" i="17" l="1"/>
  <c r="F52" i="17"/>
  <c r="M8" i="20"/>
  <c r="L15" i="20"/>
  <c r="R16" i="25"/>
  <c r="AS16" i="25"/>
  <c r="AS21" i="25" s="1"/>
  <c r="G5" i="20"/>
  <c r="G14" i="20" s="1"/>
  <c r="W9" i="3"/>
  <c r="AF9" i="25"/>
  <c r="BG9" i="25" s="1"/>
  <c r="BG16" i="25" s="1"/>
  <c r="AA17" i="25"/>
  <c r="AA22" i="25" s="1"/>
  <c r="AA20" i="25"/>
  <c r="AA16" i="25"/>
  <c r="AA19" i="25" s="1"/>
  <c r="BB9" i="25"/>
  <c r="K16" i="20"/>
  <c r="AA21" i="25"/>
  <c r="AA23" i="25"/>
  <c r="BB10" i="25"/>
  <c r="U52" i="14"/>
  <c r="E14" i="17" s="1"/>
  <c r="W9" i="25"/>
  <c r="K13" i="20"/>
  <c r="W4" i="18"/>
  <c r="U4" i="18"/>
  <c r="V4" i="18"/>
  <c r="AA52" i="14"/>
  <c r="E23" i="17" s="1"/>
  <c r="F11" i="18"/>
  <c r="G11" i="18"/>
  <c r="G3" i="18"/>
  <c r="H3" i="18"/>
  <c r="F3" i="18"/>
  <c r="AV39" i="3"/>
  <c r="AG36" i="3"/>
  <c r="AV36" i="3" s="1"/>
  <c r="AJ8" i="3"/>
  <c r="R28" i="3"/>
  <c r="R29" i="3"/>
  <c r="R30" i="3"/>
  <c r="R31" i="3"/>
  <c r="R32" i="3"/>
  <c r="R33" i="3"/>
  <c r="R27" i="3"/>
  <c r="R26" i="3"/>
  <c r="B16" i="16"/>
  <c r="AB16" i="16" s="1"/>
  <c r="AE14" i="14"/>
  <c r="AD14" i="14"/>
  <c r="AC14" i="14"/>
  <c r="AB14" i="14"/>
  <c r="AB17" i="14" s="1"/>
  <c r="F16" i="16" s="1"/>
  <c r="Y14" i="14"/>
  <c r="X14" i="14"/>
  <c r="W14" i="14"/>
  <c r="V14" i="14"/>
  <c r="V17" i="14" s="1"/>
  <c r="F7" i="16" s="1"/>
  <c r="AE13" i="14"/>
  <c r="AD13" i="14"/>
  <c r="AC13" i="14"/>
  <c r="AB13" i="14"/>
  <c r="AB16" i="14" s="1"/>
  <c r="Y13" i="14"/>
  <c r="X13" i="14"/>
  <c r="W13" i="14"/>
  <c r="V13" i="14"/>
  <c r="V16" i="14" s="1"/>
  <c r="AE12" i="14"/>
  <c r="AD12" i="14"/>
  <c r="AC12" i="14"/>
  <c r="AB12" i="14"/>
  <c r="AB15" i="14" s="1"/>
  <c r="Y12" i="14"/>
  <c r="X12" i="14"/>
  <c r="W12" i="14"/>
  <c r="V12" i="14"/>
  <c r="V15" i="14" s="1"/>
  <c r="U18" i="14"/>
  <c r="E9" i="17" s="1"/>
  <c r="R11" i="3"/>
  <c r="R13" i="3"/>
  <c r="R14" i="3"/>
  <c r="R15" i="3"/>
  <c r="E52" i="17" l="1"/>
  <c r="H14" i="20"/>
  <c r="I14" i="20" s="1"/>
  <c r="J14" i="20" s="1"/>
  <c r="K14" i="20" s="1"/>
  <c r="U12" i="18"/>
  <c r="V12" i="18"/>
  <c r="W12" i="18"/>
  <c r="AJ11" i="3"/>
  <c r="BB16" i="25"/>
  <c r="BB18" i="25" s="1"/>
  <c r="W17" i="25"/>
  <c r="AX9" i="25"/>
  <c r="AX16" i="25" s="1"/>
  <c r="AX21" i="25" s="1"/>
  <c r="BG18" i="25"/>
  <c r="BG21" i="25"/>
  <c r="BG19" i="25"/>
  <c r="BG20" i="25"/>
  <c r="F49" i="16"/>
  <c r="AJ13" i="3"/>
  <c r="G7" i="18"/>
  <c r="F9" i="18"/>
  <c r="F7" i="18"/>
  <c r="G5" i="18"/>
  <c r="T12" i="14"/>
  <c r="T15" i="14" s="1"/>
  <c r="F8" i="18"/>
  <c r="Z13" i="14"/>
  <c r="Z16" i="14" s="1"/>
  <c r="T13" i="14"/>
  <c r="T16" i="14" s="1"/>
  <c r="F10" i="18"/>
  <c r="AA14" i="14"/>
  <c r="AA17" i="14" s="1"/>
  <c r="E16" i="16" s="1"/>
  <c r="G4" i="18"/>
  <c r="F4" i="18"/>
  <c r="R9" i="3"/>
  <c r="AJ9" i="3" s="1"/>
  <c r="U13" i="14"/>
  <c r="U16" i="14" s="1"/>
  <c r="F6" i="18"/>
  <c r="AA18" i="14"/>
  <c r="E18" i="17" s="1"/>
  <c r="E47" i="17" s="1"/>
  <c r="G6" i="18"/>
  <c r="AJ15" i="3"/>
  <c r="AG38" i="3"/>
  <c r="AJ14" i="3"/>
  <c r="AV38" i="3"/>
  <c r="AA13" i="14"/>
  <c r="AA16" i="14" s="1"/>
  <c r="Z12" i="14"/>
  <c r="Z15" i="14" s="1"/>
  <c r="Z14" i="14"/>
  <c r="Z17" i="14" s="1"/>
  <c r="D16" i="16" s="1"/>
  <c r="R12" i="3"/>
  <c r="AJ12" i="3" s="1"/>
  <c r="G10" i="18"/>
  <c r="AA12" i="14"/>
  <c r="T18" i="14"/>
  <c r="D9" i="17" s="1"/>
  <c r="T14" i="14"/>
  <c r="T17" i="14" s="1"/>
  <c r="D7" i="16" s="1"/>
  <c r="R10" i="3"/>
  <c r="AJ10" i="3" s="1"/>
  <c r="G9" i="18"/>
  <c r="U12" i="14"/>
  <c r="U14" i="14"/>
  <c r="U17" i="14" s="1"/>
  <c r="E7" i="16" s="1"/>
  <c r="Z18" i="14"/>
  <c r="D18" i="17" s="1"/>
  <c r="F5" i="18"/>
  <c r="G8" i="18"/>
  <c r="D47" i="17" l="1"/>
  <c r="I16" i="18"/>
  <c r="R20" i="3"/>
  <c r="R21" i="3"/>
  <c r="BB21" i="25"/>
  <c r="BB20" i="25"/>
  <c r="BB19" i="25"/>
  <c r="E49" i="16"/>
  <c r="D49" i="16"/>
  <c r="U15" i="14"/>
  <c r="AC7" i="16"/>
  <c r="AA15" i="14"/>
  <c r="AC16" i="16"/>
  <c r="R16" i="3"/>
  <c r="R19" i="3" s="1"/>
  <c r="G12" i="18"/>
  <c r="D16" i="18" s="1"/>
  <c r="F12" i="18"/>
  <c r="F13" i="18" s="1"/>
  <c r="AJ16" i="3"/>
  <c r="R17" i="3"/>
  <c r="R22" i="3" s="1"/>
  <c r="Q37" i="14"/>
  <c r="U28" i="25" s="1"/>
  <c r="Q38" i="14"/>
  <c r="U29" i="25" s="1"/>
  <c r="Q39" i="14"/>
  <c r="U30" i="25" s="1"/>
  <c r="Q40" i="14"/>
  <c r="Q41" i="14"/>
  <c r="Q42" i="14"/>
  <c r="Q43" i="14"/>
  <c r="Q36" i="14"/>
  <c r="U27" i="25" s="1"/>
  <c r="B5" i="17"/>
  <c r="C5" i="17"/>
  <c r="D5" i="17"/>
  <c r="E5" i="17"/>
  <c r="F5" i="17"/>
  <c r="G5" i="17"/>
  <c r="H5" i="17"/>
  <c r="I5" i="17"/>
  <c r="J5" i="17"/>
  <c r="K5" i="17"/>
  <c r="L5" i="17"/>
  <c r="M5" i="17"/>
  <c r="N5" i="17"/>
  <c r="O5" i="17"/>
  <c r="P5" i="17"/>
  <c r="Q5" i="17"/>
  <c r="C19" i="17" s="1"/>
  <c r="A5" i="17"/>
  <c r="B44" i="16"/>
  <c r="B3" i="16"/>
  <c r="C3" i="16"/>
  <c r="D3" i="16"/>
  <c r="E3" i="16"/>
  <c r="F3" i="16"/>
  <c r="G3" i="16"/>
  <c r="H3" i="16"/>
  <c r="I3" i="16"/>
  <c r="J3" i="16"/>
  <c r="K3" i="16"/>
  <c r="L3" i="16"/>
  <c r="M3" i="16"/>
  <c r="N3" i="16"/>
  <c r="O3" i="16"/>
  <c r="P3" i="16"/>
  <c r="Q3" i="16"/>
  <c r="A3" i="16"/>
  <c r="R11" i="18"/>
  <c r="S11" i="18"/>
  <c r="T11" i="18"/>
  <c r="B5" i="18"/>
  <c r="B6" i="18"/>
  <c r="B7" i="18"/>
  <c r="B8" i="18"/>
  <c r="B9" i="18"/>
  <c r="B10" i="18"/>
  <c r="B11" i="18"/>
  <c r="B4" i="18"/>
  <c r="K3" i="18"/>
  <c r="N3" i="18" s="1"/>
  <c r="Q3" i="18" s="1"/>
  <c r="T3" i="18" s="1"/>
  <c r="Z3" i="18" s="1"/>
  <c r="AC3" i="18" s="1"/>
  <c r="J3" i="18"/>
  <c r="M3" i="18" s="1"/>
  <c r="P3" i="18" s="1"/>
  <c r="S3" i="18" s="1"/>
  <c r="Y3" i="18" s="1"/>
  <c r="AB3" i="18" s="1"/>
  <c r="I3" i="18"/>
  <c r="L3" i="18" s="1"/>
  <c r="O3" i="18" s="1"/>
  <c r="R3" i="18" s="1"/>
  <c r="X3" i="18" s="1"/>
  <c r="AA3" i="18" s="1"/>
  <c r="AP13" i="3"/>
  <c r="AP14" i="3"/>
  <c r="AP15" i="3"/>
  <c r="AK10" i="3"/>
  <c r="AL10" i="3"/>
  <c r="AK11" i="3"/>
  <c r="AL11" i="3"/>
  <c r="AK12" i="3"/>
  <c r="AL12" i="3"/>
  <c r="AK13" i="3"/>
  <c r="AL13" i="3"/>
  <c r="AK14" i="3"/>
  <c r="AL14" i="3"/>
  <c r="AK15" i="3"/>
  <c r="AL15" i="3"/>
  <c r="S26" i="3"/>
  <c r="T26" i="3"/>
  <c r="U26" i="3"/>
  <c r="V26" i="3"/>
  <c r="X26" i="3"/>
  <c r="Y26" i="3"/>
  <c r="Q26" i="3"/>
  <c r="P28" i="3"/>
  <c r="P29" i="3"/>
  <c r="P30" i="3"/>
  <c r="P31" i="3"/>
  <c r="P32" i="3"/>
  <c r="P33" i="3"/>
  <c r="P27" i="3"/>
  <c r="B10" i="17"/>
  <c r="B11" i="17"/>
  <c r="B12" i="17"/>
  <c r="B13" i="17"/>
  <c r="B15" i="17"/>
  <c r="B16" i="17"/>
  <c r="B8" i="17"/>
  <c r="C10" i="17"/>
  <c r="U31" i="3" l="1"/>
  <c r="U31" i="25"/>
  <c r="U33" i="3"/>
  <c r="U33" i="25"/>
  <c r="G13" i="18"/>
  <c r="U30" i="3"/>
  <c r="C8" i="21"/>
  <c r="E11" i="21" s="1"/>
  <c r="U29" i="3"/>
  <c r="C7" i="21"/>
  <c r="E9" i="21" s="1"/>
  <c r="U28" i="3"/>
  <c r="C6" i="21"/>
  <c r="E7" i="21" s="1"/>
  <c r="U27" i="3"/>
  <c r="C5" i="21"/>
  <c r="AJ20" i="3"/>
  <c r="B5" i="12"/>
  <c r="AJ18" i="3"/>
  <c r="D17" i="18"/>
  <c r="C9" i="17"/>
  <c r="C18" i="17"/>
  <c r="AJ19" i="3"/>
  <c r="C19" i="16"/>
  <c r="C7" i="16"/>
  <c r="C16" i="16"/>
  <c r="C10" i="16"/>
  <c r="B17" i="16"/>
  <c r="B19" i="17" s="1"/>
  <c r="B18" i="16"/>
  <c r="B20" i="17" s="1"/>
  <c r="B19" i="16"/>
  <c r="B21" i="17" s="1"/>
  <c r="B20" i="16"/>
  <c r="B22" i="17" s="1"/>
  <c r="B22" i="16"/>
  <c r="B24" i="17" s="1"/>
  <c r="B23" i="16"/>
  <c r="B25" i="17" s="1"/>
  <c r="B15" i="16"/>
  <c r="B17" i="17" s="1"/>
  <c r="E20" i="14"/>
  <c r="F20" i="14"/>
  <c r="V20" i="14" s="1"/>
  <c r="G20" i="14"/>
  <c r="W20" i="14" s="1"/>
  <c r="G10" i="17" s="1"/>
  <c r="H20" i="14"/>
  <c r="X20" i="14" s="1"/>
  <c r="H10" i="17" s="1"/>
  <c r="J20" i="14"/>
  <c r="Z20" i="14" s="1"/>
  <c r="K20" i="14"/>
  <c r="L20" i="14"/>
  <c r="AB20" i="14" s="1"/>
  <c r="M20" i="14"/>
  <c r="AC20" i="14" s="1"/>
  <c r="G19" i="17" s="1"/>
  <c r="N20" i="14"/>
  <c r="AD20" i="14" s="1"/>
  <c r="H19" i="17" s="1"/>
  <c r="D20" i="14"/>
  <c r="T20" i="14" s="1"/>
  <c r="E11" i="14"/>
  <c r="F11" i="14"/>
  <c r="G11" i="14"/>
  <c r="H11" i="14"/>
  <c r="I11" i="14"/>
  <c r="J11" i="14"/>
  <c r="K11" i="14"/>
  <c r="L11" i="14"/>
  <c r="M11" i="14"/>
  <c r="N11" i="14"/>
  <c r="O11" i="14"/>
  <c r="D11" i="14"/>
  <c r="E10" i="14"/>
  <c r="F10" i="14"/>
  <c r="G10" i="14"/>
  <c r="H10" i="14"/>
  <c r="I10" i="14"/>
  <c r="J10" i="14"/>
  <c r="K10" i="14"/>
  <c r="Z15" i="25" s="1"/>
  <c r="BA15" i="25" s="1"/>
  <c r="L10" i="14"/>
  <c r="M10" i="14"/>
  <c r="N10" i="14"/>
  <c r="O10" i="14"/>
  <c r="D10" i="14"/>
  <c r="E9" i="14"/>
  <c r="F9" i="14"/>
  <c r="G9" i="14"/>
  <c r="H9" i="14"/>
  <c r="I9" i="14"/>
  <c r="J9" i="14"/>
  <c r="K9" i="14"/>
  <c r="Z14" i="25" s="1"/>
  <c r="BA14" i="25" s="1"/>
  <c r="L9" i="14"/>
  <c r="M9" i="14"/>
  <c r="N9" i="14"/>
  <c r="O9" i="14"/>
  <c r="D9" i="14"/>
  <c r="AF43" i="3" l="1"/>
  <c r="Q15" i="25"/>
  <c r="AR15" i="25" s="1"/>
  <c r="AA20" i="14"/>
  <c r="E19" i="17" s="1"/>
  <c r="AB9" i="25"/>
  <c r="AU44" i="3"/>
  <c r="Q14" i="25"/>
  <c r="AR14" i="25" s="1"/>
  <c r="U20" i="14"/>
  <c r="E10" i="17" s="1"/>
  <c r="S9" i="25"/>
  <c r="C49" i="16"/>
  <c r="C52" i="16"/>
  <c r="B15" i="21"/>
  <c r="L13" i="21" s="1"/>
  <c r="E5" i="21"/>
  <c r="E15" i="21" s="1"/>
  <c r="E9" i="18"/>
  <c r="E11" i="18"/>
  <c r="D10" i="18"/>
  <c r="D10" i="17"/>
  <c r="F10" i="17"/>
  <c r="C11" i="18"/>
  <c r="C9" i="18"/>
  <c r="F19" i="17"/>
  <c r="K4" i="18"/>
  <c r="D9" i="18"/>
  <c r="E10" i="18"/>
  <c r="S9" i="3"/>
  <c r="S20" i="3" s="1"/>
  <c r="J4" i="18"/>
  <c r="D11" i="18"/>
  <c r="D19" i="17"/>
  <c r="I4" i="18"/>
  <c r="C10" i="18"/>
  <c r="C20" i="17"/>
  <c r="C11" i="17"/>
  <c r="C25" i="17"/>
  <c r="D34" i="17"/>
  <c r="D33" i="17"/>
  <c r="D32" i="17"/>
  <c r="C32" i="17"/>
  <c r="C28" i="17"/>
  <c r="F48" i="17" l="1"/>
  <c r="E48" i="17"/>
  <c r="D48" i="17"/>
  <c r="K12" i="18"/>
  <c r="I12" i="18"/>
  <c r="J12" i="18"/>
  <c r="S17" i="25"/>
  <c r="AT9" i="25"/>
  <c r="AT16" i="25" s="1"/>
  <c r="AT21" i="25" s="1"/>
  <c r="BC9" i="25"/>
  <c r="AB20" i="25"/>
  <c r="C8" i="17"/>
  <c r="C13" i="17"/>
  <c r="C16" i="17"/>
  <c r="C21" i="17"/>
  <c r="C24" i="17"/>
  <c r="C12" i="17"/>
  <c r="C15" i="17"/>
  <c r="C17" i="17"/>
  <c r="C22" i="17"/>
  <c r="E16" i="18" l="1"/>
  <c r="BC16" i="25"/>
  <c r="BC18" i="25" s="1"/>
  <c r="AI7" i="3"/>
  <c r="BC20" i="25" l="1"/>
  <c r="BC19" i="25"/>
  <c r="BC21" i="25"/>
  <c r="D31" i="16"/>
  <c r="D32" i="16"/>
  <c r="D30" i="16"/>
  <c r="C30" i="16"/>
  <c r="C26" i="16"/>
  <c r="C20" i="16"/>
  <c r="C15" i="16" l="1"/>
  <c r="C14" i="16"/>
  <c r="C13" i="16"/>
  <c r="C11" i="16"/>
  <c r="C53" i="16" s="1"/>
  <c r="C23" i="16"/>
  <c r="C22" i="16"/>
  <c r="C6" i="16"/>
  <c r="C55" i="16" l="1"/>
  <c r="C56" i="16"/>
  <c r="C48" i="16"/>
  <c r="F61" i="14"/>
  <c r="H61" i="14"/>
  <c r="N61" i="14"/>
  <c r="D62" i="14"/>
  <c r="J62" i="14"/>
  <c r="L62" i="14"/>
  <c r="F63" i="14"/>
  <c r="H63" i="14"/>
  <c r="E60" i="14"/>
  <c r="K60" i="14"/>
  <c r="AG9" i="25" s="1"/>
  <c r="M60" i="14"/>
  <c r="AC66" i="14" s="1"/>
  <c r="G24" i="17" s="1"/>
  <c r="L60" i="14"/>
  <c r="AB66" i="14" s="1"/>
  <c r="N60" i="14"/>
  <c r="AD66" i="14" s="1"/>
  <c r="H24" i="17" s="1"/>
  <c r="O60" i="14"/>
  <c r="AE66" i="14" s="1"/>
  <c r="I24" i="17" s="1"/>
  <c r="K61" i="14"/>
  <c r="L61" i="14"/>
  <c r="M61" i="14"/>
  <c r="O61" i="14"/>
  <c r="K62" i="14"/>
  <c r="M62" i="14"/>
  <c r="N62" i="14"/>
  <c r="O62" i="14"/>
  <c r="K63" i="14"/>
  <c r="L63" i="14"/>
  <c r="M63" i="14"/>
  <c r="N63" i="14"/>
  <c r="O63" i="14"/>
  <c r="J63" i="14"/>
  <c r="J61" i="14"/>
  <c r="J60" i="14"/>
  <c r="F60" i="14"/>
  <c r="V66" i="14" s="1"/>
  <c r="G60" i="14"/>
  <c r="W66" i="14" s="1"/>
  <c r="G15" i="17" s="1"/>
  <c r="H60" i="14"/>
  <c r="X66" i="14" s="1"/>
  <c r="H15" i="17" s="1"/>
  <c r="I60" i="14"/>
  <c r="Y66" i="14" s="1"/>
  <c r="I15" i="17" s="1"/>
  <c r="E61" i="14"/>
  <c r="X10" i="25" s="1"/>
  <c r="AY10" i="25" s="1"/>
  <c r="G61" i="14"/>
  <c r="I61" i="14"/>
  <c r="E62" i="14"/>
  <c r="X11" i="25" s="1"/>
  <c r="AY11" i="25" s="1"/>
  <c r="F62" i="14"/>
  <c r="G62" i="14"/>
  <c r="H62" i="14"/>
  <c r="I62" i="14"/>
  <c r="E63" i="14"/>
  <c r="X12" i="25" s="1"/>
  <c r="AY12" i="25" s="1"/>
  <c r="G63" i="14"/>
  <c r="I63" i="14"/>
  <c r="D63" i="14"/>
  <c r="D61" i="14"/>
  <c r="D60" i="14"/>
  <c r="T66" i="14" s="1"/>
  <c r="AG20" i="25" l="1"/>
  <c r="BH9" i="25"/>
  <c r="U66" i="14"/>
  <c r="E15" i="17" s="1"/>
  <c r="X9" i="25"/>
  <c r="B7" i="23"/>
  <c r="I9" i="23" s="1"/>
  <c r="AG11" i="25"/>
  <c r="BH11" i="25" s="1"/>
  <c r="B8" i="23"/>
  <c r="J11" i="23" s="1"/>
  <c r="AG12" i="25"/>
  <c r="BH12" i="25" s="1"/>
  <c r="B6" i="23"/>
  <c r="M8" i="23" s="1"/>
  <c r="AG10" i="25"/>
  <c r="AA66" i="14"/>
  <c r="E24" i="17" s="1"/>
  <c r="E53" i="17" s="1"/>
  <c r="B5" i="23"/>
  <c r="Z66" i="14"/>
  <c r="D24" i="17" s="1"/>
  <c r="X4" i="18"/>
  <c r="X6" i="18"/>
  <c r="F15" i="17"/>
  <c r="D15" i="17"/>
  <c r="Z5" i="18"/>
  <c r="Z7" i="18"/>
  <c r="X7" i="18"/>
  <c r="F24" i="17"/>
  <c r="Z4" i="18"/>
  <c r="Z6" i="18"/>
  <c r="X11" i="3"/>
  <c r="Y6" i="18"/>
  <c r="X12" i="3"/>
  <c r="Y7" i="18"/>
  <c r="X5" i="18"/>
  <c r="Y4" i="18"/>
  <c r="X10" i="3"/>
  <c r="Y5" i="18"/>
  <c r="AD60" i="14"/>
  <c r="AD63" i="14" s="1"/>
  <c r="AA60" i="14"/>
  <c r="X9" i="3"/>
  <c r="X20" i="3" s="1"/>
  <c r="X60" i="14"/>
  <c r="X63" i="14" s="1"/>
  <c r="U60" i="14"/>
  <c r="AE60" i="14"/>
  <c r="AE63" i="14" s="1"/>
  <c r="W60" i="14"/>
  <c r="W63" i="14" s="1"/>
  <c r="AB60" i="14"/>
  <c r="AB63" i="14" s="1"/>
  <c r="Y60" i="14"/>
  <c r="Y63" i="14" s="1"/>
  <c r="V60" i="14"/>
  <c r="V63" i="14" s="1"/>
  <c r="T60" i="14"/>
  <c r="T63" i="14" s="1"/>
  <c r="Z60" i="14"/>
  <c r="Z63" i="14" s="1"/>
  <c r="AC60" i="14"/>
  <c r="AC63" i="14" s="1"/>
  <c r="D69" i="14"/>
  <c r="E69" i="14"/>
  <c r="Y10" i="25" s="1"/>
  <c r="F69" i="14"/>
  <c r="G69" i="14"/>
  <c r="I69" i="14"/>
  <c r="D70" i="14"/>
  <c r="E70" i="14"/>
  <c r="Y11" i="25" s="1"/>
  <c r="F70" i="14"/>
  <c r="G70" i="14"/>
  <c r="I70" i="14"/>
  <c r="D71" i="14"/>
  <c r="E71" i="14"/>
  <c r="Y12" i="25" s="1"/>
  <c r="F71" i="14"/>
  <c r="G71" i="14"/>
  <c r="I71" i="14"/>
  <c r="E68" i="14"/>
  <c r="F68" i="14"/>
  <c r="G68" i="14"/>
  <c r="I68" i="14"/>
  <c r="Z74" i="14"/>
  <c r="AH9" i="25"/>
  <c r="AB74" i="14"/>
  <c r="AC74" i="14"/>
  <c r="G25" i="17" s="1"/>
  <c r="AE74" i="14"/>
  <c r="I25" i="17" s="1"/>
  <c r="D68" i="14"/>
  <c r="V10" i="25"/>
  <c r="AW10" i="25" s="1"/>
  <c r="V11" i="25"/>
  <c r="AW11" i="25" s="1"/>
  <c r="V12" i="25"/>
  <c r="AW12" i="25" s="1"/>
  <c r="V13" i="25"/>
  <c r="AW13" i="25" s="1"/>
  <c r="AE13" i="25"/>
  <c r="BF13" i="25" s="1"/>
  <c r="AE14" i="25"/>
  <c r="BF14" i="25" s="1"/>
  <c r="AE15" i="25"/>
  <c r="BF15" i="25" s="1"/>
  <c r="V50" i="14"/>
  <c r="Z50" i="14"/>
  <c r="AE9" i="25"/>
  <c r="AB50" i="14"/>
  <c r="T50" i="14"/>
  <c r="AJ3" i="14"/>
  <c r="D53" i="17" l="1"/>
  <c r="F53" i="17"/>
  <c r="Y74" i="14"/>
  <c r="I16" i="17" s="1"/>
  <c r="Y69" i="14"/>
  <c r="Y70" i="14"/>
  <c r="W74" i="14"/>
  <c r="G16" i="17" s="1"/>
  <c r="W70" i="14"/>
  <c r="W69" i="14"/>
  <c r="V70" i="14"/>
  <c r="V69" i="14"/>
  <c r="Y9" i="25"/>
  <c r="Y16" i="25" s="1"/>
  <c r="U70" i="14"/>
  <c r="U69" i="14"/>
  <c r="T70" i="14"/>
  <c r="T69" i="14"/>
  <c r="X21" i="3"/>
  <c r="H7" i="23"/>
  <c r="B6" i="24"/>
  <c r="AH10" i="25"/>
  <c r="B6" i="22"/>
  <c r="H7" i="22" s="1"/>
  <c r="AE10" i="25"/>
  <c r="AY9" i="25"/>
  <c r="AY16" i="25" s="1"/>
  <c r="AY21" i="25" s="1"/>
  <c r="X16" i="25"/>
  <c r="X17" i="25"/>
  <c r="AH20" i="25"/>
  <c r="U50" i="14"/>
  <c r="E13" i="17" s="1"/>
  <c r="V9" i="25"/>
  <c r="B7" i="22"/>
  <c r="I9" i="22" s="1"/>
  <c r="AE11" i="25"/>
  <c r="BF11" i="25" s="1"/>
  <c r="B8" i="24"/>
  <c r="AH12" i="25"/>
  <c r="AG21" i="25"/>
  <c r="AG23" i="25"/>
  <c r="BH10" i="25"/>
  <c r="BH16" i="25" s="1"/>
  <c r="AZ44" i="3"/>
  <c r="V14" i="25"/>
  <c r="AW14" i="25" s="1"/>
  <c r="AG17" i="25"/>
  <c r="AG22" i="25" s="1"/>
  <c r="B8" i="22"/>
  <c r="J11" i="22" s="1"/>
  <c r="AE12" i="25"/>
  <c r="BF12" i="25" s="1"/>
  <c r="B7" i="24"/>
  <c r="AH11" i="25"/>
  <c r="AE20" i="25"/>
  <c r="BF9" i="25"/>
  <c r="AK43" i="3"/>
  <c r="V15" i="25"/>
  <c r="AW15" i="25" s="1"/>
  <c r="AG16" i="25"/>
  <c r="AG19" i="25" s="1"/>
  <c r="AA50" i="14"/>
  <c r="E22" i="17" s="1"/>
  <c r="B5" i="22"/>
  <c r="K13" i="23"/>
  <c r="L15" i="23"/>
  <c r="G5" i="23"/>
  <c r="G14" i="23" s="1"/>
  <c r="H14" i="23" s="1"/>
  <c r="I14" i="23" s="1"/>
  <c r="J14" i="23" s="1"/>
  <c r="K16" i="23"/>
  <c r="AA74" i="14"/>
  <c r="E25" i="17" s="1"/>
  <c r="B5" i="24"/>
  <c r="AA63" i="14"/>
  <c r="E22" i="16" s="1"/>
  <c r="AC22" i="16"/>
  <c r="U63" i="14"/>
  <c r="E13" i="16" s="1"/>
  <c r="AC13" i="16"/>
  <c r="T8" i="18"/>
  <c r="R7" i="18"/>
  <c r="S4" i="18"/>
  <c r="U74" i="14"/>
  <c r="E16" i="17" s="1"/>
  <c r="F13" i="16"/>
  <c r="F22" i="16"/>
  <c r="V74" i="14"/>
  <c r="F16" i="17" s="1"/>
  <c r="D13" i="17"/>
  <c r="R10" i="18"/>
  <c r="T7" i="18"/>
  <c r="AA7" i="18"/>
  <c r="AC6" i="18"/>
  <c r="T74" i="14"/>
  <c r="D16" i="17" s="1"/>
  <c r="D22" i="16"/>
  <c r="F13" i="17"/>
  <c r="D13" i="16"/>
  <c r="R6" i="18"/>
  <c r="AA6" i="18"/>
  <c r="AC5" i="18"/>
  <c r="T5" i="18"/>
  <c r="T9" i="18"/>
  <c r="R8" i="18"/>
  <c r="T10" i="18"/>
  <c r="V15" i="3"/>
  <c r="S10" i="18"/>
  <c r="V11" i="3"/>
  <c r="S6" i="18"/>
  <c r="D25" i="17"/>
  <c r="AA4" i="18"/>
  <c r="Y12" i="3"/>
  <c r="AB7" i="18"/>
  <c r="V12" i="3"/>
  <c r="S7" i="18"/>
  <c r="F22" i="17"/>
  <c r="T4" i="18"/>
  <c r="D22" i="17"/>
  <c r="R4" i="18"/>
  <c r="V13" i="3"/>
  <c r="S8" i="18"/>
  <c r="Y10" i="3"/>
  <c r="AB5" i="18"/>
  <c r="Z12" i="18"/>
  <c r="Y11" i="3"/>
  <c r="AB6" i="18"/>
  <c r="AA5" i="18"/>
  <c r="V14" i="3"/>
  <c r="S9" i="18"/>
  <c r="V10" i="3"/>
  <c r="S5" i="18"/>
  <c r="F25" i="17"/>
  <c r="AC4" i="18"/>
  <c r="X12" i="18"/>
  <c r="R9" i="18"/>
  <c r="T6" i="18"/>
  <c r="R5" i="18"/>
  <c r="AB4" i="18"/>
  <c r="AC7" i="18"/>
  <c r="Y12" i="18"/>
  <c r="Y9" i="3"/>
  <c r="V9" i="3"/>
  <c r="V20" i="3" s="1"/>
  <c r="U44" i="14"/>
  <c r="W68" i="14"/>
  <c r="T45" i="14"/>
  <c r="T48" i="14" s="1"/>
  <c r="V44" i="14"/>
  <c r="V47" i="14" s="1"/>
  <c r="AB45" i="14"/>
  <c r="AB48" i="14" s="1"/>
  <c r="Z46" i="14"/>
  <c r="Z49" i="14" s="1"/>
  <c r="V45" i="14"/>
  <c r="V48" i="14" s="1"/>
  <c r="Y68" i="14"/>
  <c r="AB68" i="14"/>
  <c r="V46" i="14"/>
  <c r="V49" i="14" s="1"/>
  <c r="U45" i="14"/>
  <c r="U48" i="14" s="1"/>
  <c r="T68" i="14"/>
  <c r="AA68" i="14"/>
  <c r="AC23" i="16" s="1"/>
  <c r="AE68" i="14"/>
  <c r="U68" i="14"/>
  <c r="AC14" i="16" s="1"/>
  <c r="V68" i="14"/>
  <c r="AC68" i="14"/>
  <c r="AB46" i="14"/>
  <c r="AB49" i="14" s="1"/>
  <c r="T44" i="14"/>
  <c r="T47" i="14" s="1"/>
  <c r="Z68" i="14"/>
  <c r="Z45" i="14"/>
  <c r="Z48" i="14" s="1"/>
  <c r="AA45" i="14"/>
  <c r="AA48" i="14" s="1"/>
  <c r="U46" i="14"/>
  <c r="U49" i="14" s="1"/>
  <c r="Z44" i="14"/>
  <c r="Z47" i="14" s="1"/>
  <c r="AA44" i="14"/>
  <c r="T46" i="14"/>
  <c r="T49" i="14" s="1"/>
  <c r="AB44" i="14"/>
  <c r="AB47" i="14" s="1"/>
  <c r="AA46" i="14"/>
  <c r="AA49" i="14" s="1"/>
  <c r="D37" i="14"/>
  <c r="E37" i="14"/>
  <c r="U10" i="25" s="1"/>
  <c r="AV10" i="25" s="1"/>
  <c r="F37" i="14"/>
  <c r="G37" i="14"/>
  <c r="H37" i="14"/>
  <c r="I37" i="14"/>
  <c r="J37" i="14"/>
  <c r="K37" i="14"/>
  <c r="L37" i="14"/>
  <c r="M37" i="14"/>
  <c r="N37" i="14"/>
  <c r="O37" i="14"/>
  <c r="D38" i="14"/>
  <c r="E38" i="14"/>
  <c r="U11" i="25" s="1"/>
  <c r="AV11" i="25" s="1"/>
  <c r="F38" i="14"/>
  <c r="G38" i="14"/>
  <c r="H38" i="14"/>
  <c r="I38" i="14"/>
  <c r="J38" i="14"/>
  <c r="K38" i="14"/>
  <c r="L38" i="14"/>
  <c r="M38" i="14"/>
  <c r="N38" i="14"/>
  <c r="O38" i="14"/>
  <c r="D39" i="14"/>
  <c r="E39" i="14"/>
  <c r="U12" i="25" s="1"/>
  <c r="AV12" i="25" s="1"/>
  <c r="F39" i="14"/>
  <c r="G39" i="14"/>
  <c r="H39" i="14"/>
  <c r="I39" i="14"/>
  <c r="J39" i="14"/>
  <c r="K39" i="14"/>
  <c r="L39" i="14"/>
  <c r="M39" i="14"/>
  <c r="N39" i="14"/>
  <c r="O39" i="14"/>
  <c r="D40" i="14"/>
  <c r="E40" i="14"/>
  <c r="U13" i="25" s="1"/>
  <c r="AV13" i="25" s="1"/>
  <c r="F40" i="14"/>
  <c r="G40" i="14"/>
  <c r="H40" i="14"/>
  <c r="I40" i="14"/>
  <c r="J40" i="14"/>
  <c r="K40" i="14"/>
  <c r="AD13" i="25" s="1"/>
  <c r="BE13" i="25" s="1"/>
  <c r="L40" i="14"/>
  <c r="M40" i="14"/>
  <c r="N40" i="14"/>
  <c r="O40" i="14"/>
  <c r="D41" i="14"/>
  <c r="E41" i="14"/>
  <c r="F41" i="14"/>
  <c r="G41" i="14"/>
  <c r="H41" i="14"/>
  <c r="I41" i="14"/>
  <c r="J41" i="14"/>
  <c r="K41" i="14"/>
  <c r="BE14" i="25" s="1"/>
  <c r="L41" i="14"/>
  <c r="M41" i="14"/>
  <c r="N41" i="14"/>
  <c r="O41" i="14"/>
  <c r="D42" i="14"/>
  <c r="E42" i="14"/>
  <c r="F42" i="14"/>
  <c r="G42" i="14"/>
  <c r="H42" i="14"/>
  <c r="I42" i="14"/>
  <c r="J42" i="14"/>
  <c r="K42" i="14"/>
  <c r="AD15" i="25" s="1"/>
  <c r="BE15" i="25" s="1"/>
  <c r="L42" i="14"/>
  <c r="M42" i="14"/>
  <c r="N42" i="14"/>
  <c r="O42" i="14"/>
  <c r="D43" i="14"/>
  <c r="E43" i="14"/>
  <c r="F43" i="14"/>
  <c r="G43" i="14"/>
  <c r="H43" i="14"/>
  <c r="I43" i="14"/>
  <c r="J43" i="14"/>
  <c r="K43" i="14"/>
  <c r="L43" i="14"/>
  <c r="M43" i="14"/>
  <c r="N43" i="14"/>
  <c r="O43" i="14"/>
  <c r="E36" i="14"/>
  <c r="F36" i="14"/>
  <c r="V42" i="14" s="1"/>
  <c r="G36" i="14"/>
  <c r="W42" i="14" s="1"/>
  <c r="G12" i="17" s="1"/>
  <c r="H36" i="14"/>
  <c r="X42" i="14" s="1"/>
  <c r="H12" i="17" s="1"/>
  <c r="I36" i="14"/>
  <c r="Y42" i="14" s="1"/>
  <c r="I12" i="17" s="1"/>
  <c r="J36" i="14"/>
  <c r="Z42" i="14" s="1"/>
  <c r="K36" i="14"/>
  <c r="L36" i="14"/>
  <c r="M36" i="14"/>
  <c r="AC42" i="14" s="1"/>
  <c r="G21" i="17" s="1"/>
  <c r="N36" i="14"/>
  <c r="AD42" i="14" s="1"/>
  <c r="H21" i="17" s="1"/>
  <c r="O36" i="14"/>
  <c r="AE42" i="14" s="1"/>
  <c r="I21" i="17" s="1"/>
  <c r="D36" i="14"/>
  <c r="T42" i="14" s="1"/>
  <c r="E28" i="14"/>
  <c r="F28" i="14"/>
  <c r="V28" i="14" s="1"/>
  <c r="G28" i="14"/>
  <c r="W28" i="14" s="1"/>
  <c r="G11" i="17" s="1"/>
  <c r="H28" i="14"/>
  <c r="X28" i="14" s="1"/>
  <c r="H11" i="17" s="1"/>
  <c r="I28" i="14"/>
  <c r="Y28" i="14" s="1"/>
  <c r="I11" i="17" s="1"/>
  <c r="J28" i="14"/>
  <c r="Z28" i="14" s="1"/>
  <c r="K28" i="14"/>
  <c r="L28" i="14"/>
  <c r="AB28" i="14" s="1"/>
  <c r="M28" i="14"/>
  <c r="AC28" i="14" s="1"/>
  <c r="G20" i="17" s="1"/>
  <c r="N28" i="14"/>
  <c r="AD28" i="14" s="1"/>
  <c r="H20" i="17" s="1"/>
  <c r="O28" i="14"/>
  <c r="AE28" i="14" s="1"/>
  <c r="I20" i="17" s="1"/>
  <c r="D28" i="14"/>
  <c r="T28" i="14" s="1"/>
  <c r="AJ4" i="14"/>
  <c r="AJ2" i="14"/>
  <c r="O10" i="3"/>
  <c r="Y28" i="25" s="1"/>
  <c r="AZ10" i="25" s="1"/>
  <c r="P10" i="3"/>
  <c r="O11" i="3"/>
  <c r="P11" i="3"/>
  <c r="O12" i="3"/>
  <c r="P12" i="3"/>
  <c r="O13" i="3"/>
  <c r="Y31" i="3" s="1"/>
  <c r="AQ13" i="3" s="1"/>
  <c r="P13" i="3"/>
  <c r="O14" i="3"/>
  <c r="P14" i="3"/>
  <c r="O15" i="3"/>
  <c r="Q74" i="14" s="1"/>
  <c r="Y33" i="25" s="1"/>
  <c r="P15" i="3"/>
  <c r="P9" i="3"/>
  <c r="O9" i="3"/>
  <c r="E51" i="17" l="1"/>
  <c r="F54" i="17"/>
  <c r="F51" i="17"/>
  <c r="D51" i="17"/>
  <c r="D54" i="17"/>
  <c r="E54" i="17"/>
  <c r="AZ15" i="25"/>
  <c r="BI15" i="25"/>
  <c r="Y17" i="25"/>
  <c r="Q33" i="3"/>
  <c r="Y33" i="3"/>
  <c r="AQ15" i="3" s="1"/>
  <c r="Q32" i="3"/>
  <c r="Y32" i="3"/>
  <c r="AQ14" i="3" s="1"/>
  <c r="AD71" i="14"/>
  <c r="X71" i="14"/>
  <c r="V21" i="3"/>
  <c r="J16" i="18"/>
  <c r="Z13" i="18"/>
  <c r="X13" i="18"/>
  <c r="M8" i="22"/>
  <c r="AH16" i="25"/>
  <c r="AH19" i="25" s="1"/>
  <c r="BH18" i="25"/>
  <c r="BH19" i="25"/>
  <c r="BH21" i="25"/>
  <c r="BH20" i="25"/>
  <c r="AE17" i="25"/>
  <c r="AE22" i="25" s="1"/>
  <c r="AW9" i="25"/>
  <c r="AW16" i="25" s="1"/>
  <c r="AW21" i="25" s="1"/>
  <c r="V16" i="25"/>
  <c r="V17" i="25"/>
  <c r="AA28" i="14"/>
  <c r="E20" i="17" s="1"/>
  <c r="AC9" i="25"/>
  <c r="U42" i="14"/>
  <c r="E12" i="17" s="1"/>
  <c r="U9" i="25"/>
  <c r="B7" i="21"/>
  <c r="AD11" i="25"/>
  <c r="BE11" i="25" s="1"/>
  <c r="AE16" i="25"/>
  <c r="AE19" i="25" s="1"/>
  <c r="BF10" i="25"/>
  <c r="BF16" i="25" s="1"/>
  <c r="BF20" i="25" s="1"/>
  <c r="AE23" i="25"/>
  <c r="AE21" i="25"/>
  <c r="B5" i="21"/>
  <c r="G5" i="21" s="1"/>
  <c r="G14" i="21" s="1"/>
  <c r="AD9" i="25"/>
  <c r="AJ43" i="3"/>
  <c r="U15" i="25"/>
  <c r="AV15" i="25" s="1"/>
  <c r="AY44" i="3"/>
  <c r="U28" i="14"/>
  <c r="E11" i="17" s="1"/>
  <c r="T9" i="25"/>
  <c r="AH17" i="25"/>
  <c r="AH22" i="25" s="1"/>
  <c r="AH21" i="25"/>
  <c r="BI10" i="25"/>
  <c r="AH23" i="25"/>
  <c r="B8" i="21"/>
  <c r="J11" i="21" s="1"/>
  <c r="AD12" i="25"/>
  <c r="BE12" i="25" s="1"/>
  <c r="B6" i="21"/>
  <c r="M8" i="21" s="1"/>
  <c r="AD10" i="25"/>
  <c r="K14" i="23"/>
  <c r="E55" i="16"/>
  <c r="D55" i="16"/>
  <c r="F55" i="16"/>
  <c r="Y13" i="18"/>
  <c r="F11" i="23"/>
  <c r="F11" i="22"/>
  <c r="F11" i="24"/>
  <c r="F11" i="21"/>
  <c r="F11" i="19"/>
  <c r="F11" i="20"/>
  <c r="F5" i="23"/>
  <c r="F5" i="24"/>
  <c r="F5" i="22"/>
  <c r="F5" i="19"/>
  <c r="F5" i="20"/>
  <c r="F5" i="21"/>
  <c r="F9" i="24"/>
  <c r="F9" i="22"/>
  <c r="F9" i="23"/>
  <c r="F9" i="20"/>
  <c r="F9" i="19"/>
  <c r="F9" i="21"/>
  <c r="Y30" i="25"/>
  <c r="AZ12" i="25" s="1"/>
  <c r="Y29" i="25"/>
  <c r="AZ11" i="25" s="1"/>
  <c r="L15" i="24"/>
  <c r="W27" i="3"/>
  <c r="V72" i="14"/>
  <c r="F7" i="23"/>
  <c r="F7" i="22"/>
  <c r="F7" i="24"/>
  <c r="F7" i="20"/>
  <c r="F7" i="21"/>
  <c r="F7" i="19"/>
  <c r="L15" i="22"/>
  <c r="G5" i="22"/>
  <c r="G14" i="22" s="1"/>
  <c r="K16" i="22"/>
  <c r="K13" i="22"/>
  <c r="C6" i="24"/>
  <c r="Y28" i="3"/>
  <c r="AC20" i="16"/>
  <c r="AA47" i="14"/>
  <c r="AC11" i="16"/>
  <c r="U47" i="14"/>
  <c r="O6" i="18"/>
  <c r="O8" i="18"/>
  <c r="O10" i="18"/>
  <c r="Q7" i="18"/>
  <c r="Q5" i="18"/>
  <c r="Q11" i="18"/>
  <c r="P4" i="18"/>
  <c r="AA42" i="14"/>
  <c r="E21" i="17" s="1"/>
  <c r="U9" i="3"/>
  <c r="U20" i="3" s="1"/>
  <c r="P11" i="18"/>
  <c r="U12" i="3"/>
  <c r="AM12" i="3" s="1"/>
  <c r="P7" i="18"/>
  <c r="P5" i="18"/>
  <c r="U10" i="3"/>
  <c r="O11" i="18"/>
  <c r="O7" i="18"/>
  <c r="O5" i="18"/>
  <c r="Q10" i="18"/>
  <c r="Q8" i="18"/>
  <c r="Q6" i="18"/>
  <c r="Q4" i="18"/>
  <c r="AB42" i="14"/>
  <c r="F21" i="17" s="1"/>
  <c r="P10" i="18"/>
  <c r="U15" i="3"/>
  <c r="AM15" i="3" s="1"/>
  <c r="P8" i="18"/>
  <c r="U13" i="3"/>
  <c r="AM13" i="3" s="1"/>
  <c r="U11" i="3"/>
  <c r="AM11" i="3" s="1"/>
  <c r="P6" i="18"/>
  <c r="Z71" i="14"/>
  <c r="T71" i="14"/>
  <c r="U38" i="14"/>
  <c r="AC38" i="14"/>
  <c r="AB38" i="14"/>
  <c r="AA38" i="14"/>
  <c r="D21" i="17"/>
  <c r="Z38" i="14"/>
  <c r="Y38" i="14"/>
  <c r="T38" i="14"/>
  <c r="AE38" i="14"/>
  <c r="W38" i="14"/>
  <c r="X38" i="14"/>
  <c r="E20" i="16"/>
  <c r="AD38" i="14"/>
  <c r="V38" i="14"/>
  <c r="D12" i="17"/>
  <c r="F12" i="17"/>
  <c r="D11" i="16"/>
  <c r="F20" i="16"/>
  <c r="F11" i="16"/>
  <c r="W71" i="14"/>
  <c r="AC71" i="14"/>
  <c r="AB71" i="14"/>
  <c r="D11" i="17"/>
  <c r="V71" i="14"/>
  <c r="Y71" i="14"/>
  <c r="E11" i="16"/>
  <c r="U71" i="14"/>
  <c r="F11" i="17"/>
  <c r="AE71" i="14"/>
  <c r="D20" i="16"/>
  <c r="AA71" i="14"/>
  <c r="M4" i="18"/>
  <c r="T12" i="18"/>
  <c r="AC12" i="18"/>
  <c r="S12" i="18"/>
  <c r="AN9" i="3"/>
  <c r="AP9" i="3"/>
  <c r="AK9" i="3"/>
  <c r="D20" i="17"/>
  <c r="L4" i="18"/>
  <c r="AB12" i="18"/>
  <c r="AA12" i="18"/>
  <c r="AP12" i="3"/>
  <c r="AN12" i="3"/>
  <c r="O4" i="18"/>
  <c r="AN15" i="3"/>
  <c r="AP11" i="3"/>
  <c r="AN11" i="3"/>
  <c r="R12" i="18"/>
  <c r="F20" i="17"/>
  <c r="N4" i="18"/>
  <c r="AN13" i="3"/>
  <c r="AN14" i="3"/>
  <c r="AP10" i="3"/>
  <c r="AN10" i="3"/>
  <c r="T9" i="3"/>
  <c r="T20" i="3" s="1"/>
  <c r="AE37" i="14"/>
  <c r="AE40" i="14" s="1"/>
  <c r="AE36" i="14"/>
  <c r="AE39" i="14" s="1"/>
  <c r="W37" i="14"/>
  <c r="W40" i="14" s="1"/>
  <c r="W36" i="14"/>
  <c r="W39" i="14" s="1"/>
  <c r="Y37" i="14"/>
  <c r="Y40" i="14" s="1"/>
  <c r="Y36" i="14"/>
  <c r="Y39" i="14" s="1"/>
  <c r="T36" i="14"/>
  <c r="T39" i="14" s="1"/>
  <c r="T37" i="14"/>
  <c r="T40" i="14" s="1"/>
  <c r="D10" i="16" s="1"/>
  <c r="AD36" i="14"/>
  <c r="AD39" i="14" s="1"/>
  <c r="AD37" i="14"/>
  <c r="AD40" i="14" s="1"/>
  <c r="AC36" i="14"/>
  <c r="AC39" i="14" s="1"/>
  <c r="AC37" i="14"/>
  <c r="AC40" i="14" s="1"/>
  <c r="U36" i="14"/>
  <c r="U37" i="14"/>
  <c r="U40" i="14" s="1"/>
  <c r="E10" i="16" s="1"/>
  <c r="X37" i="14"/>
  <c r="X40" i="14" s="1"/>
  <c r="X36" i="14"/>
  <c r="X39" i="14" s="1"/>
  <c r="V37" i="14"/>
  <c r="V40" i="14" s="1"/>
  <c r="F10" i="16" s="1"/>
  <c r="V36" i="14"/>
  <c r="V39" i="14" s="1"/>
  <c r="AB36" i="14"/>
  <c r="AB39" i="14" s="1"/>
  <c r="AB37" i="14"/>
  <c r="AB40" i="14" s="1"/>
  <c r="F19" i="16" s="1"/>
  <c r="AA36" i="14"/>
  <c r="AA37" i="14"/>
  <c r="AA40" i="14" s="1"/>
  <c r="E19" i="16" s="1"/>
  <c r="Z36" i="14"/>
  <c r="Z39" i="14" s="1"/>
  <c r="Z37" i="14"/>
  <c r="Z40" i="14" s="1"/>
  <c r="D19" i="16" s="1"/>
  <c r="E4" i="14"/>
  <c r="Q9" i="25" s="1"/>
  <c r="F4" i="14"/>
  <c r="G4" i="14"/>
  <c r="H4" i="14"/>
  <c r="I4" i="14"/>
  <c r="J4" i="14"/>
  <c r="Z10" i="14" s="1"/>
  <c r="K4" i="14"/>
  <c r="L4" i="14"/>
  <c r="AB10" i="14" s="1"/>
  <c r="M4" i="14"/>
  <c r="N4" i="14"/>
  <c r="O4" i="14"/>
  <c r="E5" i="14"/>
  <c r="Q10" i="25" s="1"/>
  <c r="AR10" i="25" s="1"/>
  <c r="F5" i="14"/>
  <c r="G5" i="14"/>
  <c r="H5" i="14"/>
  <c r="I5" i="14"/>
  <c r="J5" i="14"/>
  <c r="K5" i="14"/>
  <c r="L5" i="14"/>
  <c r="M5" i="14"/>
  <c r="N5" i="14"/>
  <c r="O5" i="14"/>
  <c r="E6" i="14"/>
  <c r="Q11" i="25" s="1"/>
  <c r="AR11" i="25" s="1"/>
  <c r="F6" i="14"/>
  <c r="G6" i="14"/>
  <c r="H6" i="14"/>
  <c r="I6" i="14"/>
  <c r="J6" i="14"/>
  <c r="K6" i="14"/>
  <c r="L6" i="14"/>
  <c r="M6" i="14"/>
  <c r="N6" i="14"/>
  <c r="O6" i="14"/>
  <c r="E7" i="14"/>
  <c r="Q12" i="25" s="1"/>
  <c r="AR12" i="25" s="1"/>
  <c r="F7" i="14"/>
  <c r="G7" i="14"/>
  <c r="H7" i="14"/>
  <c r="I7" i="14"/>
  <c r="J7" i="14"/>
  <c r="K7" i="14"/>
  <c r="L7" i="14"/>
  <c r="M7" i="14"/>
  <c r="N7" i="14"/>
  <c r="O7" i="14"/>
  <c r="E8" i="14"/>
  <c r="Q13" i="25" s="1"/>
  <c r="AR13" i="25" s="1"/>
  <c r="F8" i="14"/>
  <c r="G8" i="14"/>
  <c r="H8" i="14"/>
  <c r="I8" i="14"/>
  <c r="J8" i="14"/>
  <c r="K8" i="14"/>
  <c r="L8" i="14"/>
  <c r="M8" i="14"/>
  <c r="N8" i="14"/>
  <c r="O8" i="14"/>
  <c r="Q14" i="3"/>
  <c r="Q15" i="3"/>
  <c r="D5" i="14"/>
  <c r="D6" i="14"/>
  <c r="D7" i="14"/>
  <c r="D8" i="14"/>
  <c r="D4" i="14"/>
  <c r="V16" i="3"/>
  <c r="V19" i="3" s="1"/>
  <c r="X16" i="3"/>
  <c r="Y16" i="3"/>
  <c r="T10" i="14" l="1"/>
  <c r="T4" i="14"/>
  <c r="T6" i="14"/>
  <c r="T9" i="14" s="1"/>
  <c r="T5" i="14"/>
  <c r="D49" i="17"/>
  <c r="E50" i="17"/>
  <c r="F49" i="17"/>
  <c r="F50" i="17"/>
  <c r="E49" i="17"/>
  <c r="D50" i="17"/>
  <c r="U72" i="14"/>
  <c r="T73" i="14"/>
  <c r="D14" i="16" s="1"/>
  <c r="Y73" i="14"/>
  <c r="Y27" i="25"/>
  <c r="BI9" i="25" s="1"/>
  <c r="AA72" i="14"/>
  <c r="Z72" i="14"/>
  <c r="AE73" i="14"/>
  <c r="AC73" i="14"/>
  <c r="AB73" i="14"/>
  <c r="F23" i="16" s="1"/>
  <c r="Z73" i="14"/>
  <c r="D23" i="16" s="1"/>
  <c r="AD72" i="14"/>
  <c r="AC72" i="14"/>
  <c r="AB72" i="14"/>
  <c r="AA73" i="14"/>
  <c r="E23" i="16" s="1"/>
  <c r="AE72" i="14"/>
  <c r="X73" i="14"/>
  <c r="X72" i="14"/>
  <c r="AD73" i="14"/>
  <c r="W73" i="14"/>
  <c r="T72" i="14"/>
  <c r="Y72" i="14"/>
  <c r="W72" i="14"/>
  <c r="U73" i="14"/>
  <c r="E14" i="16" s="1"/>
  <c r="V73" i="14"/>
  <c r="F14" i="16" s="1"/>
  <c r="H14" i="22"/>
  <c r="I14" i="22" s="1"/>
  <c r="J14" i="22" s="1"/>
  <c r="K14" i="22" s="1"/>
  <c r="E52" i="16"/>
  <c r="N12" i="18"/>
  <c r="H16" i="18"/>
  <c r="AA13" i="18"/>
  <c r="AC13" i="18"/>
  <c r="R13" i="18"/>
  <c r="K16" i="18"/>
  <c r="T13" i="18"/>
  <c r="L12" i="18"/>
  <c r="M12" i="18"/>
  <c r="AO9" i="3"/>
  <c r="AO16" i="3" s="1"/>
  <c r="B10" i="12" s="1"/>
  <c r="W20" i="3"/>
  <c r="AQ10" i="3"/>
  <c r="AM10" i="3"/>
  <c r="U21" i="3"/>
  <c r="D52" i="16"/>
  <c r="H7" i="21"/>
  <c r="L15" i="21"/>
  <c r="K13" i="21"/>
  <c r="I9" i="21"/>
  <c r="K16" i="21"/>
  <c r="B5" i="19"/>
  <c r="Z9" i="25"/>
  <c r="AR9" i="25"/>
  <c r="AR16" i="25" s="1"/>
  <c r="AR21" i="25" s="1"/>
  <c r="Q16" i="25"/>
  <c r="Q17" i="25"/>
  <c r="B7" i="19"/>
  <c r="Z11" i="25"/>
  <c r="BA11" i="25" s="1"/>
  <c r="AD21" i="25"/>
  <c r="BE10" i="25"/>
  <c r="AD23" i="25"/>
  <c r="BI11" i="25"/>
  <c r="T17" i="25"/>
  <c r="AU9" i="25"/>
  <c r="AU16" i="25" s="1"/>
  <c r="AU21" i="25" s="1"/>
  <c r="AD16" i="25"/>
  <c r="AD19" i="25" s="1"/>
  <c r="AD17" i="25"/>
  <c r="AD22" i="25" s="1"/>
  <c r="BE9" i="25"/>
  <c r="AD20" i="25"/>
  <c r="BF18" i="25"/>
  <c r="BF19" i="25"/>
  <c r="BF21" i="25"/>
  <c r="AV9" i="25"/>
  <c r="AV16" i="25" s="1"/>
  <c r="AV21" i="25" s="1"/>
  <c r="U16" i="25"/>
  <c r="U17" i="25"/>
  <c r="Q13" i="3"/>
  <c r="AI13" i="3" s="1"/>
  <c r="Z13" i="25"/>
  <c r="BA13" i="25" s="1"/>
  <c r="B6" i="19"/>
  <c r="Z10" i="25"/>
  <c r="BI12" i="25"/>
  <c r="AC20" i="25"/>
  <c r="BD9" i="25"/>
  <c r="B8" i="19"/>
  <c r="Z12" i="25"/>
  <c r="BA12" i="25" s="1"/>
  <c r="F52" i="16"/>
  <c r="D53" i="16"/>
  <c r="F53" i="16"/>
  <c r="AB13" i="18"/>
  <c r="S13" i="18"/>
  <c r="E53" i="16"/>
  <c r="Q30" i="3"/>
  <c r="C8" i="19"/>
  <c r="E11" i="19" s="1"/>
  <c r="Y27" i="3"/>
  <c r="C5" i="24"/>
  <c r="E5" i="24" s="1"/>
  <c r="H14" i="21"/>
  <c r="I14" i="21" s="1"/>
  <c r="J14" i="21" s="1"/>
  <c r="Q27" i="3"/>
  <c r="C5" i="19"/>
  <c r="F15" i="21"/>
  <c r="F15" i="20"/>
  <c r="E7" i="24"/>
  <c r="F15" i="19"/>
  <c r="Q28" i="3"/>
  <c r="C6" i="19"/>
  <c r="E7" i="19" s="1"/>
  <c r="C7" i="24"/>
  <c r="E9" i="24" s="1"/>
  <c r="I9" i="24" s="1"/>
  <c r="Y29" i="3"/>
  <c r="AQ11" i="3" s="1"/>
  <c r="F15" i="22"/>
  <c r="Q29" i="3"/>
  <c r="C7" i="19"/>
  <c r="E9" i="19" s="1"/>
  <c r="F15" i="24"/>
  <c r="Y30" i="3"/>
  <c r="AQ12" i="3" s="1"/>
  <c r="C8" i="24"/>
  <c r="E11" i="24" s="1"/>
  <c r="J11" i="24" s="1"/>
  <c r="F15" i="23"/>
  <c r="U39" i="14"/>
  <c r="AC10" i="16"/>
  <c r="AA39" i="14"/>
  <c r="AC19" i="16"/>
  <c r="AD10" i="14"/>
  <c r="H17" i="17" s="1"/>
  <c r="V10" i="14"/>
  <c r="F8" i="17" s="1"/>
  <c r="AC10" i="14"/>
  <c r="G17" i="17" s="1"/>
  <c r="U10" i="14"/>
  <c r="E8" i="17" s="1"/>
  <c r="AA10" i="14"/>
  <c r="E17" i="17" s="1"/>
  <c r="Y10" i="14"/>
  <c r="I8" i="17" s="1"/>
  <c r="X10" i="14"/>
  <c r="H8" i="17" s="1"/>
  <c r="AE10" i="14"/>
  <c r="I17" i="17" s="1"/>
  <c r="W10" i="14"/>
  <c r="G8" i="17" s="1"/>
  <c r="AI15" i="3"/>
  <c r="Q12" i="18"/>
  <c r="P12" i="18"/>
  <c r="O12" i="18"/>
  <c r="AM9" i="3"/>
  <c r="AI14" i="3"/>
  <c r="C7" i="18"/>
  <c r="E6" i="18"/>
  <c r="D4" i="18"/>
  <c r="C6" i="18"/>
  <c r="C4" i="18"/>
  <c r="Q11" i="3"/>
  <c r="D6" i="18"/>
  <c r="D8" i="18"/>
  <c r="E5" i="18"/>
  <c r="E8" i="18"/>
  <c r="C8" i="18"/>
  <c r="Q10" i="3"/>
  <c r="D5" i="18"/>
  <c r="E7" i="18"/>
  <c r="C5" i="18"/>
  <c r="AL9" i="3"/>
  <c r="AL16" i="3" s="1"/>
  <c r="B7" i="12" s="1"/>
  <c r="Q12" i="3"/>
  <c r="D7" i="18"/>
  <c r="E4" i="18"/>
  <c r="Y6" i="14"/>
  <c r="Y9" i="14" s="1"/>
  <c r="X6" i="14"/>
  <c r="X9" i="14" s="1"/>
  <c r="AE6" i="14"/>
  <c r="AE9" i="14" s="1"/>
  <c r="W6" i="14"/>
  <c r="W9" i="14" s="1"/>
  <c r="F17" i="17"/>
  <c r="AB6" i="14"/>
  <c r="AB9" i="14" s="1"/>
  <c r="AA6" i="14"/>
  <c r="AA9" i="14" s="1"/>
  <c r="D17" i="17"/>
  <c r="Z6" i="14"/>
  <c r="Z9" i="14" s="1"/>
  <c r="AD6" i="14"/>
  <c r="AD9" i="14" s="1"/>
  <c r="V6" i="14"/>
  <c r="V9" i="14" s="1"/>
  <c r="D8" i="17"/>
  <c r="AC6" i="14"/>
  <c r="AC9" i="14" s="1"/>
  <c r="U6" i="14"/>
  <c r="U9" i="14" s="1"/>
  <c r="AA4" i="14"/>
  <c r="U16" i="3"/>
  <c r="U19" i="3" s="1"/>
  <c r="T8" i="14"/>
  <c r="AB5" i="14"/>
  <c r="AB8" i="14" s="1"/>
  <c r="AB4" i="14"/>
  <c r="AB7" i="14" s="1"/>
  <c r="Z5" i="14"/>
  <c r="Z8" i="14" s="1"/>
  <c r="Z4" i="14"/>
  <c r="Z7" i="14" s="1"/>
  <c r="Y5" i="14"/>
  <c r="Y8" i="14" s="1"/>
  <c r="Y4" i="14"/>
  <c r="Y7" i="14" s="1"/>
  <c r="T7" i="14"/>
  <c r="X5" i="14"/>
  <c r="X8" i="14" s="1"/>
  <c r="X4" i="14"/>
  <c r="X7" i="14" s="1"/>
  <c r="Q9" i="3"/>
  <c r="AA5" i="14"/>
  <c r="AA8" i="14" s="1"/>
  <c r="AE5" i="14"/>
  <c r="AE8" i="14" s="1"/>
  <c r="W5" i="14"/>
  <c r="W8" i="14" s="1"/>
  <c r="AE4" i="14"/>
  <c r="AE7" i="14" s="1"/>
  <c r="W4" i="14"/>
  <c r="W7" i="14" s="1"/>
  <c r="AD5" i="14"/>
  <c r="AD8" i="14" s="1"/>
  <c r="V5" i="14"/>
  <c r="V8" i="14" s="1"/>
  <c r="AD4" i="14"/>
  <c r="AD7" i="14" s="1"/>
  <c r="V4" i="14"/>
  <c r="V7" i="14" s="1"/>
  <c r="AC5" i="14"/>
  <c r="AC8" i="14" s="1"/>
  <c r="U5" i="14"/>
  <c r="U8" i="14" s="1"/>
  <c r="AC4" i="14"/>
  <c r="AC7" i="14" s="1"/>
  <c r="U4" i="14"/>
  <c r="AK16" i="3"/>
  <c r="B6" i="12" s="1"/>
  <c r="AP16" i="3"/>
  <c r="AN16" i="3"/>
  <c r="AJ38" i="3"/>
  <c r="AK38" i="3"/>
  <c r="AF38" i="3"/>
  <c r="AE37" i="3"/>
  <c r="AD37" i="3"/>
  <c r="AW41" i="3"/>
  <c r="AX41" i="3" s="1"/>
  <c r="AY41" i="3" s="1"/>
  <c r="AZ41" i="3" s="1"/>
  <c r="BB41" i="3" s="1"/>
  <c r="BC41" i="3" s="1"/>
  <c r="AW42" i="3"/>
  <c r="AX42" i="3" s="1"/>
  <c r="AY42" i="3" s="1"/>
  <c r="AZ42" i="3" s="1"/>
  <c r="BB42" i="3" s="1"/>
  <c r="BC42" i="3" s="1"/>
  <c r="AU39" i="3"/>
  <c r="AW39" i="3" s="1"/>
  <c r="AX39" i="3" s="1"/>
  <c r="AY39" i="3" s="1"/>
  <c r="AZ39" i="3" s="1"/>
  <c r="BB39" i="3" s="1"/>
  <c r="BC39" i="3" s="1"/>
  <c r="AY38" i="3"/>
  <c r="AZ38" i="3"/>
  <c r="AU38" i="3"/>
  <c r="AT37" i="3"/>
  <c r="AS37" i="3"/>
  <c r="AR38" i="3"/>
  <c r="AR39" i="3"/>
  <c r="AR40" i="3"/>
  <c r="AR41" i="3"/>
  <c r="AR42" i="3"/>
  <c r="AR37" i="3"/>
  <c r="AH42" i="3"/>
  <c r="AI42" i="3" s="1"/>
  <c r="AJ42" i="3" s="1"/>
  <c r="AK42" i="3" s="1"/>
  <c r="AH41" i="3"/>
  <c r="AI41" i="3" s="1"/>
  <c r="AJ41" i="3" s="1"/>
  <c r="AK41" i="3" s="1"/>
  <c r="AH40" i="3"/>
  <c r="AI40" i="3" s="1"/>
  <c r="AJ40" i="3" s="1"/>
  <c r="AK40" i="3" s="1"/>
  <c r="AH39" i="3"/>
  <c r="AI39" i="3" s="1"/>
  <c r="AJ39" i="3" s="1"/>
  <c r="AK39" i="3" s="1"/>
  <c r="AF35" i="3"/>
  <c r="AU35" i="3" s="1"/>
  <c r="AE36" i="3"/>
  <c r="AT36" i="3" s="1"/>
  <c r="AF36" i="3"/>
  <c r="AU36" i="3" s="1"/>
  <c r="AH36" i="3"/>
  <c r="AW36" i="3" s="1"/>
  <c r="AI36" i="3"/>
  <c r="AX36" i="3" s="1"/>
  <c r="AJ36" i="3"/>
  <c r="AY36" i="3" s="1"/>
  <c r="AK36" i="3"/>
  <c r="AZ36" i="3" s="1"/>
  <c r="AM36" i="3"/>
  <c r="BB36" i="3" s="1"/>
  <c r="AN36" i="3"/>
  <c r="BC36" i="3" s="1"/>
  <c r="AD35" i="3"/>
  <c r="AS35" i="3" s="1"/>
  <c r="AD36" i="3"/>
  <c r="AS36" i="3" s="1"/>
  <c r="J4" i="12"/>
  <c r="D46" i="17" l="1"/>
  <c r="F46" i="17"/>
  <c r="E46" i="17"/>
  <c r="I17" i="18"/>
  <c r="D56" i="16"/>
  <c r="AZ9" i="25"/>
  <c r="AZ16" i="25" s="1"/>
  <c r="AZ21" i="25" s="1"/>
  <c r="F56" i="16"/>
  <c r="E56" i="16"/>
  <c r="AM16" i="3"/>
  <c r="B8" i="12" s="1"/>
  <c r="AI9" i="3"/>
  <c r="G16" i="18"/>
  <c r="F16" i="18"/>
  <c r="Q13" i="18"/>
  <c r="O13" i="18"/>
  <c r="Q21" i="3"/>
  <c r="Y21" i="3"/>
  <c r="AQ9" i="3"/>
  <c r="AQ16" i="3" s="1"/>
  <c r="K17" i="18" s="1"/>
  <c r="Y20" i="3"/>
  <c r="Q20" i="3"/>
  <c r="K14" i="21"/>
  <c r="AI12" i="3"/>
  <c r="L15" i="19"/>
  <c r="I9" i="19"/>
  <c r="J11" i="19"/>
  <c r="M8" i="19"/>
  <c r="Z23" i="25"/>
  <c r="Z21" i="25"/>
  <c r="BA10" i="25"/>
  <c r="BI16" i="25"/>
  <c r="BE16" i="25"/>
  <c r="Z20" i="25"/>
  <c r="Z17" i="25"/>
  <c r="Z22" i="25" s="1"/>
  <c r="Z16" i="25"/>
  <c r="Z19" i="25" s="1"/>
  <c r="BA9" i="25"/>
  <c r="BD16" i="25"/>
  <c r="BD18" i="25" s="1"/>
  <c r="P13" i="18"/>
  <c r="AI10" i="3"/>
  <c r="H7" i="19"/>
  <c r="E15" i="24"/>
  <c r="G5" i="24"/>
  <c r="M8" i="24"/>
  <c r="H7" i="24"/>
  <c r="B15" i="24"/>
  <c r="L13" i="24" s="1"/>
  <c r="K13" i="24" s="1"/>
  <c r="B15" i="19"/>
  <c r="L13" i="19" s="1"/>
  <c r="K13" i="19" s="1"/>
  <c r="E5" i="19"/>
  <c r="AI11" i="3"/>
  <c r="J17" i="18"/>
  <c r="B11" i="12"/>
  <c r="H17" i="18"/>
  <c r="B9" i="12"/>
  <c r="F17" i="18"/>
  <c r="AN20" i="3"/>
  <c r="AP20" i="3"/>
  <c r="E17" i="18"/>
  <c r="U7" i="14"/>
  <c r="AC6" i="16"/>
  <c r="AA7" i="14"/>
  <c r="AC15" i="16"/>
  <c r="AV43" i="3"/>
  <c r="BA43" i="3"/>
  <c r="AM39" i="3"/>
  <c r="AN39" i="3" s="1"/>
  <c r="AL39" i="3"/>
  <c r="AM41" i="3"/>
  <c r="AN41" i="3" s="1"/>
  <c r="AL41" i="3"/>
  <c r="AM40" i="3"/>
  <c r="AN40" i="3" s="1"/>
  <c r="AL40" i="3"/>
  <c r="AM42" i="3"/>
  <c r="AN42" i="3" s="1"/>
  <c r="AL42" i="3"/>
  <c r="E12" i="18"/>
  <c r="D12" i="18"/>
  <c r="E6" i="16"/>
  <c r="E29" i="17"/>
  <c r="E28" i="17"/>
  <c r="E30" i="17"/>
  <c r="E15" i="16"/>
  <c r="D15" i="16"/>
  <c r="D6" i="16"/>
  <c r="F15" i="16"/>
  <c r="E34" i="17"/>
  <c r="E32" i="17"/>
  <c r="F6" i="16"/>
  <c r="F34" i="17"/>
  <c r="F32" i="17"/>
  <c r="F30" i="17"/>
  <c r="F28" i="17"/>
  <c r="E33" i="17"/>
  <c r="C12" i="18"/>
  <c r="F29" i="17"/>
  <c r="F33" i="17"/>
  <c r="AF46" i="3"/>
  <c r="AH46" i="3"/>
  <c r="AG46" i="3"/>
  <c r="AU43" i="3"/>
  <c r="BC43" i="3"/>
  <c r="BB43" i="3"/>
  <c r="AZ43" i="3"/>
  <c r="AW43" i="3"/>
  <c r="AY43" i="3"/>
  <c r="E24" i="12"/>
  <c r="D24" i="12"/>
  <c r="E56" i="17" l="1"/>
  <c r="E57" i="17"/>
  <c r="F57" i="17"/>
  <c r="F56" i="17"/>
  <c r="G17" i="18"/>
  <c r="AM20" i="3"/>
  <c r="C13" i="18"/>
  <c r="AQ20" i="3"/>
  <c r="AL20" i="25"/>
  <c r="AK20" i="25"/>
  <c r="BI18" i="25"/>
  <c r="BI19" i="25"/>
  <c r="BI21" i="25"/>
  <c r="BA16" i="25"/>
  <c r="BA18" i="25" s="1"/>
  <c r="AL21" i="25"/>
  <c r="AK21" i="25"/>
  <c r="BE18" i="25"/>
  <c r="BE21" i="25"/>
  <c r="BE19" i="25"/>
  <c r="BE20" i="25"/>
  <c r="AL19" i="25"/>
  <c r="AK19" i="25"/>
  <c r="AK23" i="25"/>
  <c r="AL23" i="25"/>
  <c r="BD20" i="25"/>
  <c r="BD21" i="25"/>
  <c r="BD19" i="25"/>
  <c r="AL22" i="25"/>
  <c r="AK22" i="25"/>
  <c r="BI20" i="25"/>
  <c r="B12" i="12"/>
  <c r="C16" i="18"/>
  <c r="AG13" i="18"/>
  <c r="AG12" i="18"/>
  <c r="E13" i="18"/>
  <c r="AH12" i="18"/>
  <c r="AH13" i="18"/>
  <c r="D48" i="16"/>
  <c r="F48" i="16"/>
  <c r="D13" i="18"/>
  <c r="AI14" i="18" s="1"/>
  <c r="E48" i="16"/>
  <c r="E15" i="19"/>
  <c r="G5" i="19"/>
  <c r="K16" i="24"/>
  <c r="G14" i="24"/>
  <c r="H14" i="24" s="1"/>
  <c r="I14" i="24" s="1"/>
  <c r="J14" i="24" s="1"/>
  <c r="K14" i="24" s="1"/>
  <c r="E30" i="16"/>
  <c r="E38" i="16" s="1"/>
  <c r="E32" i="16"/>
  <c r="E39" i="16" s="1"/>
  <c r="E31" i="16"/>
  <c r="E28" i="16"/>
  <c r="E37" i="16" s="1"/>
  <c r="E26" i="16"/>
  <c r="E36" i="16" s="1"/>
  <c r="E27" i="16"/>
  <c r="F30" i="16"/>
  <c r="F32" i="16"/>
  <c r="F31" i="16"/>
  <c r="F28" i="16"/>
  <c r="F26" i="16"/>
  <c r="F27" i="16"/>
  <c r="E35" i="17"/>
  <c r="F35" i="17"/>
  <c r="E31" i="17"/>
  <c r="F31" i="17"/>
  <c r="E59" i="16" l="1"/>
  <c r="E58" i="16"/>
  <c r="F59" i="16"/>
  <c r="F58" i="16"/>
  <c r="BA21" i="25"/>
  <c r="BA19" i="25"/>
  <c r="BA20" i="25"/>
  <c r="BL18" i="25"/>
  <c r="BK18" i="25"/>
  <c r="AI13" i="18"/>
  <c r="AI12" i="18"/>
  <c r="K16" i="19"/>
  <c r="G14" i="19"/>
  <c r="H14" i="19" s="1"/>
  <c r="I14" i="19" s="1"/>
  <c r="J14" i="19" s="1"/>
  <c r="K14" i="19" s="1"/>
  <c r="E29" i="16"/>
  <c r="F29" i="16"/>
  <c r="F33" i="16"/>
  <c r="E33" i="16"/>
  <c r="BK20" i="25" l="1"/>
  <c r="BL20" i="25"/>
  <c r="BL19" i="25"/>
  <c r="BK19" i="25"/>
  <c r="J9" i="12"/>
  <c r="J8" i="12"/>
  <c r="B16" i="12"/>
  <c r="B17" i="12" s="1"/>
  <c r="B18" i="12" s="1"/>
  <c r="B19" i="12" s="1"/>
  <c r="B20" i="12" s="1"/>
  <c r="B23" i="12" s="1"/>
  <c r="AX43" i="3" l="1"/>
  <c r="AW46" i="3" l="1"/>
  <c r="AX46" i="3"/>
  <c r="AU46" i="3"/>
  <c r="AG9" i="3" l="1"/>
  <c r="AG10" i="3"/>
  <c r="AG11" i="3"/>
  <c r="AG12" i="3"/>
  <c r="AG13" i="3"/>
  <c r="AG14" i="3"/>
  <c r="AG15" i="3"/>
  <c r="AG8" i="3"/>
  <c r="AH10" i="3"/>
  <c r="AH11" i="3"/>
  <c r="AH12" i="3"/>
  <c r="AH13" i="3"/>
  <c r="AH14" i="3"/>
  <c r="AH15" i="3"/>
  <c r="AH9" i="3"/>
  <c r="AQ8" i="3"/>
  <c r="AI8" i="3"/>
  <c r="AK8" i="3"/>
  <c r="AL8" i="3"/>
  <c r="AM8" i="3"/>
  <c r="AN8" i="3"/>
  <c r="AP8" i="3"/>
  <c r="AH8" i="3"/>
  <c r="AF10" i="3"/>
  <c r="AF11" i="3"/>
  <c r="AF12" i="3"/>
  <c r="AF13" i="3"/>
  <c r="AF14" i="3"/>
  <c r="AF15" i="3"/>
  <c r="AF9" i="3"/>
  <c r="AG16" i="3" l="1"/>
  <c r="AH16" i="3"/>
  <c r="AH18" i="3" s="1"/>
  <c r="AQ18" i="3"/>
  <c r="AN18" i="3"/>
  <c r="AM18" i="3"/>
  <c r="AI16" i="3"/>
  <c r="C17" i="18" l="1"/>
  <c r="AI20" i="3"/>
  <c r="AH20" i="3"/>
  <c r="AH19" i="3"/>
  <c r="AP19" i="3"/>
  <c r="AI19" i="3"/>
  <c r="B4" i="12"/>
  <c r="AN19" i="3"/>
  <c r="AQ19" i="3"/>
  <c r="AM19" i="3"/>
  <c r="AP18" i="3"/>
  <c r="AI18" i="3"/>
  <c r="AS20" i="3" l="1"/>
  <c r="AT20" i="3"/>
  <c r="AS19" i="3"/>
  <c r="AT19" i="3"/>
  <c r="AT18" i="3"/>
  <c r="AS18" i="3"/>
  <c r="Y17" i="3"/>
  <c r="Y22" i="3" s="1"/>
  <c r="P17" i="3" l="1"/>
  <c r="Q17" i="3"/>
  <c r="Q22" i="3" s="1"/>
  <c r="U17" i="3"/>
  <c r="U22" i="3" s="1"/>
  <c r="V17" i="3"/>
  <c r="V22" i="3" s="1"/>
  <c r="X17" i="3"/>
  <c r="X22" i="3" s="1"/>
  <c r="O17" i="3"/>
  <c r="AF4" i="16" s="1"/>
  <c r="AD16" i="16" l="1"/>
  <c r="AD7" i="16"/>
  <c r="AD11" i="16"/>
  <c r="AD23" i="16"/>
  <c r="AD22" i="16"/>
  <c r="AD13" i="16"/>
  <c r="AD20" i="16"/>
  <c r="AD14" i="16"/>
  <c r="AD19" i="16"/>
  <c r="AD10" i="16"/>
  <c r="AD15" i="16"/>
  <c r="AD6" i="16"/>
  <c r="P22" i="3"/>
  <c r="P21" i="3"/>
  <c r="AD27" i="16" l="1"/>
  <c r="AD26" i="16"/>
  <c r="AD29" i="16"/>
  <c r="AD28" i="16"/>
  <c r="AB22" i="3"/>
  <c r="AC22" i="3"/>
  <c r="AB21" i="3"/>
  <c r="AC21" i="3"/>
  <c r="Q16" i="3" l="1"/>
  <c r="Q19" i="3" s="1"/>
  <c r="P16" i="3"/>
  <c r="O16" i="3"/>
  <c r="P20" i="3"/>
  <c r="I10" i="12" l="1"/>
  <c r="I11" i="12"/>
  <c r="AJ21" i="3"/>
  <c r="AC20" i="3"/>
  <c r="I4" i="12"/>
  <c r="I6" i="12"/>
  <c r="I7" i="12"/>
  <c r="I12" i="12"/>
  <c r="I5" i="12"/>
  <c r="I9" i="12"/>
  <c r="I8" i="12"/>
  <c r="AH23" i="3"/>
  <c r="AH24" i="3"/>
  <c r="F24" i="12"/>
  <c r="AH21" i="3"/>
  <c r="AP21" i="3"/>
  <c r="AN21" i="3"/>
  <c r="AQ21" i="3"/>
  <c r="AI21" i="3"/>
  <c r="AM21" i="3"/>
  <c r="AB20" i="3"/>
  <c r="P19" i="3"/>
  <c r="F8" i="12" l="1"/>
  <c r="D8" i="12"/>
  <c r="E8" i="12"/>
  <c r="C8" i="12"/>
  <c r="G8" i="12" s="1"/>
  <c r="E10" i="12"/>
  <c r="C10" i="12"/>
  <c r="G10" i="12" s="1"/>
  <c r="D10" i="12"/>
  <c r="F10" i="12"/>
  <c r="F12" i="12"/>
  <c r="E12" i="12"/>
  <c r="C12" i="12"/>
  <c r="G12" i="12" s="1"/>
  <c r="D12" i="12"/>
  <c r="E7" i="12"/>
  <c r="D7" i="12"/>
  <c r="C7" i="12"/>
  <c r="G7" i="12" s="1"/>
  <c r="F7" i="12"/>
  <c r="D6" i="12"/>
  <c r="E6" i="12"/>
  <c r="F6" i="12"/>
  <c r="C6" i="12"/>
  <c r="G6" i="12" s="1"/>
  <c r="D4" i="12"/>
  <c r="E4" i="12"/>
  <c r="F4" i="12"/>
  <c r="F11" i="12"/>
  <c r="E11" i="12"/>
  <c r="D11" i="12"/>
  <c r="C11" i="12"/>
  <c r="F9" i="12"/>
  <c r="D9" i="12"/>
  <c r="E9" i="12"/>
  <c r="C9" i="12"/>
  <c r="E5" i="12"/>
  <c r="D5" i="12"/>
  <c r="C5" i="12"/>
  <c r="G5" i="12" s="1"/>
  <c r="F5" i="12"/>
  <c r="C4" i="12"/>
  <c r="AC19" i="3"/>
  <c r="AB19" i="3"/>
  <c r="G9" i="12" l="1"/>
  <c r="G11" i="12"/>
  <c r="G4" i="1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Bistline, John</author>
  </authors>
  <commentList>
    <comment ref="R2" authorId="0" shapeId="0" xr:uid="{59ACBEA1-6BF0-42AF-8757-F6BC67A9735B}">
      <text>
        <r>
          <rPr>
            <b/>
            <sz val="9"/>
            <color indexed="81"/>
            <rFont val="Tahoma"/>
            <family val="2"/>
          </rPr>
          <t>Bistline, John:</t>
        </r>
        <r>
          <rPr>
            <sz val="9"/>
            <color indexed="81"/>
            <rFont val="Tahoma"/>
            <family val="2"/>
          </rPr>
          <t xml:space="preserve">
Based on Rhodium estimates: https://rhg.com/research/us-greenhouse-gas-emissions-2022/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Bistline, John</author>
  </authors>
  <commentList>
    <comment ref="AC39" authorId="0" shapeId="0" xr:uid="{870093BD-5B6F-4A95-87AB-CCA1297E21ED}">
      <text>
        <r>
          <rPr>
            <b/>
            <sz val="9"/>
            <color indexed="81"/>
            <rFont val="Tahoma"/>
            <family val="2"/>
          </rPr>
          <t>Bistline, John:</t>
        </r>
        <r>
          <rPr>
            <sz val="9"/>
            <color indexed="81"/>
            <rFont val="Tahoma"/>
            <family val="2"/>
          </rPr>
          <t xml:space="preserve">
https://www.whitehouse.gov/wp-content/uploads/2021/10/ClimateNationalCommunication.pdf</t>
        </r>
      </text>
    </comment>
    <comment ref="AC41" authorId="0" shapeId="0" xr:uid="{019D292F-7EE6-4B3D-A25D-978155CAA32C}">
      <text>
        <r>
          <rPr>
            <b/>
            <sz val="9"/>
            <color indexed="81"/>
            <rFont val="Tahoma"/>
            <family val="2"/>
          </rPr>
          <t>Bistline, John:</t>
        </r>
        <r>
          <rPr>
            <sz val="9"/>
            <color indexed="81"/>
            <rFont val="Tahoma"/>
            <family val="2"/>
          </rPr>
          <t xml:space="preserve">
https://www.whitehouse.gov/wp-content/uploads/2021/10/US-Long-Term-Strategy.pdf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Bistline, John</author>
  </authors>
  <commentList>
    <comment ref="C24" authorId="0" shapeId="0" xr:uid="{3BD824F5-E039-4E25-93A9-F3C5FC2C7B23}">
      <text>
        <r>
          <rPr>
            <b/>
            <sz val="9"/>
            <color indexed="81"/>
            <rFont val="Tahoma"/>
            <family val="2"/>
          </rPr>
          <t>Bistline, John:</t>
        </r>
        <r>
          <rPr>
            <sz val="9"/>
            <color indexed="81"/>
            <rFont val="Tahoma"/>
            <family val="2"/>
          </rPr>
          <t xml:space="preserve">
https://data.worldbank.org/indicator/SP.POP.TOTL?locations=US</t>
        </r>
      </text>
    </comment>
    <comment ref="D24" authorId="0" shapeId="0" xr:uid="{A8290502-687F-4307-9B7D-85FFA3318871}">
      <text>
        <r>
          <rPr>
            <b/>
            <sz val="9"/>
            <color indexed="81"/>
            <rFont val="Tahoma"/>
            <family val="2"/>
          </rPr>
          <t>Bistline, John:</t>
        </r>
        <r>
          <rPr>
            <sz val="9"/>
            <color indexed="81"/>
            <rFont val="Tahoma"/>
            <family val="2"/>
          </rPr>
          <t xml:space="preserve">
https://data.worldbank.org/indicator/NY.GDP.PCAP.KD?locations=US
https://fred.stlouisfed.org/series/CPIAUCSL#0</t>
        </r>
      </text>
    </comment>
    <comment ref="E24" authorId="0" shapeId="0" xr:uid="{6FC466B6-BE92-4B76-A95F-99C270A165F1}">
      <text>
        <r>
          <rPr>
            <b/>
            <sz val="9"/>
            <color indexed="81"/>
            <rFont val="Tahoma"/>
            <family val="2"/>
          </rPr>
          <t>Bistline, John:</t>
        </r>
        <r>
          <rPr>
            <sz val="9"/>
            <color indexed="81"/>
            <rFont val="Tahoma"/>
            <family val="2"/>
          </rPr>
          <t xml:space="preserve">
USNEA = 62.62 quads in 2005.
1 quad = 1015 Btu = 1.055 EJ.</t>
        </r>
      </text>
    </comment>
    <comment ref="F24" authorId="0" shapeId="0" xr:uid="{E4257B88-54C2-4CD5-9E5B-0C5649956169}">
      <text>
        <r>
          <rPr>
            <b/>
            <sz val="9"/>
            <color indexed="81"/>
            <rFont val="Tahoma"/>
            <family val="2"/>
          </rPr>
          <t>Bistline, John:</t>
        </r>
        <r>
          <rPr>
            <sz val="9"/>
            <color indexed="81"/>
            <rFont val="Tahoma"/>
            <family val="2"/>
          </rPr>
          <t xml:space="preserve">
EPA Inventory for net GHG emissions.</t>
        </r>
      </text>
    </comment>
  </commentList>
</comments>
</file>

<file path=xl/sharedStrings.xml><?xml version="1.0" encoding="utf-8"?>
<sst xmlns="http://schemas.openxmlformats.org/spreadsheetml/2006/main" count="777" uniqueCount="154">
  <si>
    <t>2005 Energy CO2 (Bunker)</t>
  </si>
  <si>
    <t>Reference without IRA</t>
  </si>
  <si>
    <t>IRA</t>
  </si>
  <si>
    <t>Notes</t>
  </si>
  <si>
    <t>2005 Energy CO2</t>
  </si>
  <si>
    <t>2005 CO2</t>
  </si>
  <si>
    <t>U.S. GHG Emissions by Sector</t>
  </si>
  <si>
    <t>EPS-EI</t>
  </si>
  <si>
    <t>Electric</t>
  </si>
  <si>
    <t>Energy CO2</t>
  </si>
  <si>
    <t>2005 not specified, so using EPA Inventory</t>
  </si>
  <si>
    <t>2005 Net GHG</t>
  </si>
  <si>
    <t>(Mt-CO2e/yr)</t>
  </si>
  <si>
    <t>Industry</t>
  </si>
  <si>
    <t>CO2</t>
  </si>
  <si>
    <t>2005 Power</t>
  </si>
  <si>
    <t>Buildings</t>
  </si>
  <si>
    <t>Net</t>
  </si>
  <si>
    <t>Non-CO2 GHG includes emissions reported elsewhere in tables</t>
  </si>
  <si>
    <t>Transport</t>
  </si>
  <si>
    <t>Energy CO2 (% 2005)</t>
  </si>
  <si>
    <t>Non-Energy CO2</t>
  </si>
  <si>
    <t>CO2 (% 2005)</t>
  </si>
  <si>
    <t>Non-CO2 GHG</t>
  </si>
  <si>
    <t>Net (% 2005)</t>
  </si>
  <si>
    <t>Sink</t>
  </si>
  <si>
    <t>Power (% 2005)</t>
  </si>
  <si>
    <t>Other</t>
  </si>
  <si>
    <t>GCAM-CGS</t>
  </si>
  <si>
    <t>Haiku-RFF</t>
  </si>
  <si>
    <t>IPM-NRDC</t>
  </si>
  <si>
    <t>MARKAL-NETL</t>
  </si>
  <si>
    <t>Not capturing non-CO2 GHG programs</t>
  </si>
  <si>
    <t>NEMS-RHG</t>
  </si>
  <si>
    <t>ReEDS-NREL</t>
  </si>
  <si>
    <t>REGEN-EPRI</t>
  </si>
  <si>
    <t>Transport includes international bunker fuels</t>
  </si>
  <si>
    <t>RIO-REPEAT</t>
  </si>
  <si>
    <t>CO2 only</t>
  </si>
  <si>
    <t>Historical (Net)</t>
  </si>
  <si>
    <t>2030 Energy CO2 (Mt-CO2/yr)</t>
  </si>
  <si>
    <t>50% of 2005</t>
  </si>
  <si>
    <t>Level</t>
  </si>
  <si>
    <t>Gap</t>
  </si>
  <si>
    <t>Reference</t>
  </si>
  <si>
    <t>2030 Implementation Gap (Gt-CO2e/yr)</t>
  </si>
  <si>
    <t>MIN</t>
  </si>
  <si>
    <t>AVG</t>
  </si>
  <si>
    <t>MAX</t>
  </si>
  <si>
    <t>DIFF</t>
  </si>
  <si>
    <t>2030 Implementation Gap</t>
  </si>
  <si>
    <t>2030 NDC</t>
  </si>
  <si>
    <t>IRA - Reference</t>
  </si>
  <si>
    <t>Historical (Net) from EPA Inventory</t>
  </si>
  <si>
    <t>GCAM-PNNL</t>
  </si>
  <si>
    <t>25% Target</t>
  </si>
  <si>
    <t>Emissions (Mt-CO2e)</t>
  </si>
  <si>
    <t>Emissions Change from 2005 (Mt-CO2e)</t>
  </si>
  <si>
    <t>History</t>
  </si>
  <si>
    <t>2030 IRA</t>
  </si>
  <si>
    <t>Targets</t>
  </si>
  <si>
    <r>
      <t xml:space="preserve">Haiku-RFF </t>
    </r>
    <r>
      <rPr>
        <vertAlign val="superscript"/>
        <sz val="11"/>
        <color theme="1"/>
        <rFont val="Calibri"/>
        <family val="2"/>
        <scheme val="minor"/>
      </rPr>
      <t>*</t>
    </r>
  </si>
  <si>
    <r>
      <t xml:space="preserve">IPM-NRDC </t>
    </r>
    <r>
      <rPr>
        <vertAlign val="superscript"/>
        <sz val="11"/>
        <color theme="1"/>
        <rFont val="Calibri"/>
        <family val="2"/>
        <scheme val="minor"/>
      </rPr>
      <t>*</t>
    </r>
  </si>
  <si>
    <t>ReEDS-NREL *</t>
  </si>
  <si>
    <r>
      <t xml:space="preserve">REGEN-EPRI </t>
    </r>
    <r>
      <rPr>
        <vertAlign val="superscript"/>
        <sz val="11"/>
        <color theme="1"/>
        <rFont val="Calibri"/>
        <family val="2"/>
        <scheme val="minor"/>
      </rPr>
      <t>†</t>
    </r>
  </si>
  <si>
    <t>Other CO2</t>
  </si>
  <si>
    <t>Electric Share (%)</t>
  </si>
  <si>
    <t>Economy GHG</t>
  </si>
  <si>
    <t>Electric+Transport Share (%)</t>
  </si>
  <si>
    <t>Transport Share (%)</t>
  </si>
  <si>
    <t>Non-Electric Energy CO2</t>
  </si>
  <si>
    <t>Decline from 2005 Net GHG (%)</t>
  </si>
  <si>
    <t>Bounds</t>
  </si>
  <si>
    <t>Base Year Emissions: 2005</t>
  </si>
  <si>
    <t>LULUCF (Mt-CO2e)</t>
  </si>
  <si>
    <t>Non-CO2 GHG (Mt-CO2e)</t>
  </si>
  <si>
    <t>Historical</t>
  </si>
  <si>
    <t>IRA Scenario</t>
  </si>
  <si>
    <t>7NC Low</t>
  </si>
  <si>
    <t>7NC High</t>
  </si>
  <si>
    <t>NCS Low</t>
  </si>
  <si>
    <t>NCS High</t>
  </si>
  <si>
    <t>Reference Scenario</t>
  </si>
  <si>
    <t>Reduction from 2005 (%)</t>
  </si>
  <si>
    <t>2030 Reference</t>
  </si>
  <si>
    <t>Non-Electric All CO2</t>
  </si>
  <si>
    <t>Change in Emissions by Sector (Mt-CO2) IRA vs. Reference</t>
  </si>
  <si>
    <t>Emissions</t>
  </si>
  <si>
    <t>% Power</t>
  </si>
  <si>
    <t>NET</t>
  </si>
  <si>
    <t>Summary of 2030 Reductions (Mt-CO2/yr)</t>
  </si>
  <si>
    <t>From Ref.</t>
  </si>
  <si>
    <t>From 2005</t>
  </si>
  <si>
    <t>Change in Net GHG Emissions (from 2005)</t>
  </si>
  <si>
    <t>Δ𝐶𝐸</t>
  </si>
  <si>
    <t>Δ𝑃𝑂𝑃</t>
  </si>
  <si>
    <t>Δ𝐺𝑃</t>
  </si>
  <si>
    <t>Δ𝐸𝐼</t>
  </si>
  <si>
    <t>Δ𝐶𝐼</t>
  </si>
  <si>
    <t>𝑃𝑂𝑃 (million)</t>
  </si>
  <si>
    <t>𝐺𝑃 ($/person)</t>
  </si>
  <si>
    <t>𝐸𝐼 (GJ/$)</t>
  </si>
  <si>
    <t>𝐶𝐼 (Mt-CO2e/EJ)</t>
  </si>
  <si>
    <t>FIGURE - Waterfall</t>
  </si>
  <si>
    <t>Blank (Energy CO2)</t>
  </si>
  <si>
    <t>2030 Target</t>
  </si>
  <si>
    <t>Decline from 2005</t>
  </si>
  <si>
    <t>Transportation Sector</t>
  </si>
  <si>
    <t>Source: EPA Inventory 1990-2020 Data Explorer (https://cfpub.epa.gov/ghgdata/inventoryexplorer/)</t>
  </si>
  <si>
    <t>All GHG (Mt-CO2e)</t>
  </si>
  <si>
    <t>Emissions by Economic Sector, MMT CO2 eq.</t>
  </si>
  <si>
    <t>Transportation</t>
  </si>
  <si>
    <t>Electricity generation</t>
  </si>
  <si>
    <t>Agriculture</t>
  </si>
  <si>
    <t>Commercial</t>
  </si>
  <si>
    <t>Residential</t>
  </si>
  <si>
    <t>U.S. territories</t>
  </si>
  <si>
    <t>Total</t>
  </si>
  <si>
    <t>Source (data through 2020): EPA Inventory 1990-2020 (Table 2-1), https://www.epa.gov/ghgemissions/inventory-us-greenhouse-gas-emissions-and-sinks-1990-2020</t>
  </si>
  <si>
    <t>Source (2021): EIA (https://www.eia.gov/totalenergy/data/monthly/index.php#environment)</t>
  </si>
  <si>
    <t>CO2 Only</t>
  </si>
  <si>
    <t>Emissions, Carbon Dioxide from Fossil Fuel Combustion, MMT CO2</t>
  </si>
  <si>
    <t>Subtotal</t>
  </si>
  <si>
    <t>EPA CO2 Total</t>
  </si>
  <si>
    <t>Non-CO2 Gases</t>
  </si>
  <si>
    <t>Total GHG</t>
  </si>
  <si>
    <t>Annual Change in GHG</t>
  </si>
  <si>
    <t>Graph</t>
  </si>
  <si>
    <t>2005-2021</t>
  </si>
  <si>
    <t>2022-2030</t>
  </si>
  <si>
    <t>Annual Change in Net GHG</t>
  </si>
  <si>
    <t>2005-2019 Average</t>
  </si>
  <si>
    <t>2005-2020 Average</t>
  </si>
  <si>
    <t>2021-2030 Average</t>
  </si>
  <si>
    <t>Low</t>
  </si>
  <si>
    <t>High</t>
  </si>
  <si>
    <t>Mid</t>
  </si>
  <si>
    <t>2020 Estimate</t>
  </si>
  <si>
    <t>Historical vs. Targets</t>
  </si>
  <si>
    <t>2030 Reduction</t>
  </si>
  <si>
    <t>Target</t>
  </si>
  <si>
    <t>All CO2</t>
  </si>
  <si>
    <t>Economy GHG Reduction from 2005</t>
  </si>
  <si>
    <t>Energy CO2 Reduction from 2005</t>
  </si>
  <si>
    <t>Electric Reduction (% 2005)</t>
  </si>
  <si>
    <t>Non-Electric Reduction (% 2005)</t>
  </si>
  <si>
    <t>Transportation CO2</t>
  </si>
  <si>
    <t>% diff from 2005</t>
  </si>
  <si>
    <t>Electricity CO2</t>
  </si>
  <si>
    <t>Industry CO2</t>
  </si>
  <si>
    <t>Buildings CO2</t>
  </si>
  <si>
    <t>Industry Sector</t>
  </si>
  <si>
    <t>Electricity Sector</t>
  </si>
  <si>
    <t>Buildings 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</si>
</sst>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%"/>
    <numFmt numFmtId="165" formatCode="#,##0.0"/>
    <numFmt numFmtId="166" formatCode="_(* #,##0.0_);_(* \(#,##0.0\);_(* &quot;-&quot;??_);_(@_)"/>
    <numFmt numFmtId="167" formatCode="0.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rgb="FF658CBB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39">
    <xf numFmtId="0" fontId="0" fillId="0" borderId="0" xfId="0"/>
    <xf numFmtId="164" fontId="0" fillId="0" borderId="0" xfId="1" applyNumberFormat="1" applyFont="1"/>
    <xf numFmtId="165" fontId="0" fillId="0" borderId="0" xfId="0" applyNumberFormat="1"/>
    <xf numFmtId="165" fontId="0" fillId="2" borderId="0" xfId="0" applyNumberFormat="1" applyFill="1"/>
    <xf numFmtId="3" fontId="0" fillId="0" borderId="0" xfId="0" applyNumberFormat="1"/>
    <xf numFmtId="0" fontId="0" fillId="0" borderId="0" xfId="0" applyFill="1"/>
    <xf numFmtId="165" fontId="0" fillId="0" borderId="0" xfId="0" applyNumberFormat="1" applyFill="1"/>
    <xf numFmtId="164" fontId="0" fillId="0" borderId="0" xfId="1" applyNumberFormat="1" applyFont="1" applyFill="1"/>
    <xf numFmtId="164" fontId="2" fillId="0" borderId="0" xfId="0" applyNumberFormat="1" applyFont="1"/>
    <xf numFmtId="164" fontId="0" fillId="0" borderId="0" xfId="0" applyNumberFormat="1"/>
    <xf numFmtId="164" fontId="0" fillId="0" borderId="0" xfId="0" applyNumberFormat="1" applyFill="1"/>
    <xf numFmtId="9" fontId="0" fillId="0" borderId="0" xfId="1" applyFont="1"/>
    <xf numFmtId="9" fontId="0" fillId="0" borderId="0" xfId="0" applyNumberFormat="1"/>
    <xf numFmtId="0" fontId="5" fillId="0" borderId="0" xfId="0" applyFont="1"/>
    <xf numFmtId="0" fontId="0" fillId="0" borderId="0" xfId="0" applyFont="1"/>
    <xf numFmtId="2" fontId="0" fillId="0" borderId="0" xfId="0" applyNumberFormat="1"/>
    <xf numFmtId="9" fontId="0" fillId="3" borderId="0" xfId="1" applyFont="1" applyFill="1"/>
    <xf numFmtId="3" fontId="0" fillId="2" borderId="0" xfId="0" applyNumberFormat="1" applyFill="1"/>
    <xf numFmtId="9" fontId="0" fillId="0" borderId="0" xfId="1" applyFont="1" applyFill="1"/>
    <xf numFmtId="0" fontId="6" fillId="0" borderId="0" xfId="0" applyFont="1"/>
    <xf numFmtId="0" fontId="8" fillId="0" borderId="0" xfId="0" applyFont="1"/>
    <xf numFmtId="9" fontId="0" fillId="3" borderId="0" xfId="0" applyNumberFormat="1" applyFill="1"/>
    <xf numFmtId="9" fontId="8" fillId="0" borderId="0" xfId="0" applyNumberFormat="1" applyFont="1" applyFill="1"/>
    <xf numFmtId="0" fontId="8" fillId="0" borderId="0" xfId="0" applyFont="1" applyFill="1"/>
    <xf numFmtId="0" fontId="0" fillId="2" borderId="0" xfId="0" applyFill="1"/>
    <xf numFmtId="9" fontId="6" fillId="0" borderId="0" xfId="1" applyFont="1"/>
    <xf numFmtId="3" fontId="0" fillId="3" borderId="0" xfId="0" applyNumberFormat="1" applyFill="1"/>
    <xf numFmtId="166" fontId="0" fillId="3" borderId="0" xfId="2" applyNumberFormat="1" applyFont="1" applyFill="1"/>
    <xf numFmtId="11" fontId="0" fillId="2" borderId="0" xfId="0" applyNumberFormat="1" applyFill="1"/>
    <xf numFmtId="11" fontId="0" fillId="0" borderId="0" xfId="0" applyNumberFormat="1"/>
    <xf numFmtId="167" fontId="0" fillId="0" borderId="0" xfId="1" applyNumberFormat="1" applyFont="1"/>
    <xf numFmtId="165" fontId="0" fillId="3" borderId="0" xfId="0" applyNumberFormat="1" applyFill="1"/>
    <xf numFmtId="2" fontId="0" fillId="2" borderId="0" xfId="0" applyNumberFormat="1" applyFill="1"/>
    <xf numFmtId="3" fontId="0" fillId="0" borderId="0" xfId="0" applyNumberFormat="1" applyFill="1"/>
    <xf numFmtId="164" fontId="0" fillId="3" borderId="0" xfId="0" applyNumberFormat="1" applyFill="1"/>
    <xf numFmtId="0" fontId="9" fillId="0" borderId="0" xfId="0" applyFont="1"/>
    <xf numFmtId="10" fontId="0" fillId="3" borderId="0" xfId="0" applyNumberFormat="1" applyFill="1"/>
    <xf numFmtId="10" fontId="0" fillId="3" borderId="0" xfId="1" applyNumberFormat="1" applyFont="1" applyFill="1"/>
    <xf numFmtId="0" fontId="0" fillId="4" borderId="0" xfId="0" applyFill="1"/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9DC3E6"/>
      <color rgb="FF8AC869"/>
      <color rgb="FF468753"/>
      <color rgb="FF658CBB"/>
      <color rgb="FFF58701"/>
      <color rgb="FFFEAE51"/>
      <color rgb="FFA4C5CF"/>
      <color rgb="FFE5BA4F"/>
      <color rgb="FFBFBFBF"/>
      <color rgb="FF948B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3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6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5" Type="http://schemas.openxmlformats.org/officeDocument/2006/relationships/externalLink" Target="externalLinks/externalLink10.xml"/><Relationship Id="rId33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externalLink" Target="externalLinks/externalLink5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9.xml"/><Relationship Id="rId32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8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4.xml"/><Relationship Id="rId31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7.xml"/><Relationship Id="rId27" Type="http://schemas.openxmlformats.org/officeDocument/2006/relationships/styles" Target="styles.xml"/><Relationship Id="rId30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0.xml"/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43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44.xml.rels><?xml version="1.0" encoding="UTF-8" standalone="yes"?>
<Relationships xmlns="http://schemas.openxmlformats.org/package/2006/relationships"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45.xml.rels><?xml version="1.0" encoding="UTF-8" standalone="yes"?>
<Relationships xmlns="http://schemas.openxmlformats.org/package/2006/relationships"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_rels/chart46.xml.rels><?xml version="1.0" encoding="UTF-8" standalone="yes"?>
<Relationships xmlns="http://schemas.openxmlformats.org/package/2006/relationships"><Relationship Id="rId2" Type="http://schemas.microsoft.com/office/2011/relationships/chartColorStyle" Target="colors46.xml"/><Relationship Id="rId1" Type="http://schemas.microsoft.com/office/2011/relationships/chartStyle" Target="style46.xml"/></Relationships>
</file>

<file path=xl/charts/_rels/chart47.xml.rels><?xml version="1.0" encoding="UTF-8" standalone="yes"?>
<Relationships xmlns="http://schemas.openxmlformats.org/package/2006/relationships"><Relationship Id="rId2" Type="http://schemas.microsoft.com/office/2011/relationships/chartColorStyle" Target="colors47.xml"/><Relationship Id="rId1" Type="http://schemas.microsoft.com/office/2011/relationships/chartStyle" Target="style47.xml"/></Relationships>
</file>

<file path=xl/charts/_rels/chart48.xml.rels><?xml version="1.0" encoding="UTF-8" standalone="yes"?>
<Relationships xmlns="http://schemas.openxmlformats.org/package/2006/relationships"><Relationship Id="rId2" Type="http://schemas.microsoft.com/office/2011/relationships/chartColorStyle" Target="colors48.xml"/><Relationship Id="rId1" Type="http://schemas.microsoft.com/office/2011/relationships/chartStyle" Target="style48.xml"/></Relationships>
</file>

<file path=xl/charts/_rels/chart49.xml.rels><?xml version="1.0" encoding="UTF-8" standalone="yes"?>
<Relationships xmlns="http://schemas.openxmlformats.org/package/2006/relationships"><Relationship Id="rId2" Type="http://schemas.microsoft.com/office/2011/relationships/chartColorStyle" Target="colors49.xml"/><Relationship Id="rId1" Type="http://schemas.microsoft.com/office/2011/relationships/chartStyle" Target="style49.xml"/></Relationships>
</file>

<file path=xl/charts/_rels/chart50.xml.rels><?xml version="1.0" encoding="UTF-8" standalone="yes"?>
<Relationships xmlns="http://schemas.openxmlformats.org/package/2006/relationships"><Relationship Id="rId2" Type="http://schemas.microsoft.com/office/2011/relationships/chartColorStyle" Target="colors50.xml"/><Relationship Id="rId1" Type="http://schemas.microsoft.com/office/2011/relationships/chartStyle" Target="style5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418736556618028"/>
          <c:y val="3.4204446035154698E-2"/>
          <c:w val="0.66584595278247305"/>
          <c:h val="0.88378390201224843"/>
        </c:manualLayout>
      </c:layout>
      <c:areaChart>
        <c:grouping val="stacked"/>
        <c:varyColors val="0"/>
        <c:ser>
          <c:idx val="0"/>
          <c:order val="0"/>
          <c:tx>
            <c:strRef>
              <c:f>'Data Sector GHGI'!$A$33</c:f>
              <c:strCache>
                <c:ptCount val="1"/>
                <c:pt idx="0">
                  <c:v>Electric</c:v>
                </c:pt>
              </c:strCache>
            </c:strRef>
          </c:tx>
          <c:spPr>
            <a:solidFill>
              <a:srgbClr val="948BB3"/>
            </a:solidFill>
            <a:ln>
              <a:noFill/>
            </a:ln>
            <a:effectLst/>
          </c:spPr>
          <c:cat>
            <c:numRef>
              <c:f>'Data Sector GHGI'!$B$32:$AP$32</c:f>
              <c:numCache>
                <c:formatCode>General</c:formatCode>
                <c:ptCount val="41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  <c:pt idx="33">
                  <c:v>2023</c:v>
                </c:pt>
                <c:pt idx="34">
                  <c:v>2024</c:v>
                </c:pt>
                <c:pt idx="35">
                  <c:v>2025</c:v>
                </c:pt>
                <c:pt idx="36">
                  <c:v>2026</c:v>
                </c:pt>
                <c:pt idx="37">
                  <c:v>2027</c:v>
                </c:pt>
                <c:pt idx="38">
                  <c:v>2028</c:v>
                </c:pt>
                <c:pt idx="39">
                  <c:v>2029</c:v>
                </c:pt>
                <c:pt idx="40">
                  <c:v>2030</c:v>
                </c:pt>
              </c:numCache>
            </c:numRef>
          </c:cat>
          <c:val>
            <c:numRef>
              <c:f>'Data Sector GHGI'!$B$33:$AP$33</c:f>
              <c:numCache>
                <c:formatCode>General</c:formatCode>
                <c:ptCount val="41"/>
                <c:pt idx="0">
                  <c:v>1820</c:v>
                </c:pt>
                <c:pt idx="1">
                  <c:v>1817.4</c:v>
                </c:pt>
                <c:pt idx="2">
                  <c:v>1830.7</c:v>
                </c:pt>
                <c:pt idx="3">
                  <c:v>1906.2</c:v>
                </c:pt>
                <c:pt idx="4">
                  <c:v>1930.5</c:v>
                </c:pt>
                <c:pt idx="5">
                  <c:v>1947.2</c:v>
                </c:pt>
                <c:pt idx="6">
                  <c:v>2020.2</c:v>
                </c:pt>
                <c:pt idx="7">
                  <c:v>2087.5</c:v>
                </c:pt>
                <c:pt idx="8">
                  <c:v>2176.6</c:v>
                </c:pt>
                <c:pt idx="9">
                  <c:v>2189.6999999999998</c:v>
                </c:pt>
                <c:pt idx="10">
                  <c:v>2296.1999999999998</c:v>
                </c:pt>
                <c:pt idx="11">
                  <c:v>2257.1999999999998</c:v>
                </c:pt>
                <c:pt idx="12">
                  <c:v>2272.1999999999998</c:v>
                </c:pt>
                <c:pt idx="13">
                  <c:v>2303.6999999999998</c:v>
                </c:pt>
                <c:pt idx="14">
                  <c:v>2335.1</c:v>
                </c:pt>
                <c:pt idx="15">
                  <c:v>2400.1</c:v>
                </c:pt>
                <c:pt idx="16">
                  <c:v>2344.4</c:v>
                </c:pt>
                <c:pt idx="17">
                  <c:v>2411.1</c:v>
                </c:pt>
                <c:pt idx="18">
                  <c:v>2359.3000000000002</c:v>
                </c:pt>
                <c:pt idx="19">
                  <c:v>2145.3000000000002</c:v>
                </c:pt>
                <c:pt idx="20">
                  <c:v>2258.6</c:v>
                </c:pt>
                <c:pt idx="21">
                  <c:v>2158.1</c:v>
                </c:pt>
                <c:pt idx="22">
                  <c:v>2023.3</c:v>
                </c:pt>
                <c:pt idx="23">
                  <c:v>2038.3</c:v>
                </c:pt>
                <c:pt idx="24">
                  <c:v>2037.2</c:v>
                </c:pt>
                <c:pt idx="25">
                  <c:v>1900.6</c:v>
                </c:pt>
                <c:pt idx="26">
                  <c:v>1808.9</c:v>
                </c:pt>
                <c:pt idx="27">
                  <c:v>1732</c:v>
                </c:pt>
                <c:pt idx="28">
                  <c:v>1752.9</c:v>
                </c:pt>
                <c:pt idx="29">
                  <c:v>1606.1</c:v>
                </c:pt>
                <c:pt idx="30">
                  <c:v>1439</c:v>
                </c:pt>
                <c:pt idx="31">
                  <c:v>1551</c:v>
                </c:pt>
                <c:pt idx="32">
                  <c:v>-1000000</c:v>
                </c:pt>
                <c:pt idx="33">
                  <c:v>-1000000</c:v>
                </c:pt>
                <c:pt idx="34">
                  <c:v>-1000000</c:v>
                </c:pt>
                <c:pt idx="35">
                  <c:v>-1000000</c:v>
                </c:pt>
                <c:pt idx="36">
                  <c:v>-1000000</c:v>
                </c:pt>
                <c:pt idx="37">
                  <c:v>-1000000</c:v>
                </c:pt>
                <c:pt idx="38">
                  <c:v>-1000000</c:v>
                </c:pt>
                <c:pt idx="39">
                  <c:v>-1000000</c:v>
                </c:pt>
                <c:pt idx="40">
                  <c:v>-1000000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6B-4C8D-8468-FDF716F2C55B}"/>
            </c:ext>
          </c:extLst>
        </c:ser>
        <c:ser>
          <c:idx val="1"/>
          <c:order val="1"/>
          <c:tx>
            <c:strRef>
              <c:f>'Data Sector GHGI'!$A$34</c:f>
              <c:strCache>
                <c:ptCount val="1"/>
                <c:pt idx="0">
                  <c:v>Industry</c:v>
                </c:pt>
              </c:strCache>
            </c:strRef>
          </c:tx>
          <c:spPr>
            <a:solidFill>
              <a:srgbClr val="E5BA4F"/>
            </a:solidFill>
            <a:ln>
              <a:noFill/>
            </a:ln>
            <a:effectLst/>
          </c:spPr>
          <c:cat>
            <c:numRef>
              <c:f>'Data Sector GHGI'!$B$32:$AP$32</c:f>
              <c:numCache>
                <c:formatCode>General</c:formatCode>
                <c:ptCount val="41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  <c:pt idx="33">
                  <c:v>2023</c:v>
                </c:pt>
                <c:pt idx="34">
                  <c:v>2024</c:v>
                </c:pt>
                <c:pt idx="35">
                  <c:v>2025</c:v>
                </c:pt>
                <c:pt idx="36">
                  <c:v>2026</c:v>
                </c:pt>
                <c:pt idx="37">
                  <c:v>2027</c:v>
                </c:pt>
                <c:pt idx="38">
                  <c:v>2028</c:v>
                </c:pt>
                <c:pt idx="39">
                  <c:v>2029</c:v>
                </c:pt>
                <c:pt idx="40">
                  <c:v>2030</c:v>
                </c:pt>
              </c:numCache>
            </c:numRef>
          </c:cat>
          <c:val>
            <c:numRef>
              <c:f>'Data Sector GHGI'!$B$34:$AP$34</c:f>
              <c:numCache>
                <c:formatCode>General</c:formatCode>
                <c:ptCount val="41"/>
                <c:pt idx="0">
                  <c:v>853.7</c:v>
                </c:pt>
                <c:pt idx="1">
                  <c:v>839.1</c:v>
                </c:pt>
                <c:pt idx="2">
                  <c:v>866.7</c:v>
                </c:pt>
                <c:pt idx="3">
                  <c:v>865.9</c:v>
                </c:pt>
                <c:pt idx="4">
                  <c:v>872.8</c:v>
                </c:pt>
                <c:pt idx="5">
                  <c:v>889.7</c:v>
                </c:pt>
                <c:pt idx="6">
                  <c:v>922.5</c:v>
                </c:pt>
                <c:pt idx="7">
                  <c:v>917.1</c:v>
                </c:pt>
                <c:pt idx="8">
                  <c:v>890.8</c:v>
                </c:pt>
                <c:pt idx="9">
                  <c:v>843.4</c:v>
                </c:pt>
                <c:pt idx="10">
                  <c:v>869.9</c:v>
                </c:pt>
                <c:pt idx="11">
                  <c:v>867.5</c:v>
                </c:pt>
                <c:pt idx="12">
                  <c:v>853.3</c:v>
                </c:pt>
                <c:pt idx="13">
                  <c:v>852.8</c:v>
                </c:pt>
                <c:pt idx="14">
                  <c:v>876.2</c:v>
                </c:pt>
                <c:pt idx="15">
                  <c:v>851.5</c:v>
                </c:pt>
                <c:pt idx="16">
                  <c:v>875.8</c:v>
                </c:pt>
                <c:pt idx="17">
                  <c:v>867.1</c:v>
                </c:pt>
                <c:pt idx="18">
                  <c:v>819.8</c:v>
                </c:pt>
                <c:pt idx="19">
                  <c:v>743.2</c:v>
                </c:pt>
                <c:pt idx="20">
                  <c:v>796.4</c:v>
                </c:pt>
                <c:pt idx="21">
                  <c:v>797.1</c:v>
                </c:pt>
                <c:pt idx="22">
                  <c:v>806.9</c:v>
                </c:pt>
                <c:pt idx="23">
                  <c:v>834.4</c:v>
                </c:pt>
                <c:pt idx="24">
                  <c:v>814.6</c:v>
                </c:pt>
                <c:pt idx="25">
                  <c:v>797.3</c:v>
                </c:pt>
                <c:pt idx="26">
                  <c:v>792.7</c:v>
                </c:pt>
                <c:pt idx="27">
                  <c:v>790.4</c:v>
                </c:pt>
                <c:pt idx="28">
                  <c:v>814.1</c:v>
                </c:pt>
                <c:pt idx="29">
                  <c:v>816.1</c:v>
                </c:pt>
                <c:pt idx="30">
                  <c:v>766.3</c:v>
                </c:pt>
                <c:pt idx="31">
                  <c:v>777.34664804469276</c:v>
                </c:pt>
                <c:pt idx="32">
                  <c:v>-1000000</c:v>
                </c:pt>
                <c:pt idx="33">
                  <c:v>-1000000</c:v>
                </c:pt>
                <c:pt idx="34">
                  <c:v>-1000000</c:v>
                </c:pt>
                <c:pt idx="35">
                  <c:v>-1000000</c:v>
                </c:pt>
                <c:pt idx="36">
                  <c:v>-1000000</c:v>
                </c:pt>
                <c:pt idx="37">
                  <c:v>-1000000</c:v>
                </c:pt>
                <c:pt idx="38">
                  <c:v>-1000000</c:v>
                </c:pt>
                <c:pt idx="39">
                  <c:v>-1000000</c:v>
                </c:pt>
                <c:pt idx="40">
                  <c:v>-1000000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E6B-4C8D-8468-FDF716F2C55B}"/>
            </c:ext>
          </c:extLst>
        </c:ser>
        <c:ser>
          <c:idx val="2"/>
          <c:order val="2"/>
          <c:tx>
            <c:strRef>
              <c:f>'Data Sector GHGI'!$A$35</c:f>
              <c:strCache>
                <c:ptCount val="1"/>
                <c:pt idx="0">
                  <c:v>Buildings</c:v>
                </c:pt>
              </c:strCache>
            </c:strRef>
          </c:tx>
          <c:spPr>
            <a:solidFill>
              <a:srgbClr val="DA7D45"/>
            </a:solidFill>
            <a:ln>
              <a:noFill/>
            </a:ln>
            <a:effectLst/>
          </c:spPr>
          <c:cat>
            <c:numRef>
              <c:f>'Data Sector GHGI'!$B$32:$AP$32</c:f>
              <c:numCache>
                <c:formatCode>General</c:formatCode>
                <c:ptCount val="41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  <c:pt idx="33">
                  <c:v>2023</c:v>
                </c:pt>
                <c:pt idx="34">
                  <c:v>2024</c:v>
                </c:pt>
                <c:pt idx="35">
                  <c:v>2025</c:v>
                </c:pt>
                <c:pt idx="36">
                  <c:v>2026</c:v>
                </c:pt>
                <c:pt idx="37">
                  <c:v>2027</c:v>
                </c:pt>
                <c:pt idx="38">
                  <c:v>2028</c:v>
                </c:pt>
                <c:pt idx="39">
                  <c:v>2029</c:v>
                </c:pt>
                <c:pt idx="40">
                  <c:v>2030</c:v>
                </c:pt>
              </c:numCache>
            </c:numRef>
          </c:cat>
          <c:val>
            <c:numRef>
              <c:f>'Data Sector GHGI'!$B$35:$AP$35</c:f>
              <c:numCache>
                <c:formatCode>General</c:formatCode>
                <c:ptCount val="41"/>
                <c:pt idx="0">
                  <c:v>566.90000000000009</c:v>
                </c:pt>
                <c:pt idx="1">
                  <c:v>580.4</c:v>
                </c:pt>
                <c:pt idx="2">
                  <c:v>582</c:v>
                </c:pt>
                <c:pt idx="3">
                  <c:v>589.1</c:v>
                </c:pt>
                <c:pt idx="4">
                  <c:v>581.70000000000005</c:v>
                </c:pt>
                <c:pt idx="5">
                  <c:v>580.90000000000009</c:v>
                </c:pt>
                <c:pt idx="6">
                  <c:v>621.1</c:v>
                </c:pt>
                <c:pt idx="7">
                  <c:v>602.79999999999995</c:v>
                </c:pt>
                <c:pt idx="8">
                  <c:v>551.70000000000005</c:v>
                </c:pt>
                <c:pt idx="9">
                  <c:v>571.59999999999991</c:v>
                </c:pt>
                <c:pt idx="10">
                  <c:v>608.20000000000005</c:v>
                </c:pt>
                <c:pt idx="11">
                  <c:v>591.6</c:v>
                </c:pt>
                <c:pt idx="12">
                  <c:v>590.1</c:v>
                </c:pt>
                <c:pt idx="13">
                  <c:v>620.20000000000005</c:v>
                </c:pt>
                <c:pt idx="14">
                  <c:v>607.1</c:v>
                </c:pt>
                <c:pt idx="15">
                  <c:v>586</c:v>
                </c:pt>
                <c:pt idx="16">
                  <c:v>533.5</c:v>
                </c:pt>
                <c:pt idx="17">
                  <c:v>564.29999999999995</c:v>
                </c:pt>
                <c:pt idx="18">
                  <c:v>575.4</c:v>
                </c:pt>
                <c:pt idx="19">
                  <c:v>564.4</c:v>
                </c:pt>
                <c:pt idx="20">
                  <c:v>559.29999999999995</c:v>
                </c:pt>
                <c:pt idx="21">
                  <c:v>550.70000000000005</c:v>
                </c:pt>
                <c:pt idx="22">
                  <c:v>482.7</c:v>
                </c:pt>
                <c:pt idx="23">
                  <c:v>553.29999999999995</c:v>
                </c:pt>
                <c:pt idx="24">
                  <c:v>578.9</c:v>
                </c:pt>
                <c:pt idx="25">
                  <c:v>561.9</c:v>
                </c:pt>
                <c:pt idx="26">
                  <c:v>524.29999999999995</c:v>
                </c:pt>
                <c:pt idx="27">
                  <c:v>525.4</c:v>
                </c:pt>
                <c:pt idx="28">
                  <c:v>584</c:v>
                </c:pt>
                <c:pt idx="29">
                  <c:v>592.09999999999991</c:v>
                </c:pt>
                <c:pt idx="30">
                  <c:v>542.6</c:v>
                </c:pt>
                <c:pt idx="31">
                  <c:v>559</c:v>
                </c:pt>
                <c:pt idx="32">
                  <c:v>-1000000</c:v>
                </c:pt>
                <c:pt idx="33">
                  <c:v>-1000000</c:v>
                </c:pt>
                <c:pt idx="34">
                  <c:v>-1000000</c:v>
                </c:pt>
                <c:pt idx="35">
                  <c:v>-1000000</c:v>
                </c:pt>
                <c:pt idx="36">
                  <c:v>-1000000</c:v>
                </c:pt>
                <c:pt idx="37">
                  <c:v>-1000000</c:v>
                </c:pt>
                <c:pt idx="38">
                  <c:v>-1000000</c:v>
                </c:pt>
                <c:pt idx="39">
                  <c:v>-1000000</c:v>
                </c:pt>
                <c:pt idx="40">
                  <c:v>-1000000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E6B-4C8D-8468-FDF716F2C55B}"/>
            </c:ext>
          </c:extLst>
        </c:ser>
        <c:ser>
          <c:idx val="3"/>
          <c:order val="3"/>
          <c:tx>
            <c:strRef>
              <c:f>'Data Sector GHGI'!$A$36</c:f>
              <c:strCache>
                <c:ptCount val="1"/>
                <c:pt idx="0">
                  <c:v>Transport</c:v>
                </c:pt>
              </c:strCache>
            </c:strRef>
          </c:tx>
          <c:spPr>
            <a:solidFill>
              <a:srgbClr val="8AC869"/>
            </a:solidFill>
            <a:ln>
              <a:noFill/>
            </a:ln>
            <a:effectLst/>
          </c:spPr>
          <c:cat>
            <c:numRef>
              <c:f>'Data Sector GHGI'!$B$32:$AP$32</c:f>
              <c:numCache>
                <c:formatCode>General</c:formatCode>
                <c:ptCount val="41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  <c:pt idx="33">
                  <c:v>2023</c:v>
                </c:pt>
                <c:pt idx="34">
                  <c:v>2024</c:v>
                </c:pt>
                <c:pt idx="35">
                  <c:v>2025</c:v>
                </c:pt>
                <c:pt idx="36">
                  <c:v>2026</c:v>
                </c:pt>
                <c:pt idx="37">
                  <c:v>2027</c:v>
                </c:pt>
                <c:pt idx="38">
                  <c:v>2028</c:v>
                </c:pt>
                <c:pt idx="39">
                  <c:v>2029</c:v>
                </c:pt>
                <c:pt idx="40">
                  <c:v>2030</c:v>
                </c:pt>
              </c:numCache>
            </c:numRef>
          </c:cat>
          <c:val>
            <c:numRef>
              <c:f>'Data Sector GHGI'!$B$36:$AP$36</c:f>
              <c:numCache>
                <c:formatCode>General</c:formatCode>
                <c:ptCount val="41"/>
                <c:pt idx="0">
                  <c:v>1468.9</c:v>
                </c:pt>
                <c:pt idx="1">
                  <c:v>1422.3</c:v>
                </c:pt>
                <c:pt idx="2">
                  <c:v>1477.6</c:v>
                </c:pt>
                <c:pt idx="3">
                  <c:v>1508.6</c:v>
                </c:pt>
                <c:pt idx="4">
                  <c:v>1553.9</c:v>
                </c:pt>
                <c:pt idx="5">
                  <c:v>1580.7</c:v>
                </c:pt>
                <c:pt idx="6">
                  <c:v>1627.4</c:v>
                </c:pt>
                <c:pt idx="7">
                  <c:v>1643.5</c:v>
                </c:pt>
                <c:pt idx="8">
                  <c:v>1678.9</c:v>
                </c:pt>
                <c:pt idx="9">
                  <c:v>1746.3</c:v>
                </c:pt>
                <c:pt idx="10">
                  <c:v>1792.2</c:v>
                </c:pt>
                <c:pt idx="11">
                  <c:v>1762.5</c:v>
                </c:pt>
                <c:pt idx="12">
                  <c:v>1803</c:v>
                </c:pt>
                <c:pt idx="13">
                  <c:v>1812</c:v>
                </c:pt>
                <c:pt idx="14">
                  <c:v>1845.2</c:v>
                </c:pt>
                <c:pt idx="15">
                  <c:v>1858.6</c:v>
                </c:pt>
                <c:pt idx="16">
                  <c:v>1859.1</c:v>
                </c:pt>
                <c:pt idx="17">
                  <c:v>1860.7</c:v>
                </c:pt>
                <c:pt idx="18">
                  <c:v>1759.7</c:v>
                </c:pt>
                <c:pt idx="19">
                  <c:v>1688.5</c:v>
                </c:pt>
                <c:pt idx="20">
                  <c:v>1696.8</c:v>
                </c:pt>
                <c:pt idx="21">
                  <c:v>1670.5</c:v>
                </c:pt>
                <c:pt idx="22">
                  <c:v>1659.6</c:v>
                </c:pt>
                <c:pt idx="23">
                  <c:v>1669.1</c:v>
                </c:pt>
                <c:pt idx="24">
                  <c:v>1707.3</c:v>
                </c:pt>
                <c:pt idx="25">
                  <c:v>1718.2</c:v>
                </c:pt>
                <c:pt idx="26">
                  <c:v>1757.6</c:v>
                </c:pt>
                <c:pt idx="27">
                  <c:v>1780</c:v>
                </c:pt>
                <c:pt idx="28">
                  <c:v>1812.8</c:v>
                </c:pt>
                <c:pt idx="29">
                  <c:v>1813.8</c:v>
                </c:pt>
                <c:pt idx="30">
                  <c:v>1572</c:v>
                </c:pt>
                <c:pt idx="31">
                  <c:v>1699.7304573804574</c:v>
                </c:pt>
                <c:pt idx="32">
                  <c:v>-1000000</c:v>
                </c:pt>
                <c:pt idx="33">
                  <c:v>-1000000</c:v>
                </c:pt>
                <c:pt idx="34">
                  <c:v>-1000000</c:v>
                </c:pt>
                <c:pt idx="35">
                  <c:v>-1000000</c:v>
                </c:pt>
                <c:pt idx="36">
                  <c:v>-1000000</c:v>
                </c:pt>
                <c:pt idx="37">
                  <c:v>-1000000</c:v>
                </c:pt>
                <c:pt idx="38">
                  <c:v>-1000000</c:v>
                </c:pt>
                <c:pt idx="39">
                  <c:v>-1000000</c:v>
                </c:pt>
                <c:pt idx="40">
                  <c:v>-1000000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E6B-4C8D-8468-FDF716F2C55B}"/>
            </c:ext>
          </c:extLst>
        </c:ser>
        <c:ser>
          <c:idx val="4"/>
          <c:order val="4"/>
          <c:tx>
            <c:strRef>
              <c:f>'Data Sector GHGI'!$A$37</c:f>
              <c:strCache>
                <c:ptCount val="1"/>
                <c:pt idx="0">
                  <c:v>Other CO2</c:v>
                </c:pt>
              </c:strCache>
            </c:strRef>
          </c:tx>
          <c:spPr>
            <a:solidFill>
              <a:srgbClr val="468753"/>
            </a:solidFill>
            <a:ln>
              <a:noFill/>
            </a:ln>
            <a:effectLst/>
          </c:spPr>
          <c:cat>
            <c:numRef>
              <c:f>'Data Sector GHGI'!$B$32:$AP$32</c:f>
              <c:numCache>
                <c:formatCode>General</c:formatCode>
                <c:ptCount val="41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  <c:pt idx="33">
                  <c:v>2023</c:v>
                </c:pt>
                <c:pt idx="34">
                  <c:v>2024</c:v>
                </c:pt>
                <c:pt idx="35">
                  <c:v>2025</c:v>
                </c:pt>
                <c:pt idx="36">
                  <c:v>2026</c:v>
                </c:pt>
                <c:pt idx="37">
                  <c:v>2027</c:v>
                </c:pt>
                <c:pt idx="38">
                  <c:v>2028</c:v>
                </c:pt>
                <c:pt idx="39">
                  <c:v>2029</c:v>
                </c:pt>
                <c:pt idx="40">
                  <c:v>2030</c:v>
                </c:pt>
              </c:numCache>
            </c:numRef>
          </c:cat>
          <c:val>
            <c:numRef>
              <c:f>'Data Sector GHGI'!$B$37:$AP$37</c:f>
              <c:numCache>
                <c:formatCode>General</c:formatCode>
                <c:ptCount val="41"/>
                <c:pt idx="0">
                  <c:v>516.59624818321925</c:v>
                </c:pt>
                <c:pt idx="1">
                  <c:v>523.48717487541057</c:v>
                </c:pt>
                <c:pt idx="2">
                  <c:v>526.21997537905975</c:v>
                </c:pt>
                <c:pt idx="3">
                  <c:v>502.56263028309968</c:v>
                </c:pt>
                <c:pt idx="4">
                  <c:v>523.47882503874098</c:v>
                </c:pt>
                <c:pt idx="5">
                  <c:v>527.89847719895977</c:v>
                </c:pt>
                <c:pt idx="6">
                  <c:v>525.13086437824859</c:v>
                </c:pt>
                <c:pt idx="7">
                  <c:v>548.06459665445914</c:v>
                </c:pt>
                <c:pt idx="8">
                  <c:v>549.7293702214389</c:v>
                </c:pt>
                <c:pt idx="9">
                  <c:v>562.13139482381098</c:v>
                </c:pt>
                <c:pt idx="10">
                  <c:v>551.75057374557105</c:v>
                </c:pt>
                <c:pt idx="11">
                  <c:v>527.08851713223987</c:v>
                </c:pt>
                <c:pt idx="12">
                  <c:v>528.69858093486926</c:v>
                </c:pt>
                <c:pt idx="13">
                  <c:v>525.60421944124903</c:v>
                </c:pt>
                <c:pt idx="14">
                  <c:v>562.9626859841195</c:v>
                </c:pt>
                <c:pt idx="15">
                  <c:v>554.70344514789053</c:v>
                </c:pt>
                <c:pt idx="16">
                  <c:v>558.66316133789007</c:v>
                </c:pt>
                <c:pt idx="17">
                  <c:v>547.58720785081948</c:v>
                </c:pt>
                <c:pt idx="18">
                  <c:v>519.1686535679197</c:v>
                </c:pt>
                <c:pt idx="19">
                  <c:v>448.07789859504976</c:v>
                </c:pt>
                <c:pt idx="20">
                  <c:v>487.39203524301979</c:v>
                </c:pt>
                <c:pt idx="21">
                  <c:v>481.92895753614044</c:v>
                </c:pt>
                <c:pt idx="22">
                  <c:v>478.85426123742036</c:v>
                </c:pt>
                <c:pt idx="23">
                  <c:v>485.62609723478039</c:v>
                </c:pt>
                <c:pt idx="24">
                  <c:v>494.37127567672962</c:v>
                </c:pt>
                <c:pt idx="25">
                  <c:v>509.57793315658944</c:v>
                </c:pt>
                <c:pt idx="26">
                  <c:v>484.95762928461971</c:v>
                </c:pt>
                <c:pt idx="27">
                  <c:v>503.35758447345069</c:v>
                </c:pt>
                <c:pt idx="28">
                  <c:v>535.05723306395998</c:v>
                </c:pt>
                <c:pt idx="29">
                  <c:v>547.14383584777022</c:v>
                </c:pt>
                <c:pt idx="30">
                  <c:v>465.39110920051991</c:v>
                </c:pt>
                <c:pt idx="31">
                  <c:v>412.92289457484895</c:v>
                </c:pt>
                <c:pt idx="32">
                  <c:v>-1000000</c:v>
                </c:pt>
                <c:pt idx="33">
                  <c:v>-1000000</c:v>
                </c:pt>
                <c:pt idx="34">
                  <c:v>-1000000</c:v>
                </c:pt>
                <c:pt idx="35">
                  <c:v>-1000000</c:v>
                </c:pt>
                <c:pt idx="36">
                  <c:v>-1000000</c:v>
                </c:pt>
                <c:pt idx="37">
                  <c:v>-1000000</c:v>
                </c:pt>
                <c:pt idx="38">
                  <c:v>-1000000</c:v>
                </c:pt>
                <c:pt idx="39">
                  <c:v>-1000000</c:v>
                </c:pt>
                <c:pt idx="40">
                  <c:v>-1000000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E6B-4C8D-8468-FDF716F2C55B}"/>
            </c:ext>
          </c:extLst>
        </c:ser>
        <c:ser>
          <c:idx val="5"/>
          <c:order val="5"/>
          <c:tx>
            <c:strRef>
              <c:f>'Data Sector GHGI'!$A$38</c:f>
              <c:strCache>
                <c:ptCount val="1"/>
                <c:pt idx="0">
                  <c:v>Non-CO2 GHG</c:v>
                </c:pt>
              </c:strCache>
            </c:strRef>
          </c:tx>
          <c:spPr>
            <a:solidFill>
              <a:srgbClr val="BFBFBF"/>
            </a:solidFill>
            <a:ln>
              <a:noFill/>
            </a:ln>
            <a:effectLst/>
          </c:spPr>
          <c:cat>
            <c:numRef>
              <c:f>'Data Sector GHGI'!$B$32:$AP$32</c:f>
              <c:numCache>
                <c:formatCode>General</c:formatCode>
                <c:ptCount val="41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  <c:pt idx="33">
                  <c:v>2023</c:v>
                </c:pt>
                <c:pt idx="34">
                  <c:v>2024</c:v>
                </c:pt>
                <c:pt idx="35">
                  <c:v>2025</c:v>
                </c:pt>
                <c:pt idx="36">
                  <c:v>2026</c:v>
                </c:pt>
                <c:pt idx="37">
                  <c:v>2027</c:v>
                </c:pt>
                <c:pt idx="38">
                  <c:v>2028</c:v>
                </c:pt>
                <c:pt idx="39">
                  <c:v>2029</c:v>
                </c:pt>
                <c:pt idx="40">
                  <c:v>2030</c:v>
                </c:pt>
              </c:numCache>
            </c:numRef>
          </c:cat>
          <c:val>
            <c:numRef>
              <c:f>'Data Sector GHGI'!$B$38:$AP$38</c:f>
              <c:numCache>
                <c:formatCode>General</c:formatCode>
                <c:ptCount val="41"/>
                <c:pt idx="0">
                  <c:v>1330.9539750693002</c:v>
                </c:pt>
                <c:pt idx="1">
                  <c:v>1317.9517467750973</c:v>
                </c:pt>
                <c:pt idx="2">
                  <c:v>1322.0701038036173</c:v>
                </c:pt>
                <c:pt idx="3">
                  <c:v>1339.0331198706913</c:v>
                </c:pt>
                <c:pt idx="4">
                  <c:v>1335.1993505748717</c:v>
                </c:pt>
                <c:pt idx="5">
                  <c:v>1357.565136968565</c:v>
                </c:pt>
                <c:pt idx="6">
                  <c:v>1374.494716033405</c:v>
                </c:pt>
                <c:pt idx="7">
                  <c:v>1354.348491577264</c:v>
                </c:pt>
                <c:pt idx="8">
                  <c:v>1357.704018550842</c:v>
                </c:pt>
                <c:pt idx="9">
                  <c:v>1327.80931821935</c:v>
                </c:pt>
                <c:pt idx="10">
                  <c:v>1311.2426354244849</c:v>
                </c:pt>
                <c:pt idx="11">
                  <c:v>1307.1744569942712</c:v>
                </c:pt>
                <c:pt idx="12">
                  <c:v>1306.458568441524</c:v>
                </c:pt>
                <c:pt idx="13">
                  <c:v>1298.0238625147219</c:v>
                </c:pt>
                <c:pt idx="14">
                  <c:v>1310.484958382056</c:v>
                </c:pt>
                <c:pt idx="15">
                  <c:v>1297.2244941105009</c:v>
                </c:pt>
                <c:pt idx="16">
                  <c:v>1303.6381057850413</c:v>
                </c:pt>
                <c:pt idx="17">
                  <c:v>1328.49919913284</c:v>
                </c:pt>
                <c:pt idx="18">
                  <c:v>1321.7748943253821</c:v>
                </c:pt>
                <c:pt idx="19">
                  <c:v>1304.2868278259741</c:v>
                </c:pt>
                <c:pt idx="20">
                  <c:v>1326.0502262238981</c:v>
                </c:pt>
                <c:pt idx="21">
                  <c:v>1298.458161774754</c:v>
                </c:pt>
                <c:pt idx="22">
                  <c:v>1261.0695030408619</c:v>
                </c:pt>
                <c:pt idx="23">
                  <c:v>1303.5681197262629</c:v>
                </c:pt>
                <c:pt idx="24">
                  <c:v>1314.4845462633859</c:v>
                </c:pt>
                <c:pt idx="25">
                  <c:v>1312.4281933798379</c:v>
                </c:pt>
                <c:pt idx="26">
                  <c:v>1286.113402417586</c:v>
                </c:pt>
                <c:pt idx="27">
                  <c:v>1290.0178012705062</c:v>
                </c:pt>
                <c:pt idx="28">
                  <c:v>1310.8553399518191</c:v>
                </c:pt>
                <c:pt idx="29">
                  <c:v>1312.5819103199692</c:v>
                </c:pt>
                <c:pt idx="30">
                  <c:v>1265.663263277534</c:v>
                </c:pt>
                <c:pt idx="31">
                  <c:v>1312.5819103199692</c:v>
                </c:pt>
                <c:pt idx="32">
                  <c:v>-1000000</c:v>
                </c:pt>
                <c:pt idx="33">
                  <c:v>-1000000</c:v>
                </c:pt>
                <c:pt idx="34">
                  <c:v>-1000000</c:v>
                </c:pt>
                <c:pt idx="35">
                  <c:v>-1000000</c:v>
                </c:pt>
                <c:pt idx="36">
                  <c:v>-1000000</c:v>
                </c:pt>
                <c:pt idx="37">
                  <c:v>-1000000</c:v>
                </c:pt>
                <c:pt idx="38">
                  <c:v>-1000000</c:v>
                </c:pt>
                <c:pt idx="39">
                  <c:v>-1000000</c:v>
                </c:pt>
                <c:pt idx="40">
                  <c:v>-1000000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E6B-4C8D-8468-FDF716F2C5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7402112"/>
        <c:axId val="627399488"/>
        <c:extLst>
          <c:ext xmlns:c15="http://schemas.microsoft.com/office/drawing/2012/chart" uri="{02D57815-91ED-43cb-92C2-25804820EDAC}">
            <c15:filteredAreaSeries>
              <c15:ser>
                <c:idx val="6"/>
                <c:order val="6"/>
                <c:tx>
                  <c:strRef>
                    <c:extLst>
                      <c:ext uri="{02D57815-91ED-43cb-92C2-25804820EDAC}">
                        <c15:formulaRef>
                          <c15:sqref>'Data Sector GHGI'!$A$39</c15:sqref>
                        </c15:formulaRef>
                      </c:ext>
                    </c:extLst>
                    <c:strCache>
                      <c:ptCount val="1"/>
                      <c:pt idx="0">
                        <c:v>Sink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'Data Sector GHGI'!$B$32:$AP$32</c15:sqref>
                        </c15:formulaRef>
                      </c:ext>
                    </c:extLst>
                    <c:numCache>
                      <c:formatCode>General</c:formatCode>
                      <c:ptCount val="41"/>
                      <c:pt idx="0">
                        <c:v>1990</c:v>
                      </c:pt>
                      <c:pt idx="1">
                        <c:v>1991</c:v>
                      </c:pt>
                      <c:pt idx="2">
                        <c:v>1992</c:v>
                      </c:pt>
                      <c:pt idx="3">
                        <c:v>1993</c:v>
                      </c:pt>
                      <c:pt idx="4">
                        <c:v>1994</c:v>
                      </c:pt>
                      <c:pt idx="5">
                        <c:v>1995</c:v>
                      </c:pt>
                      <c:pt idx="6">
                        <c:v>1996</c:v>
                      </c:pt>
                      <c:pt idx="7">
                        <c:v>1997</c:v>
                      </c:pt>
                      <c:pt idx="8">
                        <c:v>1998</c:v>
                      </c:pt>
                      <c:pt idx="9">
                        <c:v>1999</c:v>
                      </c:pt>
                      <c:pt idx="10">
                        <c:v>2000</c:v>
                      </c:pt>
                      <c:pt idx="11">
                        <c:v>2001</c:v>
                      </c:pt>
                      <c:pt idx="12">
                        <c:v>2002</c:v>
                      </c:pt>
                      <c:pt idx="13">
                        <c:v>2003</c:v>
                      </c:pt>
                      <c:pt idx="14">
                        <c:v>2004</c:v>
                      </c:pt>
                      <c:pt idx="15">
                        <c:v>2005</c:v>
                      </c:pt>
                      <c:pt idx="16">
                        <c:v>2006</c:v>
                      </c:pt>
                      <c:pt idx="17">
                        <c:v>2007</c:v>
                      </c:pt>
                      <c:pt idx="18">
                        <c:v>2008</c:v>
                      </c:pt>
                      <c:pt idx="19">
                        <c:v>2009</c:v>
                      </c:pt>
                      <c:pt idx="20">
                        <c:v>2010</c:v>
                      </c:pt>
                      <c:pt idx="21">
                        <c:v>2011</c:v>
                      </c:pt>
                      <c:pt idx="22">
                        <c:v>2012</c:v>
                      </c:pt>
                      <c:pt idx="23">
                        <c:v>2013</c:v>
                      </c:pt>
                      <c:pt idx="24">
                        <c:v>2014</c:v>
                      </c:pt>
                      <c:pt idx="25">
                        <c:v>2015</c:v>
                      </c:pt>
                      <c:pt idx="26">
                        <c:v>2016</c:v>
                      </c:pt>
                      <c:pt idx="27">
                        <c:v>2017</c:v>
                      </c:pt>
                      <c:pt idx="28">
                        <c:v>2018</c:v>
                      </c:pt>
                      <c:pt idx="29">
                        <c:v>2019</c:v>
                      </c:pt>
                      <c:pt idx="30">
                        <c:v>2020</c:v>
                      </c:pt>
                      <c:pt idx="31">
                        <c:v>2021</c:v>
                      </c:pt>
                      <c:pt idx="32">
                        <c:v>2022</c:v>
                      </c:pt>
                      <c:pt idx="33">
                        <c:v>2023</c:v>
                      </c:pt>
                      <c:pt idx="34">
                        <c:v>2024</c:v>
                      </c:pt>
                      <c:pt idx="35">
                        <c:v>2025</c:v>
                      </c:pt>
                      <c:pt idx="36">
                        <c:v>2026</c:v>
                      </c:pt>
                      <c:pt idx="37">
                        <c:v>2027</c:v>
                      </c:pt>
                      <c:pt idx="38">
                        <c:v>2028</c:v>
                      </c:pt>
                      <c:pt idx="39">
                        <c:v>2029</c:v>
                      </c:pt>
                      <c:pt idx="40">
                        <c:v>2030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'Data Sector GHGI'!$B$39:$AP$39</c15:sqref>
                        </c15:formulaRef>
                      </c:ext>
                    </c:extLst>
                    <c:numCache>
                      <c:formatCode>General</c:formatCode>
                      <c:ptCount val="41"/>
                      <c:pt idx="0">
                        <c:v>-860.62506178456897</c:v>
                      </c:pt>
                      <c:pt idx="1">
                        <c:v>-869.90827847061098</c:v>
                      </c:pt>
                      <c:pt idx="2">
                        <c:v>-862.44020278825303</c:v>
                      </c:pt>
                      <c:pt idx="3">
                        <c:v>-844.206432695952</c:v>
                      </c:pt>
                      <c:pt idx="4">
                        <c:v>-857.525934041916</c:v>
                      </c:pt>
                      <c:pt idx="5">
                        <c:v>-831.77752097267398</c:v>
                      </c:pt>
                      <c:pt idx="6">
                        <c:v>-852.14288530061299</c:v>
                      </c:pt>
                      <c:pt idx="7">
                        <c:v>-833.44069156366504</c:v>
                      </c:pt>
                      <c:pt idx="8">
                        <c:v>-835.25788211415704</c:v>
                      </c:pt>
                      <c:pt idx="9">
                        <c:v>-828.049725428805</c:v>
                      </c:pt>
                      <c:pt idx="10">
                        <c:v>-825.22883502487696</c:v>
                      </c:pt>
                      <c:pt idx="11">
                        <c:v>-828.80801863378701</c:v>
                      </c:pt>
                      <c:pt idx="12">
                        <c:v>-790.54860314187295</c:v>
                      </c:pt>
                      <c:pt idx="13">
                        <c:v>-820.78585253297695</c:v>
                      </c:pt>
                      <c:pt idx="14">
                        <c:v>-729.45237191114097</c:v>
                      </c:pt>
                      <c:pt idx="15">
                        <c:v>-789.79315967923401</c:v>
                      </c:pt>
                      <c:pt idx="16">
                        <c:v>-817.17608519405599</c:v>
                      </c:pt>
                      <c:pt idx="17">
                        <c:v>-776.35497375691398</c:v>
                      </c:pt>
                      <c:pt idx="18">
                        <c:v>-766.47122476017205</c:v>
                      </c:pt>
                      <c:pt idx="19">
                        <c:v>-734.48899787413097</c:v>
                      </c:pt>
                      <c:pt idx="20">
                        <c:v>-761.03634774965599</c:v>
                      </c:pt>
                      <c:pt idx="21">
                        <c:v>-800.72901061690402</c:v>
                      </c:pt>
                      <c:pt idx="22">
                        <c:v>-799.925124084652</c:v>
                      </c:pt>
                      <c:pt idx="23">
                        <c:v>-767.41428693399303</c:v>
                      </c:pt>
                      <c:pt idx="24">
                        <c:v>-781.381665675612</c:v>
                      </c:pt>
                      <c:pt idx="25">
                        <c:v>-700.06640066205796</c:v>
                      </c:pt>
                      <c:pt idx="26">
                        <c:v>-826.64216994906496</c:v>
                      </c:pt>
                      <c:pt idx="27">
                        <c:v>-781.20932285337994</c:v>
                      </c:pt>
                      <c:pt idx="28">
                        <c:v>-769.26656506293205</c:v>
                      </c:pt>
                      <c:pt idx="29">
                        <c:v>-730.48768879252202</c:v>
                      </c:pt>
                      <c:pt idx="30">
                        <c:v>-758.943306442927</c:v>
                      </c:pt>
                      <c:pt idx="31">
                        <c:v>-758.943306442927</c:v>
                      </c:pt>
                      <c:pt idx="32">
                        <c:v>-1000000</c:v>
                      </c:pt>
                      <c:pt idx="33">
                        <c:v>-1000000</c:v>
                      </c:pt>
                      <c:pt idx="34">
                        <c:v>-1000000</c:v>
                      </c:pt>
                      <c:pt idx="35">
                        <c:v>-1000000</c:v>
                      </c:pt>
                      <c:pt idx="36">
                        <c:v>-1000000</c:v>
                      </c:pt>
                      <c:pt idx="37">
                        <c:v>-1000000</c:v>
                      </c:pt>
                      <c:pt idx="38">
                        <c:v>-1000000</c:v>
                      </c:pt>
                      <c:pt idx="39">
                        <c:v>-1000000</c:v>
                      </c:pt>
                      <c:pt idx="40">
                        <c:v>-1000000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8-1E6B-4C8D-8468-FDF716F2C55B}"/>
                  </c:ext>
                </c:extLst>
              </c15:ser>
            </c15:filteredAreaSeries>
          </c:ext>
        </c:extLst>
      </c:areaChart>
      <c:lineChart>
        <c:grouping val="standard"/>
        <c:varyColors val="0"/>
        <c:ser>
          <c:idx val="7"/>
          <c:order val="7"/>
          <c:tx>
            <c:strRef>
              <c:f>'Data Sector GHGI'!$A$40</c:f>
              <c:strCache>
                <c:ptCount val="1"/>
                <c:pt idx="0">
                  <c:v>Net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'Data Sector GHGI'!$B$32:$AP$32</c:f>
              <c:numCache>
                <c:formatCode>General</c:formatCode>
                <c:ptCount val="41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  <c:pt idx="33">
                  <c:v>2023</c:v>
                </c:pt>
                <c:pt idx="34">
                  <c:v>2024</c:v>
                </c:pt>
                <c:pt idx="35">
                  <c:v>2025</c:v>
                </c:pt>
                <c:pt idx="36">
                  <c:v>2026</c:v>
                </c:pt>
                <c:pt idx="37">
                  <c:v>2027</c:v>
                </c:pt>
                <c:pt idx="38">
                  <c:v>2028</c:v>
                </c:pt>
                <c:pt idx="39">
                  <c:v>2029</c:v>
                </c:pt>
                <c:pt idx="40">
                  <c:v>2030</c:v>
                </c:pt>
              </c:numCache>
            </c:numRef>
          </c:cat>
          <c:val>
            <c:numRef>
              <c:f>'Data Sector GHGI'!$B$40:$AP$40</c:f>
              <c:numCache>
                <c:formatCode>General</c:formatCode>
                <c:ptCount val="41"/>
                <c:pt idx="0">
                  <c:v>5696.4251614679506</c:v>
                </c:pt>
                <c:pt idx="1">
                  <c:v>5630.730643179897</c:v>
                </c:pt>
                <c:pt idx="2">
                  <c:v>5742.8498763944244</c:v>
                </c:pt>
                <c:pt idx="3">
                  <c:v>5867.1893174578381</c:v>
                </c:pt>
                <c:pt idx="4">
                  <c:v>5940.052241571696</c:v>
                </c:pt>
                <c:pt idx="5">
                  <c:v>6052.1860931948504</c:v>
                </c:pt>
                <c:pt idx="6">
                  <c:v>6238.6826951110406</c:v>
                </c:pt>
                <c:pt idx="7">
                  <c:v>6319.8723966680573</c:v>
                </c:pt>
                <c:pt idx="8">
                  <c:v>6370.1755066581245</c:v>
                </c:pt>
                <c:pt idx="9">
                  <c:v>6412.8909876143562</c:v>
                </c:pt>
                <c:pt idx="10">
                  <c:v>6604.2643741451784</c:v>
                </c:pt>
                <c:pt idx="11">
                  <c:v>6484.2549554927227</c:v>
                </c:pt>
                <c:pt idx="12">
                  <c:v>6563.2085462345203</c:v>
                </c:pt>
                <c:pt idx="13">
                  <c:v>6591.5422294229948</c:v>
                </c:pt>
                <c:pt idx="14">
                  <c:v>6807.5952724550343</c:v>
                </c:pt>
                <c:pt idx="15">
                  <c:v>6758.3347795791569</c:v>
                </c:pt>
                <c:pt idx="16">
                  <c:v>6657.9251819288747</c:v>
                </c:pt>
                <c:pt idx="17">
                  <c:v>6802.931433226745</c:v>
                </c:pt>
                <c:pt idx="18">
                  <c:v>6588.6723231331307</c:v>
                </c:pt>
                <c:pt idx="19">
                  <c:v>6159.2757285468924</c:v>
                </c:pt>
                <c:pt idx="20">
                  <c:v>6363.505913717262</c:v>
                </c:pt>
                <c:pt idx="21">
                  <c:v>6156.058108693991</c:v>
                </c:pt>
                <c:pt idx="22">
                  <c:v>5912.4986401936312</c:v>
                </c:pt>
                <c:pt idx="23">
                  <c:v>6116.8799300270502</c:v>
                </c:pt>
                <c:pt idx="24">
                  <c:v>6165.474156264504</c:v>
                </c:pt>
                <c:pt idx="25">
                  <c:v>6099.9397258743693</c:v>
                </c:pt>
                <c:pt idx="26">
                  <c:v>5827.9288617531411</c:v>
                </c:pt>
                <c:pt idx="27">
                  <c:v>5839.9660628905767</c:v>
                </c:pt>
                <c:pt idx="28">
                  <c:v>6040.4460079528462</c:v>
                </c:pt>
                <c:pt idx="29">
                  <c:v>5957.3380573752165</c:v>
                </c:pt>
                <c:pt idx="30">
                  <c:v>5292.0110660351274</c:v>
                </c:pt>
                <c:pt idx="31">
                  <c:v>5553.6386038770415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E6B-4C8D-8468-FDF716F2C55B}"/>
            </c:ext>
          </c:extLst>
        </c:ser>
        <c:ser>
          <c:idx val="10"/>
          <c:order val="10"/>
          <c:tx>
            <c:v>Target</c:v>
          </c:tx>
          <c:spPr>
            <a:ln w="50800" cap="rnd">
              <a:solidFill>
                <a:schemeClr val="accent1">
                  <a:lumMod val="40000"/>
                  <a:lumOff val="60000"/>
                  <a:alpha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'Data Sector GHGI'!$B$51:$AP$51</c:f>
              <c:numCache>
                <c:formatCode>General</c:formatCode>
                <c:ptCount val="4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5609.4178670506999</c:v>
                </c:pt>
                <c:pt idx="31">
                  <c:v>5474.2511714591183</c:v>
                </c:pt>
                <c:pt idx="32">
                  <c:v>5339.0844758675339</c:v>
                </c:pt>
                <c:pt idx="33">
                  <c:v>5203.9177802759514</c:v>
                </c:pt>
                <c:pt idx="34">
                  <c:v>5068.7510846843679</c:v>
                </c:pt>
                <c:pt idx="35">
                  <c:v>4933.5843890927845</c:v>
                </c:pt>
                <c:pt idx="36">
                  <c:v>4609.1843196729842</c:v>
                </c:pt>
                <c:pt idx="37">
                  <c:v>4284.7842502531857</c:v>
                </c:pt>
                <c:pt idx="38">
                  <c:v>3960.3841808333855</c:v>
                </c:pt>
                <c:pt idx="39">
                  <c:v>3635.9841114135866</c:v>
                </c:pt>
                <c:pt idx="40">
                  <c:v>3311.5840419937867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E6B-4C8D-8468-FDF716F2C5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7402112"/>
        <c:axId val="627399488"/>
        <c:extLst>
          <c:ext xmlns:c15="http://schemas.microsoft.com/office/drawing/2012/chart" uri="{02D57815-91ED-43cb-92C2-25804820EDAC}">
            <c15:filteredLineSeries>
              <c15:ser>
                <c:idx val="8"/>
                <c:order val="8"/>
                <c:tx>
                  <c:v>Low</c:v>
                </c:tx>
                <c:spPr>
                  <a:ln w="28575" cap="rnd">
                    <a:solidFill>
                      <a:schemeClr val="accent3"/>
                    </a:solidFill>
                    <a:prstDash val="sysDot"/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'Data Sector GHGI'!$B$49:$AP$49</c15:sqref>
                        </c15:formulaRef>
                      </c:ext>
                    </c:extLst>
                    <c:numCache>
                      <c:formatCode>General</c:formatCode>
                      <c:ptCount val="41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5609.4178670506999</c:v>
                      </c:pt>
                      <c:pt idx="31">
                        <c:v>5487.7678410182762</c:v>
                      </c:pt>
                      <c:pt idx="32">
                        <c:v>5366.1178149858506</c:v>
                      </c:pt>
                      <c:pt idx="33">
                        <c:v>5244.467788953426</c:v>
                      </c:pt>
                      <c:pt idx="34">
                        <c:v>5122.8177629210013</c:v>
                      </c:pt>
                      <c:pt idx="35">
                        <c:v>5001.1677368885757</c:v>
                      </c:pt>
                      <c:pt idx="36">
                        <c:v>4676.7676674687764</c:v>
                      </c:pt>
                      <c:pt idx="37">
                        <c:v>4352.367598048977</c:v>
                      </c:pt>
                      <c:pt idx="38">
                        <c:v>4027.9675286291772</c:v>
                      </c:pt>
                      <c:pt idx="39">
                        <c:v>3703.5674592093783</c:v>
                      </c:pt>
                      <c:pt idx="40">
                        <c:v>3379.1673897895785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9-1E6B-4C8D-8468-FDF716F2C55B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v>High</c:v>
                </c:tx>
                <c:spPr>
                  <a:ln w="25400" cap="rnd">
                    <a:solidFill>
                      <a:schemeClr val="accent3">
                        <a:alpha val="80000"/>
                      </a:schemeClr>
                    </a:solidFill>
                    <a:prstDash val="sysDot"/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'Data Sector GHGI'!$B$50:$AP$50</c15:sqref>
                        </c15:formulaRef>
                      </c:ext>
                    </c:extLst>
                    <c:numCache>
                      <c:formatCode>General</c:formatCode>
                      <c:ptCount val="41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5609.4178670506999</c:v>
                      </c:pt>
                      <c:pt idx="31">
                        <c:v>5460.7345018999595</c:v>
                      </c:pt>
                      <c:pt idx="32">
                        <c:v>5312.0511367492172</c:v>
                      </c:pt>
                      <c:pt idx="33">
                        <c:v>5163.3677715984759</c:v>
                      </c:pt>
                      <c:pt idx="34">
                        <c:v>5014.6844064477345</c:v>
                      </c:pt>
                      <c:pt idx="35">
                        <c:v>4866.0010412969932</c:v>
                      </c:pt>
                      <c:pt idx="36">
                        <c:v>4541.6009718771929</c:v>
                      </c:pt>
                      <c:pt idx="37">
                        <c:v>4217.2009024573936</c:v>
                      </c:pt>
                      <c:pt idx="38">
                        <c:v>3892.8008330375942</c:v>
                      </c:pt>
                      <c:pt idx="39">
                        <c:v>3568.4007636177948</c:v>
                      </c:pt>
                      <c:pt idx="40">
                        <c:v>3244.000694197995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E6B-4C8D-8468-FDF716F2C55B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v>2020</c:v>
                </c:tx>
                <c:spPr>
                  <a:ln w="28575" cap="rnd">
                    <a:noFill/>
                    <a:round/>
                  </a:ln>
                  <a:effectLst/>
                </c:spPr>
                <c:marker>
                  <c:symbol val="circle"/>
                  <c:size val="8"/>
                  <c:spPr>
                    <a:noFill/>
                    <a:ln w="25400">
                      <a:solidFill>
                        <a:schemeClr val="tx1"/>
                      </a:solidFill>
                    </a:ln>
                    <a:effectLst/>
                  </c:spPr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'Data Sector GHGI'!$B$53:$AP$53</c15:sqref>
                        </c15:formulaRef>
                      </c:ext>
                    </c:extLst>
                    <c:numCache>
                      <c:formatCode>General</c:formatCode>
                      <c:ptCount val="41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5292.0110660351274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E6B-4C8D-8468-FDF716F2C55B}"/>
                  </c:ext>
                </c:extLst>
              </c15:ser>
            </c15:filteredLineSeries>
          </c:ext>
        </c:extLst>
      </c:lineChart>
      <c:catAx>
        <c:axId val="627402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50000"/>
                <a:lumOff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399488"/>
        <c:crosses val="autoZero"/>
        <c:auto val="1"/>
        <c:lblAlgn val="ctr"/>
        <c:lblOffset val="100"/>
        <c:tickLblSkip val="5"/>
        <c:tickMarkSkip val="5"/>
        <c:noMultiLvlLbl val="0"/>
      </c:catAx>
      <c:valAx>
        <c:axId val="62739948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 i="0" baseline="0">
                    <a:solidFill>
                      <a:sysClr val="windowText" lastClr="000000"/>
                    </a:solidFill>
                    <a:effectLst/>
                  </a:rPr>
                  <a:t>GHG Emissions by Sector (Mt-CO</a:t>
                </a:r>
                <a:r>
                  <a:rPr lang="en-US" sz="1600" b="1" i="0" baseline="-25000">
                    <a:solidFill>
                      <a:sysClr val="windowText" lastClr="000000"/>
                    </a:solidFill>
                    <a:effectLst/>
                  </a:rPr>
                  <a:t>2</a:t>
                </a:r>
                <a:r>
                  <a:rPr lang="en-US" sz="1600" b="1" i="0" baseline="0">
                    <a:solidFill>
                      <a:sysClr val="windowText" lastClr="000000"/>
                    </a:solidFill>
                    <a:effectLst/>
                  </a:rPr>
                  <a:t>e)</a:t>
                </a:r>
                <a:endParaRPr lang="en-US" sz="1600">
                  <a:solidFill>
                    <a:sysClr val="windowText" lastClr="000000"/>
                  </a:solidFill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4021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418736556618028"/>
          <c:y val="3.4204446035154698E-2"/>
          <c:w val="0.66584595278247305"/>
          <c:h val="0.8837839020122484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'Data Sector GHGI'!$A$33</c:f>
              <c:strCache>
                <c:ptCount val="1"/>
                <c:pt idx="0">
                  <c:v>Electric</c:v>
                </c:pt>
              </c:strCache>
            </c:strRef>
          </c:tx>
          <c:spPr>
            <a:solidFill>
              <a:srgbClr val="948BB3"/>
            </a:solidFill>
            <a:ln>
              <a:noFill/>
            </a:ln>
            <a:effectLst/>
          </c:spPr>
          <c:invertIfNegative val="0"/>
          <c:cat>
            <c:numRef>
              <c:f>'Data Sector GHGI'!$B$56:$D$56</c:f>
              <c:numCache>
                <c:formatCode>General</c:formatCode>
                <c:ptCount val="3"/>
                <c:pt idx="0">
                  <c:v>2005</c:v>
                </c:pt>
                <c:pt idx="1">
                  <c:v>2021</c:v>
                </c:pt>
                <c:pt idx="2">
                  <c:v>2030</c:v>
                </c:pt>
              </c:numCache>
            </c:numRef>
          </c:cat>
          <c:val>
            <c:numRef>
              <c:f>'Data Sector GHGI'!$B$57:$D$57</c:f>
              <c:numCache>
                <c:formatCode>#,##0.0</c:formatCode>
                <c:ptCount val="3"/>
                <c:pt idx="0">
                  <c:v>2400.1</c:v>
                </c:pt>
                <c:pt idx="1">
                  <c:v>1551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08-4DF5-8739-DE930A56DFA6}"/>
            </c:ext>
          </c:extLst>
        </c:ser>
        <c:ser>
          <c:idx val="1"/>
          <c:order val="1"/>
          <c:tx>
            <c:strRef>
              <c:f>'Data Sector GHGI'!$A$34</c:f>
              <c:strCache>
                <c:ptCount val="1"/>
                <c:pt idx="0">
                  <c:v>Industry</c:v>
                </c:pt>
              </c:strCache>
            </c:strRef>
          </c:tx>
          <c:spPr>
            <a:solidFill>
              <a:srgbClr val="E5BA4F"/>
            </a:solidFill>
            <a:ln>
              <a:noFill/>
            </a:ln>
            <a:effectLst/>
          </c:spPr>
          <c:invertIfNegative val="0"/>
          <c:cat>
            <c:numRef>
              <c:f>'Data Sector GHGI'!$B$56:$D$56</c:f>
              <c:numCache>
                <c:formatCode>General</c:formatCode>
                <c:ptCount val="3"/>
                <c:pt idx="0">
                  <c:v>2005</c:v>
                </c:pt>
                <c:pt idx="1">
                  <c:v>2021</c:v>
                </c:pt>
                <c:pt idx="2">
                  <c:v>2030</c:v>
                </c:pt>
              </c:numCache>
            </c:numRef>
          </c:cat>
          <c:val>
            <c:numRef>
              <c:f>'Data Sector GHGI'!$B$58:$D$58</c:f>
              <c:numCache>
                <c:formatCode>#,##0.0</c:formatCode>
                <c:ptCount val="3"/>
                <c:pt idx="0">
                  <c:v>851.5</c:v>
                </c:pt>
                <c:pt idx="1">
                  <c:v>777.34664804469276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608-4DF5-8739-DE930A56DFA6}"/>
            </c:ext>
          </c:extLst>
        </c:ser>
        <c:ser>
          <c:idx val="2"/>
          <c:order val="2"/>
          <c:tx>
            <c:strRef>
              <c:f>'Data Sector GHGI'!$A$35</c:f>
              <c:strCache>
                <c:ptCount val="1"/>
                <c:pt idx="0">
                  <c:v>Buildings</c:v>
                </c:pt>
              </c:strCache>
            </c:strRef>
          </c:tx>
          <c:spPr>
            <a:solidFill>
              <a:srgbClr val="DA7D45"/>
            </a:solidFill>
            <a:ln>
              <a:noFill/>
            </a:ln>
            <a:effectLst/>
          </c:spPr>
          <c:invertIfNegative val="0"/>
          <c:cat>
            <c:numRef>
              <c:f>'Data Sector GHGI'!$B$56:$D$56</c:f>
              <c:numCache>
                <c:formatCode>General</c:formatCode>
                <c:ptCount val="3"/>
                <c:pt idx="0">
                  <c:v>2005</c:v>
                </c:pt>
                <c:pt idx="1">
                  <c:v>2021</c:v>
                </c:pt>
                <c:pt idx="2">
                  <c:v>2030</c:v>
                </c:pt>
              </c:numCache>
            </c:numRef>
          </c:cat>
          <c:val>
            <c:numRef>
              <c:f>'Data Sector GHGI'!$B$59:$D$59</c:f>
              <c:numCache>
                <c:formatCode>#,##0.0</c:formatCode>
                <c:ptCount val="3"/>
                <c:pt idx="0">
                  <c:v>586</c:v>
                </c:pt>
                <c:pt idx="1">
                  <c:v>559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8-4DF5-8739-DE930A56DFA6}"/>
            </c:ext>
          </c:extLst>
        </c:ser>
        <c:ser>
          <c:idx val="3"/>
          <c:order val="3"/>
          <c:tx>
            <c:strRef>
              <c:f>'Data Sector GHGI'!$A$36</c:f>
              <c:strCache>
                <c:ptCount val="1"/>
                <c:pt idx="0">
                  <c:v>Transport</c:v>
                </c:pt>
              </c:strCache>
            </c:strRef>
          </c:tx>
          <c:spPr>
            <a:solidFill>
              <a:srgbClr val="8AC869"/>
            </a:solidFill>
            <a:ln>
              <a:noFill/>
            </a:ln>
            <a:effectLst/>
          </c:spPr>
          <c:invertIfNegative val="0"/>
          <c:cat>
            <c:numRef>
              <c:f>'Data Sector GHGI'!$B$56:$D$56</c:f>
              <c:numCache>
                <c:formatCode>General</c:formatCode>
                <c:ptCount val="3"/>
                <c:pt idx="0">
                  <c:v>2005</c:v>
                </c:pt>
                <c:pt idx="1">
                  <c:v>2021</c:v>
                </c:pt>
                <c:pt idx="2">
                  <c:v>2030</c:v>
                </c:pt>
              </c:numCache>
            </c:numRef>
          </c:cat>
          <c:val>
            <c:numRef>
              <c:f>'Data Sector GHGI'!$B$60:$D$60</c:f>
              <c:numCache>
                <c:formatCode>#,##0.0</c:formatCode>
                <c:ptCount val="3"/>
                <c:pt idx="0">
                  <c:v>1858.6</c:v>
                </c:pt>
                <c:pt idx="1">
                  <c:v>1699.7304573804574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608-4DF5-8739-DE930A56DFA6}"/>
            </c:ext>
          </c:extLst>
        </c:ser>
        <c:ser>
          <c:idx val="8"/>
          <c:order val="4"/>
          <c:tx>
            <c:strRef>
              <c:f>'Data Sector GHGI'!$A$65</c:f>
              <c:strCache>
                <c:ptCount val="1"/>
                <c:pt idx="0">
                  <c:v>Energy CO2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'Data Sector GHGI'!$B$56:$D$56</c:f>
              <c:numCache>
                <c:formatCode>General</c:formatCode>
                <c:ptCount val="3"/>
                <c:pt idx="0">
                  <c:v>2005</c:v>
                </c:pt>
                <c:pt idx="1">
                  <c:v>2021</c:v>
                </c:pt>
                <c:pt idx="2">
                  <c:v>2030</c:v>
                </c:pt>
              </c:numCache>
            </c:numRef>
          </c:cat>
          <c:val>
            <c:numRef>
              <c:f>('Data Sector GHGI'!$E$65,'Data Sector GHGI'!$E$65,'Data Sector GHGI'!$D$65)</c:f>
              <c:numCache>
                <c:formatCode>General</c:formatCode>
                <c:ptCount val="3"/>
                <c:pt idx="2" formatCode="#,##0.0">
                  <c:v>2825.3602106402595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608-4DF5-8739-DE930A56DFA6}"/>
            </c:ext>
          </c:extLst>
        </c:ser>
        <c:ser>
          <c:idx val="4"/>
          <c:order val="5"/>
          <c:tx>
            <c:strRef>
              <c:f>'Data Sector GHGI'!$A$37</c:f>
              <c:strCache>
                <c:ptCount val="1"/>
                <c:pt idx="0">
                  <c:v>Other CO2</c:v>
                </c:pt>
              </c:strCache>
            </c:strRef>
          </c:tx>
          <c:spPr>
            <a:solidFill>
              <a:srgbClr val="468753"/>
            </a:solidFill>
            <a:ln>
              <a:noFill/>
            </a:ln>
            <a:effectLst/>
          </c:spPr>
          <c:invertIfNegative val="0"/>
          <c:cat>
            <c:numRef>
              <c:f>'Data Sector GHGI'!$B$56:$D$56</c:f>
              <c:numCache>
                <c:formatCode>General</c:formatCode>
                <c:ptCount val="3"/>
                <c:pt idx="0">
                  <c:v>2005</c:v>
                </c:pt>
                <c:pt idx="1">
                  <c:v>2021</c:v>
                </c:pt>
                <c:pt idx="2">
                  <c:v>2030</c:v>
                </c:pt>
              </c:numCache>
            </c:numRef>
          </c:cat>
          <c:val>
            <c:numRef>
              <c:f>'Data Sector GHGI'!$B$61:$D$61</c:f>
              <c:numCache>
                <c:formatCode>#,##0.0</c:formatCode>
                <c:ptCount val="3"/>
                <c:pt idx="0">
                  <c:v>554.70344514789053</c:v>
                </c:pt>
                <c:pt idx="1">
                  <c:v>412.92289457484895</c:v>
                </c:pt>
                <c:pt idx="2">
                  <c:v>416.0275838609179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608-4DF5-8739-DE930A56DFA6}"/>
            </c:ext>
          </c:extLst>
        </c:ser>
        <c:ser>
          <c:idx val="5"/>
          <c:order val="6"/>
          <c:tx>
            <c:strRef>
              <c:f>'Data Sector GHGI'!$A$38</c:f>
              <c:strCache>
                <c:ptCount val="1"/>
                <c:pt idx="0">
                  <c:v>Non-CO2 GHG</c:v>
                </c:pt>
              </c:strCache>
            </c:strRef>
          </c:tx>
          <c:spPr>
            <a:solidFill>
              <a:srgbClr val="BFBFBF"/>
            </a:solidFill>
            <a:ln>
              <a:noFill/>
            </a:ln>
            <a:effectLst/>
          </c:spPr>
          <c:invertIfNegative val="0"/>
          <c:cat>
            <c:numRef>
              <c:f>'Data Sector GHGI'!$B$56:$D$56</c:f>
              <c:numCache>
                <c:formatCode>General</c:formatCode>
                <c:ptCount val="3"/>
                <c:pt idx="0">
                  <c:v>2005</c:v>
                </c:pt>
                <c:pt idx="1">
                  <c:v>2021</c:v>
                </c:pt>
                <c:pt idx="2">
                  <c:v>2030</c:v>
                </c:pt>
              </c:numCache>
            </c:numRef>
          </c:cat>
          <c:val>
            <c:numRef>
              <c:f>'Data Sector GHGI'!$B$62:$D$62</c:f>
              <c:numCache>
                <c:formatCode>#,##0.0</c:formatCode>
                <c:ptCount val="3"/>
                <c:pt idx="0">
                  <c:v>1297.2244941105009</c:v>
                </c:pt>
                <c:pt idx="1">
                  <c:v>1312.5819103199692</c:v>
                </c:pt>
                <c:pt idx="2">
                  <c:v>1037.7795952884007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608-4DF5-8739-DE930A56DFA6}"/>
            </c:ext>
          </c:extLst>
        </c:ser>
        <c:ser>
          <c:idx val="6"/>
          <c:order val="7"/>
          <c:tx>
            <c:strRef>
              <c:f>'Data Sector GHGI'!$A$39</c:f>
              <c:strCache>
                <c:ptCount val="1"/>
                <c:pt idx="0">
                  <c:v>Sink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'Data Sector GHGI'!$B$56:$D$56</c:f>
              <c:numCache>
                <c:formatCode>General</c:formatCode>
                <c:ptCount val="3"/>
                <c:pt idx="0">
                  <c:v>2005</c:v>
                </c:pt>
                <c:pt idx="1">
                  <c:v>2021</c:v>
                </c:pt>
                <c:pt idx="2">
                  <c:v>2030</c:v>
                </c:pt>
              </c:numCache>
            </c:numRef>
          </c:cat>
          <c:val>
            <c:numRef>
              <c:f>'Data Sector GHGI'!$B$63:$D$63</c:f>
              <c:numCache>
                <c:formatCode>#,##0.0</c:formatCode>
                <c:ptCount val="3"/>
                <c:pt idx="0">
                  <c:v>-789.79315967923401</c:v>
                </c:pt>
                <c:pt idx="1">
                  <c:v>-758.943306442927</c:v>
                </c:pt>
                <c:pt idx="2">
                  <c:v>-900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2608-4DF5-8739-DE930A56DF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overlap val="100"/>
        <c:axId val="627402112"/>
        <c:axId val="627399488"/>
      </c:barChart>
      <c:lineChart>
        <c:grouping val="standard"/>
        <c:varyColors val="0"/>
        <c:ser>
          <c:idx val="7"/>
          <c:order val="9"/>
          <c:tx>
            <c:strRef>
              <c:f>'Data Sector GHGI'!$A$40</c:f>
              <c:strCache>
                <c:ptCount val="1"/>
                <c:pt idx="0">
                  <c:v>Net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9"/>
            <c:spPr>
              <a:noFill/>
              <a:ln w="25400">
                <a:solidFill>
                  <a:schemeClr val="tx1"/>
                </a:solidFill>
              </a:ln>
              <a:effectLst/>
            </c:spPr>
          </c:marker>
          <c:cat>
            <c:numRef>
              <c:f>'Data Sector GHGI'!$B$56:$D$56</c:f>
              <c:numCache>
                <c:formatCode>General</c:formatCode>
                <c:ptCount val="3"/>
                <c:pt idx="0">
                  <c:v>2005</c:v>
                </c:pt>
                <c:pt idx="1">
                  <c:v>2021</c:v>
                </c:pt>
                <c:pt idx="2">
                  <c:v>2030</c:v>
                </c:pt>
              </c:numCache>
            </c:numRef>
          </c:cat>
          <c:val>
            <c:numRef>
              <c:f>'Data Sector GHGI'!$B$64:$D$64</c:f>
              <c:numCache>
                <c:formatCode>#,##0.0</c:formatCode>
                <c:ptCount val="3"/>
                <c:pt idx="0">
                  <c:v>6758.3347795791569</c:v>
                </c:pt>
                <c:pt idx="1">
                  <c:v>5553.6386038770415</c:v>
                </c:pt>
                <c:pt idx="2">
                  <c:v>3379.1673897895785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608-4DF5-8739-DE930A56DF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7402112"/>
        <c:axId val="627399488"/>
        <c:extLst>
          <c:ext xmlns:c15="http://schemas.microsoft.com/office/drawing/2012/chart" uri="{02D57815-91ED-43cb-92C2-25804820EDAC}">
            <c15:filteredLineSeries>
              <c15:ser>
                <c:idx val="10"/>
                <c:order val="8"/>
                <c:tx>
                  <c:v>Target</c:v>
                </c:tx>
                <c:spPr>
                  <a:ln w="50800" cap="rnd">
                    <a:noFill/>
                    <a:round/>
                  </a:ln>
                  <a:effectLst/>
                </c:spPr>
                <c:marker>
                  <c:symbol val="square"/>
                  <c:size val="9"/>
                  <c:spPr>
                    <a:noFill/>
                    <a:ln w="25400">
                      <a:solidFill>
                        <a:schemeClr val="accent1">
                          <a:lumMod val="40000"/>
                          <a:lumOff val="60000"/>
                        </a:schemeClr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'Data Sector GHGI'!$B$56:$D$56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2005</c:v>
                      </c:pt>
                      <c:pt idx="1">
                        <c:v>2021</c:v>
                      </c:pt>
                      <c:pt idx="2">
                        <c:v>2030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'Data Sector GHGI'!$B$66:$D$66</c15:sqref>
                        </c15:formulaRef>
                      </c:ext>
                    </c:extLst>
                    <c:numCache>
                      <c:formatCode>#,##0.0</c:formatCode>
                      <c:ptCount val="3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3379.1673897895785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9-2608-4DF5-8739-DE930A56DFA6}"/>
                  </c:ext>
                </c:extLst>
              </c15:ser>
            </c15:filteredLineSeries>
          </c:ext>
        </c:extLst>
      </c:lineChart>
      <c:catAx>
        <c:axId val="627402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50000"/>
                <a:lumOff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399488"/>
        <c:crosses val="autoZero"/>
        <c:auto val="1"/>
        <c:lblAlgn val="ctr"/>
        <c:lblOffset val="100"/>
        <c:tickLblSkip val="5"/>
        <c:tickMarkSkip val="5"/>
        <c:noMultiLvlLbl val="0"/>
      </c:catAx>
      <c:valAx>
        <c:axId val="627399488"/>
        <c:scaling>
          <c:orientation val="minMax"/>
          <c:min val="-1000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 i="0" baseline="0">
                    <a:solidFill>
                      <a:sysClr val="windowText" lastClr="000000"/>
                    </a:solidFill>
                    <a:effectLst/>
                  </a:rPr>
                  <a:t>GHG Emissions by Sector (Mt-CO</a:t>
                </a:r>
                <a:r>
                  <a:rPr lang="en-US" sz="1600" b="1" i="0" baseline="-25000">
                    <a:solidFill>
                      <a:sysClr val="windowText" lastClr="000000"/>
                    </a:solidFill>
                    <a:effectLst/>
                  </a:rPr>
                  <a:t>2</a:t>
                </a:r>
                <a:r>
                  <a:rPr lang="en-US" sz="1600" b="1" i="0" baseline="0">
                    <a:solidFill>
                      <a:sysClr val="windowText" lastClr="000000"/>
                    </a:solidFill>
                    <a:effectLst/>
                  </a:rPr>
                  <a:t>e)</a:t>
                </a:r>
                <a:endParaRPr lang="en-US" sz="1600">
                  <a:solidFill>
                    <a:sysClr val="windowText" lastClr="000000"/>
                  </a:solidFill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4021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1938879605426835E-2"/>
          <c:y val="3.2949032345678968E-2"/>
          <c:w val="0.88501961490428571"/>
          <c:h val="0.88804940832102841"/>
        </c:manualLayout>
      </c:layout>
      <c:barChart>
        <c:barDir val="col"/>
        <c:grouping val="clustered"/>
        <c:varyColors val="0"/>
        <c:ser>
          <c:idx val="0"/>
          <c:order val="0"/>
          <c:tx>
            <c:v>Historical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'Data Sector GHGI'!$C$32:$AP$32</c15:sqref>
                  </c15:fullRef>
                </c:ext>
              </c:extLst>
              <c:f>'Data Sector GHGI'!$Q$32:$AP$32</c:f>
              <c:numCache>
                <c:formatCode>General</c:formatCode>
                <c:ptCount val="2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('Data Sector GHGI'!$C$41:$AG$41,'Data Sector GHGI'!$AH$45:$AP$45)</c15:sqref>
                  </c15:fullRef>
                </c:ext>
              </c:extLst>
              <c:f>('Data Sector GHGI'!$Q$41:$AG$41,'Data Sector GHGI'!$AH$45:$AP$45)</c:f>
              <c:numCache>
                <c:formatCode>0.0%</c:formatCode>
                <c:ptCount val="26"/>
                <c:pt idx="0">
                  <c:v>-7.236107745005895E-3</c:v>
                </c:pt>
                <c:pt idx="1">
                  <c:v>-1.4857150603677956E-2</c:v>
                </c:pt>
                <c:pt idx="2">
                  <c:v>2.1779495463759523E-2</c:v>
                </c:pt>
                <c:pt idx="3">
                  <c:v>-3.1495115333242091E-2</c:v>
                </c:pt>
                <c:pt idx="4">
                  <c:v>-6.5171945655668306E-2</c:v>
                </c:pt>
                <c:pt idx="5">
                  <c:v>3.3158149459652779E-2</c:v>
                </c:pt>
                <c:pt idx="6">
                  <c:v>-3.2599609057656985E-2</c:v>
                </c:pt>
                <c:pt idx="7">
                  <c:v>-3.9564192572579697E-2</c:v>
                </c:pt>
                <c:pt idx="8">
                  <c:v>3.4567667964271305E-2</c:v>
                </c:pt>
                <c:pt idx="9">
                  <c:v>7.9442831628769393E-3</c:v>
                </c:pt>
                <c:pt idx="10">
                  <c:v>-1.0629260415202242E-2</c:v>
                </c:pt>
                <c:pt idx="11">
                  <c:v>-4.4592385555455305E-2</c:v>
                </c:pt>
                <c:pt idx="12">
                  <c:v>2.0654337798170484E-3</c:v>
                </c:pt>
                <c:pt idx="13">
                  <c:v>3.4328957206823052E-2</c:v>
                </c:pt>
                <c:pt idx="14">
                  <c:v>-1.3758578500364022E-2</c:v>
                </c:pt>
                <c:pt idx="15">
                  <c:v>-0.1116819265471112</c:v>
                </c:pt>
                <c:pt idx="16">
                  <c:v>4.9438206870177671E-2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38-4CCE-93BC-8D4340A44CEC}"/>
            </c:ext>
          </c:extLst>
        </c:ser>
        <c:ser>
          <c:idx val="1"/>
          <c:order val="1"/>
          <c:tx>
            <c:v>Future</c:v>
          </c:tx>
          <c:spPr>
            <a:solidFill>
              <a:schemeClr val="accent1">
                <a:lumMod val="40000"/>
                <a:lumOff val="60000"/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'Data Sector GHGI'!$C$32:$AP$32</c15:sqref>
                  </c15:fullRef>
                </c:ext>
              </c:extLst>
              <c:f>'Data Sector GHGI'!$Q$32:$AP$32</c:f>
              <c:numCache>
                <c:formatCode>General</c:formatCode>
                <c:ptCount val="2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('Data Sector GHGI'!$C$45:$AG$45,'Data Sector GHGI'!$AH$41:$AP$41)</c15:sqref>
                  </c15:fullRef>
                </c:ext>
              </c:extLst>
              <c:f>('Data Sector GHGI'!$Q$45:$AG$45,'Data Sector GHGI'!$AH$41:$AP$41)</c:f>
              <c:numCache>
                <c:formatCode>General</c:formatCode>
                <c:ptCount val="26"/>
                <c:pt idx="17" formatCode="0.0%">
                  <c:v>-2.2167487684729193E-2</c:v>
                </c:pt>
                <c:pt idx="18" formatCode="0.0%">
                  <c:v>-2.2670025188916844E-2</c:v>
                </c:pt>
                <c:pt idx="19" formatCode="0.0%">
                  <c:v>-2.319587628865976E-2</c:v>
                </c:pt>
                <c:pt idx="20" formatCode="0.0%">
                  <c:v>-2.374670184696584E-2</c:v>
                </c:pt>
                <c:pt idx="21" formatCode="0.0%">
                  <c:v>-6.4864864864864841E-2</c:v>
                </c:pt>
                <c:pt idx="22" formatCode="0.0%">
                  <c:v>-6.9364161849710948E-2</c:v>
                </c:pt>
                <c:pt idx="23" formatCode="0.0%">
                  <c:v>-7.4534161490683301E-2</c:v>
                </c:pt>
                <c:pt idx="24" formatCode="0.0%">
                  <c:v>-8.0536912751677708E-2</c:v>
                </c:pt>
                <c:pt idx="25" formatCode="0.0%">
                  <c:v>-8.7591240875912482E-2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538-4CCE-93BC-8D4340A44C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590316776"/>
        <c:axId val="590318744"/>
      </c:barChart>
      <c:lineChart>
        <c:grouping val="standard"/>
        <c:varyColors val="0"/>
        <c:ser>
          <c:idx val="2"/>
          <c:order val="2"/>
          <c:tx>
            <c:v>2005-2020 Average</c:v>
          </c:tx>
          <c:spPr>
            <a:ln w="31750" cap="rnd">
              <a:solidFill>
                <a:srgbClr val="C00000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'Data Sector GHGI'!$C$32:$AP$32</c15:sqref>
                  </c15:fullRef>
                </c:ext>
              </c:extLst>
              <c:f>'Data Sector GHGI'!$Q$32:$AP$32</c:f>
              <c:numCache>
                <c:formatCode>General</c:formatCode>
                <c:ptCount val="2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'Data Sector GHGI'!$C$43:$AP$43</c15:sqref>
                  </c15:fullRef>
                </c:ext>
              </c:extLst>
              <c:f>'Data Sector GHGI'!$Q$43:$AP$43</c:f>
              <c:numCache>
                <c:formatCode>General</c:formatCode>
                <c:ptCount val="26"/>
                <c:pt idx="0" formatCode="0.0%">
                  <c:v>-1.1076710475210905E-2</c:v>
                </c:pt>
                <c:pt idx="1" formatCode="0.0%">
                  <c:v>-1.1076710475210905E-2</c:v>
                </c:pt>
                <c:pt idx="2" formatCode="0.0%">
                  <c:v>-1.1076710475210905E-2</c:v>
                </c:pt>
                <c:pt idx="3" formatCode="0.0%">
                  <c:v>-1.1076710475210905E-2</c:v>
                </c:pt>
                <c:pt idx="4" formatCode="0.0%">
                  <c:v>-1.1076710475210905E-2</c:v>
                </c:pt>
                <c:pt idx="5" formatCode="0.0%">
                  <c:v>-1.1076710475210905E-2</c:v>
                </c:pt>
                <c:pt idx="6" formatCode="0.0%">
                  <c:v>-1.1076710475210905E-2</c:v>
                </c:pt>
                <c:pt idx="7" formatCode="0.0%">
                  <c:v>-1.1076710475210905E-2</c:v>
                </c:pt>
                <c:pt idx="8" formatCode="0.0%">
                  <c:v>-1.1076710475210905E-2</c:v>
                </c:pt>
                <c:pt idx="9" formatCode="0.0%">
                  <c:v>-1.1076710475210905E-2</c:v>
                </c:pt>
                <c:pt idx="10" formatCode="0.0%">
                  <c:v>-1.1076710475210905E-2</c:v>
                </c:pt>
                <c:pt idx="11" formatCode="0.0%">
                  <c:v>-1.1076710475210905E-2</c:v>
                </c:pt>
                <c:pt idx="12" formatCode="0.0%">
                  <c:v>-1.1076710475210905E-2</c:v>
                </c:pt>
                <c:pt idx="13" formatCode="0.0%">
                  <c:v>-1.1076710475210905E-2</c:v>
                </c:pt>
                <c:pt idx="14" formatCode="0.0%">
                  <c:v>-1.1076710475210905E-2</c:v>
                </c:pt>
                <c:pt idx="15" formatCode="0.0%">
                  <c:v>-1.1076710475210905E-2</c:v>
                </c:pt>
                <c:pt idx="16" formatCode="0.0%">
                  <c:v>-1.1076710475210905E-2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538-4CCE-93BC-8D4340A44CEC}"/>
            </c:ext>
          </c:extLst>
        </c:ser>
        <c:ser>
          <c:idx val="3"/>
          <c:order val="3"/>
          <c:tx>
            <c:v>2021-2030 Average</c:v>
          </c:tx>
          <c:spPr>
            <a:ln w="31750" cap="rnd">
              <a:solidFill>
                <a:srgbClr val="C00000">
                  <a:alpha val="80000"/>
                </a:srgbClr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'Data Sector GHGI'!$C$32:$AP$32</c15:sqref>
                  </c15:fullRef>
                </c:ext>
              </c:extLst>
              <c:f>'Data Sector GHGI'!$Q$32:$AP$32</c:f>
              <c:numCache>
                <c:formatCode>General</c:formatCode>
                <c:ptCount val="2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'Data Sector GHGI'!$C$44:$AP$44</c15:sqref>
                  </c15:fullRef>
                </c:ext>
              </c:extLst>
              <c:f>'Data Sector GHGI'!$Q$44:$AP$44</c:f>
              <c:numCache>
                <c:formatCode>General</c:formatCode>
                <c:ptCount val="26"/>
                <c:pt idx="17" formatCode="0.0%">
                  <c:v>-5.207460364912455E-2</c:v>
                </c:pt>
                <c:pt idx="18" formatCode="0.0%">
                  <c:v>-5.207460364912455E-2</c:v>
                </c:pt>
                <c:pt idx="19" formatCode="0.0%">
                  <c:v>-5.207460364912455E-2</c:v>
                </c:pt>
                <c:pt idx="20" formatCode="0.0%">
                  <c:v>-5.207460364912455E-2</c:v>
                </c:pt>
                <c:pt idx="21" formatCode="0.0%">
                  <c:v>-5.207460364912455E-2</c:v>
                </c:pt>
                <c:pt idx="22" formatCode="0.0%">
                  <c:v>-5.207460364912455E-2</c:v>
                </c:pt>
                <c:pt idx="23" formatCode="0.0%">
                  <c:v>-5.207460364912455E-2</c:v>
                </c:pt>
                <c:pt idx="24" formatCode="0.0%">
                  <c:v>-5.207460364912455E-2</c:v>
                </c:pt>
                <c:pt idx="25" formatCode="0.0%">
                  <c:v>-5.207460364912455E-2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538-4CCE-93BC-8D4340A44CEC}"/>
            </c:ext>
          </c:extLst>
        </c:ser>
        <c:ser>
          <c:idx val="4"/>
          <c:order val="4"/>
          <c:tx>
            <c:v>2005-2019 Average</c:v>
          </c:tx>
          <c:spPr>
            <a:ln w="31750" cap="rnd">
              <a:solidFill>
                <a:srgbClr val="C00000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'Data Sector GHGI'!$C$32:$AP$32</c15:sqref>
                  </c15:fullRef>
                </c:ext>
              </c:extLst>
              <c:f>'Data Sector GHGI'!$Q$32:$AP$32</c:f>
              <c:numCache>
                <c:formatCode>General</c:formatCode>
                <c:ptCount val="2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'Data Sector GHGI'!$C$42:$AP$42</c15:sqref>
                  </c15:fullRef>
                </c:ext>
              </c:extLst>
              <c:f>'Data Sector GHGI'!$Q$42:$AP$42</c:f>
              <c:numCache>
                <c:formatCode>General</c:formatCode>
                <c:ptCount val="26"/>
                <c:pt idx="0" formatCode="0.0%">
                  <c:v>-1.1076710475210905E-2</c:v>
                </c:pt>
                <c:pt idx="1" formatCode="0.0%">
                  <c:v>-1.1076710475210905E-2</c:v>
                </c:pt>
                <c:pt idx="2" formatCode="0.0%">
                  <c:v>-1.1076710475210905E-2</c:v>
                </c:pt>
                <c:pt idx="3" formatCode="0.0%">
                  <c:v>-1.1076710475210905E-2</c:v>
                </c:pt>
                <c:pt idx="4" formatCode="0.0%">
                  <c:v>-1.1076710475210905E-2</c:v>
                </c:pt>
                <c:pt idx="5" formatCode="0.0%">
                  <c:v>-1.1076710475210905E-2</c:v>
                </c:pt>
                <c:pt idx="6" formatCode="0.0%">
                  <c:v>-1.1076710475210905E-2</c:v>
                </c:pt>
                <c:pt idx="7" formatCode="0.0%">
                  <c:v>-1.1076710475210905E-2</c:v>
                </c:pt>
                <c:pt idx="8" formatCode="0.0%">
                  <c:v>-1.1076710475210905E-2</c:v>
                </c:pt>
                <c:pt idx="9" formatCode="0.0%">
                  <c:v>-1.1076710475210905E-2</c:v>
                </c:pt>
                <c:pt idx="10" formatCode="0.0%">
                  <c:v>-1.1076710475210905E-2</c:v>
                </c:pt>
                <c:pt idx="11" formatCode="0.0%">
                  <c:v>-1.1076710475210905E-2</c:v>
                </c:pt>
                <c:pt idx="12" formatCode="0.0%">
                  <c:v>-1.1076710475210905E-2</c:v>
                </c:pt>
                <c:pt idx="13" formatCode="0.0%">
                  <c:v>-1.1076710475210905E-2</c:v>
                </c:pt>
                <c:pt idx="14" formatCode="0.0%">
                  <c:v>-1.1076710475210905E-2</c:v>
                </c:pt>
                <c:pt idx="15" formatCode="0.0%">
                  <c:v>-1.1076710475210905E-2</c:v>
                </c:pt>
                <c:pt idx="16" formatCode="0.0%">
                  <c:v>-1.1076710475210905E-2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538-4CCE-93BC-8D4340A44C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0316776"/>
        <c:axId val="590318744"/>
      </c:lineChart>
      <c:catAx>
        <c:axId val="590316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50000"/>
                <a:lumOff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318744"/>
        <c:crosses val="autoZero"/>
        <c:auto val="1"/>
        <c:lblAlgn val="ctr"/>
        <c:lblOffset val="100"/>
        <c:tickLblSkip val="5"/>
        <c:noMultiLvlLbl val="0"/>
      </c:catAx>
      <c:valAx>
        <c:axId val="590318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>
                    <a:solidFill>
                      <a:sysClr val="windowText" lastClr="000000"/>
                    </a:solidFill>
                  </a:rPr>
                  <a:t>Annual</a:t>
                </a:r>
                <a:r>
                  <a:rPr lang="en-US" sz="1600" b="1" baseline="0">
                    <a:solidFill>
                      <a:sysClr val="windowText" lastClr="000000"/>
                    </a:solidFill>
                  </a:rPr>
                  <a:t> Change in Net GHG Emissions (%)</a:t>
                </a:r>
                <a:endParaRPr lang="en-US" sz="1600" b="1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3167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142710102413667"/>
          <c:y val="3.4204446035154698E-2"/>
          <c:w val="0.69363209813387039"/>
          <c:h val="0.88378390201224843"/>
        </c:manualLayout>
      </c:layout>
      <c:scatterChart>
        <c:scatterStyle val="lineMarker"/>
        <c:varyColors val="0"/>
        <c:ser>
          <c:idx val="0"/>
          <c:order val="0"/>
          <c:tx>
            <c:v>Historical</c:v>
          </c:tx>
          <c:spPr>
            <a:ln w="317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Em_t!$A$2:$Q$2</c:f>
              <c:numCache>
                <c:formatCode>General</c:formatCode>
                <c:ptCount val="17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</c:numCache>
            </c:numRef>
          </c:xVal>
          <c:yVal>
            <c:numRef>
              <c:f>Em_t!$A$3:$Q$3</c:f>
              <c:numCache>
                <c:formatCode>0.0%</c:formatCode>
                <c:ptCount val="17"/>
                <c:pt idx="0">
                  <c:v>0</c:v>
                </c:pt>
                <c:pt idx="1">
                  <c:v>-1.4857150603677982E-2</c:v>
                </c:pt>
                <c:pt idx="2">
                  <c:v>6.5987636159043905E-3</c:v>
                </c:pt>
                <c:pt idx="3">
                  <c:v>-2.5104180538477405E-2</c:v>
                </c:pt>
                <c:pt idx="4">
                  <c:v>-8.8640037904362035E-2</c:v>
                </c:pt>
                <c:pt idx="5">
                  <c:v>-5.8421028069651326E-2</c:v>
                </c:pt>
                <c:pt idx="6">
                  <c:v>-8.9116134451491247E-2</c:v>
                </c:pt>
                <c:pt idx="7">
                  <c:v>-0.12515451911930831</c:v>
                </c:pt>
                <c:pt idx="8">
                  <c:v>-9.4913151016181252E-2</c:v>
                </c:pt>
                <c:pt idx="9">
                  <c:v>-8.772288480085777E-2</c:v>
                </c:pt>
                <c:pt idx="10">
                  <c:v>-9.7419715829138886E-2</c:v>
                </c:pt>
                <c:pt idx="11">
                  <c:v>-0.13766792385563842</c:v>
                </c:pt>
                <c:pt idx="12">
                  <c:v>-0.13588683405614999</c:v>
                </c:pt>
                <c:pt idx="13">
                  <c:v>-0.10622273016061123</c:v>
                </c:pt>
                <c:pt idx="14">
                  <c:v>-0.11851983488953743</c:v>
                </c:pt>
                <c:pt idx="15">
                  <c:v>-0.21696523794213962</c:v>
                </c:pt>
                <c:pt idx="16">
                  <c:v>-0.17825340338898277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17B-4149-97A1-DBC09F651660}"/>
            </c:ext>
          </c:extLst>
        </c:ser>
        <c:ser>
          <c:idx val="5"/>
          <c:order val="1"/>
          <c:tx>
            <c:strRef>
              <c:f>Em_t!$B$6</c:f>
              <c:strCache>
                <c:ptCount val="1"/>
                <c:pt idx="0">
                  <c:v>EPS-EI</c:v>
                </c:pt>
              </c:strCache>
            </c:strRef>
          </c:tx>
          <c:spPr>
            <a:ln w="19050" cap="rnd">
              <a:solidFill>
                <a:srgbClr val="BFBFBF">
                  <a:alpha val="89804"/>
                </a:srgbClr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Em_t!$C$5:$F$5</c:f>
              <c:numCache>
                <c:formatCode>General</c:formatCode>
                <c:ptCount val="4"/>
                <c:pt idx="0">
                  <c:v>2021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</c:numCache>
            </c:numRef>
          </c:xVal>
          <c:yVal>
            <c:numRef>
              <c:f>Em_t!$C$6:$F$6</c:f>
              <c:numCache>
                <c:formatCode>0%</c:formatCode>
                <c:ptCount val="4"/>
                <c:pt idx="0" formatCode="0.0%">
                  <c:v>-0.17825340338898277</c:v>
                </c:pt>
                <c:pt idx="1">
                  <c:v>-0.19761102353909255</c:v>
                </c:pt>
                <c:pt idx="2">
                  <c:v>-0.24739684157719366</c:v>
                </c:pt>
                <c:pt idx="3">
                  <c:v>-0.27787894031098548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17B-4149-97A1-DBC09F651660}"/>
            </c:ext>
          </c:extLst>
        </c:ser>
        <c:ser>
          <c:idx val="1"/>
          <c:order val="2"/>
          <c:tx>
            <c:strRef>
              <c:f>Em_t!$B$10</c:f>
              <c:strCache>
                <c:ptCount val="1"/>
                <c:pt idx="0">
                  <c:v>MARKAL-NETL</c:v>
                </c:pt>
              </c:strCache>
            </c:strRef>
          </c:tx>
          <c:spPr>
            <a:ln w="19050" cap="rnd">
              <a:solidFill>
                <a:srgbClr val="DA7D45">
                  <a:alpha val="89804"/>
                </a:srgbClr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Em_t!$C$5:$F$5</c:f>
              <c:numCache>
                <c:formatCode>General</c:formatCode>
                <c:ptCount val="4"/>
                <c:pt idx="0">
                  <c:v>2021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</c:numCache>
            </c:numRef>
          </c:xVal>
          <c:yVal>
            <c:numRef>
              <c:f>Em_t!$C$10:$F$10</c:f>
              <c:numCache>
                <c:formatCode>0%</c:formatCode>
                <c:ptCount val="4"/>
                <c:pt idx="0" formatCode="0.0%">
                  <c:v>-0.17825340338898277</c:v>
                </c:pt>
                <c:pt idx="1">
                  <c:v>-0.28982691804050398</c:v>
                </c:pt>
                <c:pt idx="2">
                  <c:v>-0.30860039317219679</c:v>
                </c:pt>
                <c:pt idx="3">
                  <c:v>-0.30989162901252776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17B-4149-97A1-DBC09F651660}"/>
            </c:ext>
          </c:extLst>
        </c:ser>
        <c:ser>
          <c:idx val="2"/>
          <c:order val="3"/>
          <c:tx>
            <c:strRef>
              <c:f>Em_t!$B$11</c:f>
              <c:strCache>
                <c:ptCount val="1"/>
                <c:pt idx="0">
                  <c:v>NEMS-RHG</c:v>
                </c:pt>
              </c:strCache>
            </c:strRef>
          </c:tx>
          <c:spPr>
            <a:ln w="19050" cap="rnd">
              <a:solidFill>
                <a:srgbClr val="E5BA4F">
                  <a:alpha val="89804"/>
                </a:srgbClr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Em_t!$C$5:$F$5</c:f>
              <c:numCache>
                <c:formatCode>General</c:formatCode>
                <c:ptCount val="4"/>
                <c:pt idx="0">
                  <c:v>2021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</c:numCache>
            </c:numRef>
          </c:xVal>
          <c:yVal>
            <c:numRef>
              <c:f>Em_t!$C$11:$F$11</c:f>
              <c:numCache>
                <c:formatCode>0%</c:formatCode>
                <c:ptCount val="4"/>
                <c:pt idx="0" formatCode="0.0%">
                  <c:v>-0.17825340338898277</c:v>
                </c:pt>
                <c:pt idx="1">
                  <c:v>-0.25230578293070438</c:v>
                </c:pt>
                <c:pt idx="2">
                  <c:v>-0.30094182158957439</c:v>
                </c:pt>
                <c:pt idx="3">
                  <c:v>-0.34634605279848019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17B-4149-97A1-DBC09F651660}"/>
            </c:ext>
          </c:extLst>
        </c:ser>
        <c:ser>
          <c:idx val="3"/>
          <c:order val="4"/>
          <c:tx>
            <c:strRef>
              <c:f>Em_t!$B$13</c:f>
              <c:strCache>
                <c:ptCount val="1"/>
                <c:pt idx="0">
                  <c:v>REGEN-EPRI</c:v>
                </c:pt>
              </c:strCache>
            </c:strRef>
          </c:tx>
          <c:spPr>
            <a:ln w="19050" cap="rnd">
              <a:solidFill>
                <a:srgbClr val="000099">
                  <a:alpha val="89804"/>
                </a:srgbClr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Em_t!$C$5:$F$5</c:f>
              <c:numCache>
                <c:formatCode>General</c:formatCode>
                <c:ptCount val="4"/>
                <c:pt idx="0">
                  <c:v>2021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</c:numCache>
            </c:numRef>
          </c:xVal>
          <c:yVal>
            <c:numRef>
              <c:f>Em_t!$C$13:$F$13</c:f>
              <c:numCache>
                <c:formatCode>0%</c:formatCode>
                <c:ptCount val="4"/>
                <c:pt idx="0" formatCode="0.0%">
                  <c:v>-0.17825340338898277</c:v>
                </c:pt>
                <c:pt idx="1">
                  <c:v>-0.22520809418656229</c:v>
                </c:pt>
                <c:pt idx="2">
                  <c:v>-0.29097083591552042</c:v>
                </c:pt>
                <c:pt idx="3">
                  <c:v>-0.33160487168856712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17B-4149-97A1-DBC09F651660}"/>
            </c:ext>
          </c:extLst>
        </c:ser>
        <c:ser>
          <c:idx val="4"/>
          <c:order val="5"/>
          <c:tx>
            <c:strRef>
              <c:f>Em_t!$B$14</c:f>
              <c:strCache>
                <c:ptCount val="1"/>
                <c:pt idx="0">
                  <c:v>RIO-REPEAT</c:v>
                </c:pt>
              </c:strCache>
            </c:strRef>
          </c:tx>
          <c:spPr>
            <a:ln w="19050" cap="rnd">
              <a:solidFill>
                <a:srgbClr val="948BB3">
                  <a:alpha val="89804"/>
                </a:srgbClr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Em_t!$C$5:$F$5</c:f>
              <c:numCache>
                <c:formatCode>General</c:formatCode>
                <c:ptCount val="4"/>
                <c:pt idx="0">
                  <c:v>2021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</c:numCache>
            </c:numRef>
          </c:xVal>
          <c:yVal>
            <c:numRef>
              <c:f>Em_t!$C$14:$F$14</c:f>
              <c:numCache>
                <c:formatCode>0%</c:formatCode>
                <c:ptCount val="4"/>
                <c:pt idx="0" formatCode="0.0%">
                  <c:v>-0.17825340338898277</c:v>
                </c:pt>
                <c:pt idx="1">
                  <c:v>-0.15199802182464683</c:v>
                </c:pt>
                <c:pt idx="2">
                  <c:v>-0.25328221876988399</c:v>
                </c:pt>
                <c:pt idx="3">
                  <c:v>-0.33286826656331236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17B-4149-97A1-DBC09F651660}"/>
            </c:ext>
          </c:extLst>
        </c:ser>
        <c:ser>
          <c:idx val="6"/>
          <c:order val="6"/>
          <c:tx>
            <c:strRef>
              <c:f>Em_t!$B$15</c:f>
              <c:strCache>
                <c:ptCount val="1"/>
                <c:pt idx="0">
                  <c:v>EPS-EI</c:v>
                </c:pt>
              </c:strCache>
            </c:strRef>
          </c:tx>
          <c:spPr>
            <a:ln w="19050" cap="rnd">
              <a:solidFill>
                <a:srgbClr val="BFBFBF">
                  <a:alpha val="9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Em_t!$C$5:$F$5</c:f>
              <c:numCache>
                <c:formatCode>General</c:formatCode>
                <c:ptCount val="4"/>
                <c:pt idx="0">
                  <c:v>2021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</c:numCache>
            </c:numRef>
          </c:xVal>
          <c:yVal>
            <c:numRef>
              <c:f>Em_t!$C$15:$F$15</c:f>
              <c:numCache>
                <c:formatCode>0%</c:formatCode>
                <c:ptCount val="4"/>
                <c:pt idx="0" formatCode="0.0%">
                  <c:v>-0.17825340338898277</c:v>
                </c:pt>
                <c:pt idx="1">
                  <c:v>-0.25142558994643793</c:v>
                </c:pt>
                <c:pt idx="2">
                  <c:v>-0.38343044577317198</c:v>
                </c:pt>
                <c:pt idx="3">
                  <c:v>-0.44884007069372622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17B-4149-97A1-DBC09F651660}"/>
            </c:ext>
          </c:extLst>
        </c:ser>
        <c:ser>
          <c:idx val="7"/>
          <c:order val="7"/>
          <c:tx>
            <c:strRef>
              <c:f>Em_t!$B$19</c:f>
              <c:strCache>
                <c:ptCount val="1"/>
                <c:pt idx="0">
                  <c:v>MARKAL-NETL</c:v>
                </c:pt>
              </c:strCache>
            </c:strRef>
          </c:tx>
          <c:spPr>
            <a:ln w="19050" cap="rnd">
              <a:solidFill>
                <a:srgbClr val="DA7D45">
                  <a:alpha val="9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Em_t!$C$5:$F$5</c:f>
              <c:numCache>
                <c:formatCode>General</c:formatCode>
                <c:ptCount val="4"/>
                <c:pt idx="0">
                  <c:v>2021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</c:numCache>
            </c:numRef>
          </c:xVal>
          <c:yVal>
            <c:numRef>
              <c:f>Em_t!$C$19:$F$19</c:f>
              <c:numCache>
                <c:formatCode>0%</c:formatCode>
                <c:ptCount val="4"/>
                <c:pt idx="0" formatCode="0.0%">
                  <c:v>-0.17825340338898277</c:v>
                </c:pt>
                <c:pt idx="1">
                  <c:v>-0.29301108241698137</c:v>
                </c:pt>
                <c:pt idx="2">
                  <c:v>-0.34052657227439831</c:v>
                </c:pt>
                <c:pt idx="3">
                  <c:v>-0.43880470347987233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F17B-4149-97A1-DBC09F651660}"/>
            </c:ext>
          </c:extLst>
        </c:ser>
        <c:ser>
          <c:idx val="8"/>
          <c:order val="8"/>
          <c:tx>
            <c:strRef>
              <c:f>Em_t!$B$20</c:f>
              <c:strCache>
                <c:ptCount val="1"/>
                <c:pt idx="0">
                  <c:v>NEMS-RHG</c:v>
                </c:pt>
              </c:strCache>
            </c:strRef>
          </c:tx>
          <c:spPr>
            <a:ln w="19050" cap="rnd">
              <a:solidFill>
                <a:srgbClr val="E5BA4F">
                  <a:alpha val="9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Em_t!$C$5:$F$5</c:f>
              <c:numCache>
                <c:formatCode>General</c:formatCode>
                <c:ptCount val="4"/>
                <c:pt idx="0">
                  <c:v>2021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</c:numCache>
            </c:numRef>
          </c:xVal>
          <c:yVal>
            <c:numRef>
              <c:f>Em_t!$C$20:$F$20</c:f>
              <c:numCache>
                <c:formatCode>0%</c:formatCode>
                <c:ptCount val="4"/>
                <c:pt idx="0" formatCode="0.0%">
                  <c:v>-0.17825340338898277</c:v>
                </c:pt>
                <c:pt idx="1">
                  <c:v>-0.23990369548016433</c:v>
                </c:pt>
                <c:pt idx="2">
                  <c:v>-0.39489235410237544</c:v>
                </c:pt>
                <c:pt idx="3">
                  <c:v>-0.43012013930724613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F17B-4149-97A1-DBC09F651660}"/>
            </c:ext>
          </c:extLst>
        </c:ser>
        <c:ser>
          <c:idx val="9"/>
          <c:order val="9"/>
          <c:tx>
            <c:strRef>
              <c:f>Em_t!$B$22</c:f>
              <c:strCache>
                <c:ptCount val="1"/>
                <c:pt idx="0">
                  <c:v>REGEN-EPRI</c:v>
                </c:pt>
              </c:strCache>
            </c:strRef>
          </c:tx>
          <c:spPr>
            <a:ln w="19050" cap="rnd">
              <a:solidFill>
                <a:srgbClr val="000099">
                  <a:alpha val="9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Em_t!$C$5:$F$5</c:f>
              <c:numCache>
                <c:formatCode>General</c:formatCode>
                <c:ptCount val="4"/>
                <c:pt idx="0">
                  <c:v>2021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</c:numCache>
            </c:numRef>
          </c:xVal>
          <c:yVal>
            <c:numRef>
              <c:f>Em_t!$C$22:$F$22</c:f>
              <c:numCache>
                <c:formatCode>0%</c:formatCode>
                <c:ptCount val="4"/>
                <c:pt idx="0" formatCode="0.0%">
                  <c:v>-0.17825340338898277</c:v>
                </c:pt>
                <c:pt idx="1">
                  <c:v>-0.23236829897210443</c:v>
                </c:pt>
                <c:pt idx="2">
                  <c:v>-0.3251373588100368</c:v>
                </c:pt>
                <c:pt idx="3">
                  <c:v>-0.45637453276021078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F17B-4149-97A1-DBC09F651660}"/>
            </c:ext>
          </c:extLst>
        </c:ser>
        <c:ser>
          <c:idx val="10"/>
          <c:order val="10"/>
          <c:tx>
            <c:strRef>
              <c:f>Em_t!$B$23</c:f>
              <c:strCache>
                <c:ptCount val="1"/>
                <c:pt idx="0">
                  <c:v>RIO-REPEAT</c:v>
                </c:pt>
              </c:strCache>
            </c:strRef>
          </c:tx>
          <c:spPr>
            <a:ln w="19050" cap="rnd">
              <a:solidFill>
                <a:srgbClr val="948BB3">
                  <a:alpha val="9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Em_t!$C$5:$F$5</c:f>
              <c:numCache>
                <c:formatCode>General</c:formatCode>
                <c:ptCount val="4"/>
                <c:pt idx="0">
                  <c:v>2021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</c:numCache>
            </c:numRef>
          </c:xVal>
          <c:yVal>
            <c:numRef>
              <c:f>Em_t!$C$23:$F$23</c:f>
              <c:numCache>
                <c:formatCode>0%</c:formatCode>
                <c:ptCount val="4"/>
                <c:pt idx="0" formatCode="0.0%">
                  <c:v>-0.17825340338898277</c:v>
                </c:pt>
                <c:pt idx="1">
                  <c:v>-0.17917566016168074</c:v>
                </c:pt>
                <c:pt idx="2">
                  <c:v>-0.36054832224684263</c:v>
                </c:pt>
                <c:pt idx="3">
                  <c:v>-0.5056527321318034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F17B-4149-97A1-DBC09F651660}"/>
            </c:ext>
          </c:extLst>
        </c:ser>
        <c:ser>
          <c:idx val="11"/>
          <c:order val="11"/>
          <c:tx>
            <c:v>NDC</c:v>
          </c:tx>
          <c:spPr>
            <a:ln w="127000" cap="rnd">
              <a:solidFill>
                <a:schemeClr val="bg1">
                  <a:lumMod val="50000"/>
                  <a:alpha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(Em_t!$C$44,Em_t!$D$44)</c:f>
              <c:numCache>
                <c:formatCode>General</c:formatCode>
                <c:ptCount val="2"/>
                <c:pt idx="0">
                  <c:v>2005</c:v>
                </c:pt>
                <c:pt idx="1">
                  <c:v>2035</c:v>
                </c:pt>
              </c:numCache>
            </c:numRef>
          </c:xVal>
          <c:yVal>
            <c:numRef>
              <c:f>(Em_t!$B$44,Em_t!$B$44)</c:f>
              <c:numCache>
                <c:formatCode>General</c:formatCode>
                <c:ptCount val="2"/>
                <c:pt idx="0">
                  <c:v>-0.51</c:v>
                </c:pt>
                <c:pt idx="1">
                  <c:v>-0.51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F17B-4149-97A1-DBC09F651660}"/>
            </c:ext>
          </c:extLst>
        </c:ser>
        <c:ser>
          <c:idx val="12"/>
          <c:order val="12"/>
          <c:tx>
            <c:strRef>
              <c:f>Em_t!$B$7</c:f>
              <c:strCache>
                <c:ptCount val="1"/>
                <c:pt idx="0">
                  <c:v>GCAM-CGS</c:v>
                </c:pt>
              </c:strCache>
            </c:strRef>
          </c:tx>
          <c:spPr>
            <a:ln w="19050" cap="rnd">
              <a:solidFill>
                <a:srgbClr val="C00000">
                  <a:alpha val="89804"/>
                </a:srgbClr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Em_t!$C$5:$F$5</c:f>
              <c:numCache>
                <c:formatCode>General</c:formatCode>
                <c:ptCount val="4"/>
                <c:pt idx="0">
                  <c:v>2021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</c:numCache>
            </c:numRef>
          </c:xVal>
          <c:yVal>
            <c:numRef>
              <c:f>Em_t!$C$7:$F$7</c:f>
              <c:numCache>
                <c:formatCode>0%</c:formatCode>
                <c:ptCount val="4"/>
                <c:pt idx="0" formatCode="0.0%">
                  <c:v>-0.17825340338898277</c:v>
                </c:pt>
                <c:pt idx="1">
                  <c:v>-0.2147971057663145</c:v>
                </c:pt>
                <c:pt idx="2">
                  <c:v>-0.24534852070395385</c:v>
                </c:pt>
                <c:pt idx="3">
                  <c:v>-0.26592161948115478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F17B-4149-97A1-DBC09F651660}"/>
            </c:ext>
          </c:extLst>
        </c:ser>
        <c:ser>
          <c:idx val="13"/>
          <c:order val="13"/>
          <c:tx>
            <c:v>GCAM IRA</c:v>
          </c:tx>
          <c:spPr>
            <a:ln w="19050" cap="rnd">
              <a:solidFill>
                <a:srgbClr val="C00000">
                  <a:alpha val="9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Em_t!$C$5:$F$5</c:f>
              <c:numCache>
                <c:formatCode>General</c:formatCode>
                <c:ptCount val="4"/>
                <c:pt idx="0">
                  <c:v>2021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</c:numCache>
            </c:numRef>
          </c:xVal>
          <c:yVal>
            <c:numRef>
              <c:f>Em_t!$C$16:$F$16</c:f>
              <c:numCache>
                <c:formatCode>0%</c:formatCode>
                <c:ptCount val="4"/>
                <c:pt idx="0" formatCode="0.0%">
                  <c:v>-0.17825340338898277</c:v>
                </c:pt>
                <c:pt idx="1">
                  <c:v>-0.29585383608394333</c:v>
                </c:pt>
                <c:pt idx="2">
                  <c:v>-0.39376122871023289</c:v>
                </c:pt>
                <c:pt idx="3">
                  <c:v>-0.4303305655425419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F17B-4149-97A1-DBC09F6516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5719840"/>
        <c:axId val="875719184"/>
      </c:scatterChart>
      <c:valAx>
        <c:axId val="875719840"/>
        <c:scaling>
          <c:orientation val="minMax"/>
          <c:max val="2035"/>
          <c:min val="2005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50000"/>
                <a:lumOff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Roboto" panose="02000000000000000000" pitchFamily="2" charset="0"/>
                <a:ea typeface="Roboto" panose="02000000000000000000" pitchFamily="2" charset="0"/>
                <a:cs typeface="+mn-cs"/>
              </a:defRPr>
            </a:pPr>
            <a:endParaRPr lang="en-US"/>
          </a:p>
        </c:txPr>
        <c:crossAx val="875719184"/>
        <c:crosses val="autoZero"/>
        <c:crossBetween val="midCat"/>
      </c:valAx>
      <c:valAx>
        <c:axId val="875719184"/>
        <c:scaling>
          <c:orientation val="minMax"/>
          <c:max val="5.000000000000001E-2"/>
          <c:min val="-0.60000000000000009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Roboto" panose="02000000000000000000" pitchFamily="2" charset="0"/>
                    <a:ea typeface="Roboto" panose="02000000000000000000" pitchFamily="2" charset="0"/>
                    <a:cs typeface="+mn-cs"/>
                  </a:defRPr>
                </a:pPr>
                <a:r>
                  <a:rPr lang="en-US" sz="1400" b="1">
                    <a:solidFill>
                      <a:sysClr val="windowText" lastClr="000000"/>
                    </a:solidFill>
                    <a:latin typeface="Roboto" panose="02000000000000000000" pitchFamily="2" charset="0"/>
                    <a:ea typeface="Roboto" panose="02000000000000000000" pitchFamily="2" charset="0"/>
                  </a:rPr>
                  <a:t>Economy-Wide</a:t>
                </a:r>
                <a:r>
                  <a:rPr lang="en-US" sz="1400" b="1" baseline="0">
                    <a:solidFill>
                      <a:sysClr val="windowText" lastClr="000000"/>
                    </a:solidFill>
                    <a:latin typeface="Roboto" panose="02000000000000000000" pitchFamily="2" charset="0"/>
                    <a:ea typeface="Roboto" panose="02000000000000000000" pitchFamily="2" charset="0"/>
                  </a:rPr>
                  <a:t> </a:t>
                </a:r>
                <a:r>
                  <a:rPr lang="en-US" sz="1400" b="1">
                    <a:solidFill>
                      <a:sysClr val="windowText" lastClr="000000"/>
                    </a:solidFill>
                    <a:latin typeface="Roboto" panose="02000000000000000000" pitchFamily="2" charset="0"/>
                    <a:ea typeface="Roboto" panose="02000000000000000000" pitchFamily="2" charset="0"/>
                  </a:rPr>
                  <a:t>Emissions (% Below 2005 Levels)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Roboto" panose="02000000000000000000" pitchFamily="2" charset="0"/>
                  <a:ea typeface="Roboto" panose="02000000000000000000" pitchFamily="2" charset="0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Roboto" panose="02000000000000000000" pitchFamily="2" charset="0"/>
                <a:ea typeface="Roboto" panose="02000000000000000000" pitchFamily="2" charset="0"/>
                <a:cs typeface="+mn-cs"/>
              </a:defRPr>
            </a:pPr>
            <a:endParaRPr lang="en-US"/>
          </a:p>
        </c:txPr>
        <c:crossAx val="875719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1"/>
          <c:order val="0"/>
          <c:tx>
            <c:v>MIN</c:v>
          </c:tx>
          <c:spPr>
            <a:noFill/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29AE-4FFC-803B-23FD20FFB52E}"/>
              </c:ext>
            </c:extLst>
          </c:dPt>
          <c:val>
            <c:numRef>
              <c:f>(Em_t!$E$26,Em_t!$F$26,Em_t!$E$30,Em_t!$F$30)</c:f>
              <c:numCache>
                <c:formatCode>0.0%</c:formatCode>
                <c:ptCount val="4"/>
                <c:pt idx="0">
                  <c:v>-0.24534852070395385</c:v>
                </c:pt>
                <c:pt idx="1">
                  <c:v>-0.26592161948115478</c:v>
                </c:pt>
                <c:pt idx="2">
                  <c:v>-0.3251373588100368</c:v>
                </c:pt>
                <c:pt idx="3">
                  <c:v>-0.43012013930724613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9AE-4FFC-803B-23FD20FFB52E}"/>
            </c:ext>
          </c:extLst>
        </c:ser>
        <c:ser>
          <c:idx val="0"/>
          <c:order val="1"/>
          <c:tx>
            <c:v>DIFF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8B2D1">
                  <a:alpha val="9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29AE-4FFC-803B-23FD20FFB52E}"/>
              </c:ext>
            </c:extLst>
          </c:dPt>
          <c:dPt>
            <c:idx val="1"/>
            <c:invertIfNegative val="0"/>
            <c:bubble3D val="0"/>
            <c:spPr>
              <a:solidFill>
                <a:srgbClr val="98B2D1">
                  <a:alpha val="9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29AE-4FFC-803B-23FD20FFB52E}"/>
              </c:ext>
            </c:extLst>
          </c:dPt>
          <c:dPt>
            <c:idx val="2"/>
            <c:invertIfNegative val="0"/>
            <c:bubble3D val="0"/>
            <c:spPr>
              <a:solidFill>
                <a:srgbClr val="FEAE51">
                  <a:alpha val="9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29AE-4FFC-803B-23FD20FFB52E}"/>
              </c:ext>
            </c:extLst>
          </c:dPt>
          <c:dPt>
            <c:idx val="3"/>
            <c:invertIfNegative val="0"/>
            <c:bubble3D val="0"/>
            <c:spPr>
              <a:solidFill>
                <a:srgbClr val="FEAE51">
                  <a:alpha val="9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29AE-4FFC-803B-23FD20FFB52E}"/>
              </c:ext>
            </c:extLst>
          </c:dPt>
          <c:val>
            <c:numRef>
              <c:f>(Em_t!$E$29,Em_t!$F$29,Em_t!$E$33,Em_t!$F$33)</c:f>
              <c:numCache>
                <c:formatCode>0.0%</c:formatCode>
                <c:ptCount val="4"/>
                <c:pt idx="0">
                  <c:v>-6.3251872468242931E-2</c:v>
                </c:pt>
                <c:pt idx="1">
                  <c:v>-8.0424433317325406E-2</c:v>
                </c:pt>
                <c:pt idx="2">
                  <c:v>-6.975499529233864E-2</c:v>
                </c:pt>
                <c:pt idx="3">
                  <c:v>-7.5532592824557265E-2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29AE-4FFC-803B-23FD20FFB5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860630464"/>
        <c:axId val="860628168"/>
      </c:barChart>
      <c:lineChart>
        <c:grouping val="standard"/>
        <c:varyColors val="0"/>
        <c:ser>
          <c:idx val="2"/>
          <c:order val="2"/>
          <c:tx>
            <c:v>AVG</c:v>
          </c:tx>
          <c:spPr>
            <a:ln w="25400" cap="rnd">
              <a:noFill/>
              <a:round/>
            </a:ln>
            <a:effectLst/>
          </c:spPr>
          <c:marker>
            <c:symbol val="dash"/>
            <c:size val="8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Pt>
            <c:idx val="0"/>
            <c:marker>
              <c:symbol val="dash"/>
              <c:size val="8"/>
              <c:spPr>
                <a:solidFill>
                  <a:schemeClr val="accent3">
                    <a:lumMod val="50000"/>
                  </a:schemeClr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29AE-4FFC-803B-23FD20FFB52E}"/>
              </c:ext>
            </c:extLst>
          </c:dPt>
          <c:dPt>
            <c:idx val="1"/>
            <c:marker>
              <c:symbol val="dash"/>
              <c:size val="8"/>
              <c:spPr>
                <a:solidFill>
                  <a:schemeClr val="accent3">
                    <a:lumMod val="50000"/>
                  </a:schemeClr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29AE-4FFC-803B-23FD20FFB52E}"/>
              </c:ext>
            </c:extLst>
          </c:dPt>
          <c:dPt>
            <c:idx val="2"/>
            <c:marker>
              <c:symbol val="dash"/>
              <c:size val="8"/>
              <c:spPr>
                <a:solidFill>
                  <a:schemeClr val="accent2">
                    <a:lumMod val="50000"/>
                  </a:schemeClr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E-29AE-4FFC-803B-23FD20FFB52E}"/>
              </c:ext>
            </c:extLst>
          </c:dPt>
          <c:dPt>
            <c:idx val="3"/>
            <c:marker>
              <c:symbol val="dash"/>
              <c:size val="8"/>
              <c:spPr>
                <a:solidFill>
                  <a:schemeClr val="accent2">
                    <a:lumMod val="50000"/>
                  </a:schemeClr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F-29AE-4FFC-803B-23FD20FFB52E}"/>
              </c:ext>
            </c:extLst>
          </c:dPt>
          <c:val>
            <c:numRef>
              <c:f>(Em_t!$E$27,Em_t!$F$27,Em_t!$E$31,Em_t!$F$31)</c:f>
              <c:numCache>
                <c:formatCode>0.0%</c:formatCode>
                <c:ptCount val="4"/>
                <c:pt idx="0">
                  <c:v>-0.27442343862138724</c:v>
                </c:pt>
                <c:pt idx="1">
                  <c:v>-0.31075189664250463</c:v>
                </c:pt>
                <c:pt idx="2">
                  <c:v>-0.36638271365284297</c:v>
                </c:pt>
                <c:pt idx="3">
                  <c:v>-0.45168712398590011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29AE-4FFC-803B-23FD20FFB5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0630464"/>
        <c:axId val="860628168"/>
      </c:lineChart>
      <c:catAx>
        <c:axId val="86063046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860628168"/>
        <c:crosses val="autoZero"/>
        <c:auto val="1"/>
        <c:lblAlgn val="ctr"/>
        <c:lblOffset val="100"/>
        <c:noMultiLvlLbl val="0"/>
      </c:catAx>
      <c:valAx>
        <c:axId val="860628168"/>
        <c:scaling>
          <c:orientation val="minMax"/>
          <c:max val="5.000000000000001E-2"/>
          <c:min val="-0.60000000000000009"/>
        </c:scaling>
        <c:delete val="1"/>
        <c:axPos val="l"/>
        <c:majorGridlines>
          <c:spPr>
            <a:ln w="9525" cap="flat" cmpd="sng" algn="ctr">
              <a:solidFill>
                <a:schemeClr val="bg1"/>
              </a:solidFill>
              <a:round/>
            </a:ln>
            <a:effectLst/>
          </c:spPr>
        </c:majorGridlines>
        <c:numFmt formatCode="0.0%" sourceLinked="1"/>
        <c:majorTickMark val="out"/>
        <c:minorTickMark val="none"/>
        <c:tickLblPos val="nextTo"/>
        <c:crossAx val="860630464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697369583327105"/>
          <c:y val="3.4204446035154698E-2"/>
          <c:w val="0.61035863007593116"/>
          <c:h val="0.88378390201224843"/>
        </c:manualLayout>
      </c:layout>
      <c:scatterChart>
        <c:scatterStyle val="lineMarker"/>
        <c:varyColors val="0"/>
        <c:ser>
          <c:idx val="5"/>
          <c:order val="0"/>
          <c:tx>
            <c:strRef>
              <c:f>Em_t!$B$6</c:f>
              <c:strCache>
                <c:ptCount val="1"/>
                <c:pt idx="0">
                  <c:v>EPS-EI</c:v>
                </c:pt>
              </c:strCache>
            </c:strRef>
          </c:tx>
          <c:spPr>
            <a:ln w="19050" cap="rnd">
              <a:solidFill>
                <a:srgbClr val="BFBFBF">
                  <a:alpha val="9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Em_t!$C$5:$F$5</c:f>
              <c:numCache>
                <c:formatCode>General</c:formatCode>
                <c:ptCount val="4"/>
                <c:pt idx="0">
                  <c:v>2021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</c:numCache>
            </c:numRef>
          </c:xVal>
          <c:yVal>
            <c:numRef>
              <c:f>Em_t!$C$48:$F$48</c:f>
              <c:numCache>
                <c:formatCode>0%</c:formatCode>
                <c:ptCount val="4"/>
                <c:pt idx="0">
                  <c:v>0</c:v>
                </c:pt>
                <c:pt idx="1">
                  <c:v>-5.3814566407345388E-2</c:v>
                </c:pt>
                <c:pt idx="2">
                  <c:v>-0.13603360419597832</c:v>
                </c:pt>
                <c:pt idx="3">
                  <c:v>-0.17096113038274074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4D5-4061-89DE-F313F8B668BA}"/>
            </c:ext>
          </c:extLst>
        </c:ser>
        <c:ser>
          <c:idx val="0"/>
          <c:order val="1"/>
          <c:tx>
            <c:strRef>
              <c:f>Em_t!$B$49</c:f>
              <c:strCache>
                <c:ptCount val="1"/>
                <c:pt idx="0">
                  <c:v>GCAM-CGS</c:v>
                </c:pt>
              </c:strCache>
            </c:strRef>
          </c:tx>
          <c:spPr>
            <a:ln w="19050" cap="rnd">
              <a:solidFill>
                <a:srgbClr val="C00000">
                  <a:alpha val="9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Em_t!$C$47:$F$47</c:f>
              <c:numCache>
                <c:formatCode>General</c:formatCode>
                <c:ptCount val="4"/>
                <c:pt idx="0">
                  <c:v>2021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</c:numCache>
            </c:numRef>
          </c:xVal>
          <c:yVal>
            <c:numRef>
              <c:f>Em_t!$C$49:$F$49</c:f>
              <c:numCache>
                <c:formatCode>0%</c:formatCode>
                <c:ptCount val="4"/>
                <c:pt idx="0">
                  <c:v>0</c:v>
                </c:pt>
                <c:pt idx="1">
                  <c:v>-8.1056730317628833E-2</c:v>
                </c:pt>
                <c:pt idx="2">
                  <c:v>-0.14841270800627904</c:v>
                </c:pt>
                <c:pt idx="3">
                  <c:v>-0.16440894606138712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84D5-4061-89DE-F313F8B668BA}"/>
            </c:ext>
          </c:extLst>
        </c:ser>
        <c:ser>
          <c:idx val="1"/>
          <c:order val="2"/>
          <c:tx>
            <c:strRef>
              <c:f>Em_t!$B$10</c:f>
              <c:strCache>
                <c:ptCount val="1"/>
                <c:pt idx="0">
                  <c:v>MARKAL-NETL</c:v>
                </c:pt>
              </c:strCache>
            </c:strRef>
          </c:tx>
          <c:spPr>
            <a:ln w="19050" cap="rnd">
              <a:solidFill>
                <a:srgbClr val="DA7D45">
                  <a:alpha val="9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Em_t!$C$5:$F$5</c:f>
              <c:numCache>
                <c:formatCode>General</c:formatCode>
                <c:ptCount val="4"/>
                <c:pt idx="0">
                  <c:v>2021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</c:numCache>
            </c:numRef>
          </c:xVal>
          <c:yVal>
            <c:numRef>
              <c:f>Em_t!$C$52:$F$52</c:f>
              <c:numCache>
                <c:formatCode>0%</c:formatCode>
                <c:ptCount val="4"/>
                <c:pt idx="0">
                  <c:v>0</c:v>
                </c:pt>
                <c:pt idx="1">
                  <c:v>-3.1841643764773941E-3</c:v>
                </c:pt>
                <c:pt idx="2">
                  <c:v>-3.1926179102201524E-2</c:v>
                </c:pt>
                <c:pt idx="3">
                  <c:v>-0.12891307446734457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4D5-4061-89DE-F313F8B668BA}"/>
            </c:ext>
          </c:extLst>
        </c:ser>
        <c:ser>
          <c:idx val="2"/>
          <c:order val="3"/>
          <c:tx>
            <c:strRef>
              <c:f>Em_t!$B$11</c:f>
              <c:strCache>
                <c:ptCount val="1"/>
                <c:pt idx="0">
                  <c:v>NEMS-RHG</c:v>
                </c:pt>
              </c:strCache>
            </c:strRef>
          </c:tx>
          <c:spPr>
            <a:ln w="19050" cap="rnd">
              <a:solidFill>
                <a:srgbClr val="E5BA4F">
                  <a:alpha val="9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Em_t!$C$5:$F$5</c:f>
              <c:numCache>
                <c:formatCode>General</c:formatCode>
                <c:ptCount val="4"/>
                <c:pt idx="0">
                  <c:v>2021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</c:numCache>
            </c:numRef>
          </c:xVal>
          <c:yVal>
            <c:numRef>
              <c:f>Em_t!$C$53:$F$53</c:f>
              <c:numCache>
                <c:formatCode>0%</c:formatCode>
                <c:ptCount val="4"/>
                <c:pt idx="0">
                  <c:v>0</c:v>
                </c:pt>
                <c:pt idx="1">
                  <c:v>1.2402087450540056E-2</c:v>
                </c:pt>
                <c:pt idx="2">
                  <c:v>-9.3950532512801055E-2</c:v>
                </c:pt>
                <c:pt idx="3">
                  <c:v>-8.3774086508765944E-2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4D5-4061-89DE-F313F8B668BA}"/>
            </c:ext>
          </c:extLst>
        </c:ser>
        <c:ser>
          <c:idx val="3"/>
          <c:order val="4"/>
          <c:tx>
            <c:strRef>
              <c:f>Em_t!$B$13</c:f>
              <c:strCache>
                <c:ptCount val="1"/>
                <c:pt idx="0">
                  <c:v>REGEN-EPRI</c:v>
                </c:pt>
              </c:strCache>
            </c:strRef>
          </c:tx>
          <c:spPr>
            <a:ln w="19050" cap="rnd">
              <a:solidFill>
                <a:srgbClr val="000099">
                  <a:alpha val="9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Em_t!$C$5:$F$5</c:f>
              <c:numCache>
                <c:formatCode>General</c:formatCode>
                <c:ptCount val="4"/>
                <c:pt idx="0">
                  <c:v>2021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</c:numCache>
            </c:numRef>
          </c:xVal>
          <c:yVal>
            <c:numRef>
              <c:f>Em_t!$C$55:$F$55</c:f>
              <c:numCache>
                <c:formatCode>0%</c:formatCode>
                <c:ptCount val="4"/>
                <c:pt idx="0">
                  <c:v>0</c:v>
                </c:pt>
                <c:pt idx="1">
                  <c:v>-7.1602047855421347E-3</c:v>
                </c:pt>
                <c:pt idx="2">
                  <c:v>-3.4166522894516382E-2</c:v>
                </c:pt>
                <c:pt idx="3">
                  <c:v>-0.12476966107164367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4D5-4061-89DE-F313F8B668BA}"/>
            </c:ext>
          </c:extLst>
        </c:ser>
        <c:ser>
          <c:idx val="4"/>
          <c:order val="5"/>
          <c:tx>
            <c:strRef>
              <c:f>Em_t!$B$56</c:f>
              <c:strCache>
                <c:ptCount val="1"/>
                <c:pt idx="0">
                  <c:v>RIO-REPEAT</c:v>
                </c:pt>
              </c:strCache>
            </c:strRef>
          </c:tx>
          <c:spPr>
            <a:ln w="19050" cap="rnd">
              <a:solidFill>
                <a:srgbClr val="948BB3">
                  <a:alpha val="9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Em_t!$C$47:$F$47</c:f>
              <c:numCache>
                <c:formatCode>General</c:formatCode>
                <c:ptCount val="4"/>
                <c:pt idx="0">
                  <c:v>2021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</c:numCache>
            </c:numRef>
          </c:xVal>
          <c:yVal>
            <c:numRef>
              <c:f>Em_t!$C$56:$F$56</c:f>
              <c:numCache>
                <c:formatCode>0%</c:formatCode>
                <c:ptCount val="4"/>
                <c:pt idx="0">
                  <c:v>0</c:v>
                </c:pt>
                <c:pt idx="1">
                  <c:v>-2.7177638337033905E-2</c:v>
                </c:pt>
                <c:pt idx="2">
                  <c:v>-0.10726610347695864</c:v>
                </c:pt>
                <c:pt idx="3">
                  <c:v>-0.17278446556849103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84D5-4061-89DE-F313F8B668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5719840"/>
        <c:axId val="875719184"/>
      </c:scatterChart>
      <c:valAx>
        <c:axId val="875719840"/>
        <c:scaling>
          <c:orientation val="minMax"/>
          <c:max val="2035"/>
          <c:min val="2020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50000"/>
                <a:lumOff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Roboto" panose="02000000000000000000" pitchFamily="2" charset="0"/>
                <a:ea typeface="Roboto" panose="02000000000000000000" pitchFamily="2" charset="0"/>
                <a:cs typeface="+mn-cs"/>
              </a:defRPr>
            </a:pPr>
            <a:endParaRPr lang="en-US"/>
          </a:p>
        </c:txPr>
        <c:crossAx val="875719184"/>
        <c:crosses val="autoZero"/>
        <c:crossBetween val="midCat"/>
        <c:majorUnit val="5"/>
      </c:valAx>
      <c:valAx>
        <c:axId val="875719184"/>
        <c:scaling>
          <c:orientation val="minMax"/>
          <c:max val="5.000000000000001E-2"/>
          <c:min val="-0.30000000000000004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Roboto" panose="02000000000000000000" pitchFamily="2" charset="0"/>
                    <a:ea typeface="Roboto" panose="02000000000000000000" pitchFamily="2" charset="0"/>
                    <a:cs typeface="+mn-cs"/>
                  </a:defRPr>
                </a:pPr>
                <a:r>
                  <a:rPr lang="en-US" sz="1400" b="1">
                    <a:solidFill>
                      <a:sysClr val="windowText" lastClr="000000"/>
                    </a:solidFill>
                    <a:latin typeface="Roboto" panose="02000000000000000000" pitchFamily="2" charset="0"/>
                    <a:ea typeface="Roboto" panose="02000000000000000000" pitchFamily="2" charset="0"/>
                  </a:rPr>
                  <a:t>Difference in Economy-Wide IRA and Reference Reductions from 2005 (p.p.)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Roboto" panose="02000000000000000000" pitchFamily="2" charset="0"/>
                  <a:ea typeface="Roboto" panose="02000000000000000000" pitchFamily="2" charset="0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Roboto" panose="02000000000000000000" pitchFamily="2" charset="0"/>
                <a:ea typeface="Roboto" panose="02000000000000000000" pitchFamily="2" charset="0"/>
                <a:cs typeface="+mn-cs"/>
              </a:defRPr>
            </a:pPr>
            <a:endParaRPr lang="en-US"/>
          </a:p>
        </c:txPr>
        <c:crossAx val="8757198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ysClr val="windowText" lastClr="000000"/>
              </a:solidFill>
              <a:latin typeface="Roboto" panose="02000000000000000000" pitchFamily="2" charset="0"/>
              <a:ea typeface="Roboto" panose="02000000000000000000" pitchFamily="2" charset="0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142710102413667"/>
          <c:y val="3.4204446035154698E-2"/>
          <c:w val="0.69363209813387039"/>
          <c:h val="0.88378390201224843"/>
        </c:manualLayout>
      </c:layout>
      <c:scatterChart>
        <c:scatterStyle val="lineMarker"/>
        <c:varyColors val="0"/>
        <c:ser>
          <c:idx val="0"/>
          <c:order val="0"/>
          <c:tx>
            <c:v>Historical</c:v>
          </c:tx>
          <c:spPr>
            <a:ln w="317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Em_t!$A$2:$Q$2</c:f>
              <c:numCache>
                <c:formatCode>General</c:formatCode>
                <c:ptCount val="17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</c:numCache>
            </c:numRef>
          </c:xVal>
          <c:yVal>
            <c:numRef>
              <c:f>Em_t!$A$3:$Q$3</c:f>
              <c:numCache>
                <c:formatCode>0.0%</c:formatCode>
                <c:ptCount val="17"/>
                <c:pt idx="0">
                  <c:v>0</c:v>
                </c:pt>
                <c:pt idx="1">
                  <c:v>-1.4857150603677982E-2</c:v>
                </c:pt>
                <c:pt idx="2">
                  <c:v>6.5987636159043905E-3</c:v>
                </c:pt>
                <c:pt idx="3">
                  <c:v>-2.5104180538477405E-2</c:v>
                </c:pt>
                <c:pt idx="4">
                  <c:v>-8.8640037904362035E-2</c:v>
                </c:pt>
                <c:pt idx="5">
                  <c:v>-5.8421028069651326E-2</c:v>
                </c:pt>
                <c:pt idx="6">
                  <c:v>-8.9116134451491247E-2</c:v>
                </c:pt>
                <c:pt idx="7">
                  <c:v>-0.12515451911930831</c:v>
                </c:pt>
                <c:pt idx="8">
                  <c:v>-9.4913151016181252E-2</c:v>
                </c:pt>
                <c:pt idx="9">
                  <c:v>-8.772288480085777E-2</c:v>
                </c:pt>
                <c:pt idx="10">
                  <c:v>-9.7419715829138886E-2</c:v>
                </c:pt>
                <c:pt idx="11">
                  <c:v>-0.13766792385563842</c:v>
                </c:pt>
                <c:pt idx="12">
                  <c:v>-0.13588683405614999</c:v>
                </c:pt>
                <c:pt idx="13">
                  <c:v>-0.10622273016061123</c:v>
                </c:pt>
                <c:pt idx="14">
                  <c:v>-0.11851983488953743</c:v>
                </c:pt>
                <c:pt idx="15">
                  <c:v>-0.21696523794213962</c:v>
                </c:pt>
                <c:pt idx="16">
                  <c:v>-0.17825340338898277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62E-4300-94F5-D8BB73BDCE28}"/>
            </c:ext>
          </c:extLst>
        </c:ser>
        <c:ser>
          <c:idx val="5"/>
          <c:order val="1"/>
          <c:tx>
            <c:strRef>
              <c:f>Em_t!$B$6</c:f>
              <c:strCache>
                <c:ptCount val="1"/>
                <c:pt idx="0">
                  <c:v>EPS-EI</c:v>
                </c:pt>
              </c:strCache>
            </c:strRef>
          </c:tx>
          <c:spPr>
            <a:ln w="19050" cap="rnd">
              <a:solidFill>
                <a:srgbClr val="98B2D1">
                  <a:alpha val="9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Em_t!$C$5:$F$5</c:f>
              <c:numCache>
                <c:formatCode>General</c:formatCode>
                <c:ptCount val="4"/>
                <c:pt idx="0">
                  <c:v>2021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</c:numCache>
            </c:numRef>
          </c:xVal>
          <c:yVal>
            <c:numRef>
              <c:f>Em_t!$C$6:$F$6</c:f>
              <c:numCache>
                <c:formatCode>0%</c:formatCode>
                <c:ptCount val="4"/>
                <c:pt idx="0" formatCode="0.0%">
                  <c:v>-0.17825340338898277</c:v>
                </c:pt>
                <c:pt idx="1">
                  <c:v>-0.19761102353909255</c:v>
                </c:pt>
                <c:pt idx="2">
                  <c:v>-0.24739684157719366</c:v>
                </c:pt>
                <c:pt idx="3">
                  <c:v>-0.27787894031098548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62E-4300-94F5-D8BB73BDCE28}"/>
            </c:ext>
          </c:extLst>
        </c:ser>
        <c:ser>
          <c:idx val="1"/>
          <c:order val="2"/>
          <c:tx>
            <c:strRef>
              <c:f>Em_t!$B$10</c:f>
              <c:strCache>
                <c:ptCount val="1"/>
                <c:pt idx="0">
                  <c:v>MARKAL-NETL</c:v>
                </c:pt>
              </c:strCache>
            </c:strRef>
          </c:tx>
          <c:spPr>
            <a:ln w="19050" cap="rnd">
              <a:solidFill>
                <a:srgbClr val="98B2D1">
                  <a:alpha val="9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Em_t!$C$5:$F$5</c:f>
              <c:numCache>
                <c:formatCode>General</c:formatCode>
                <c:ptCount val="4"/>
                <c:pt idx="0">
                  <c:v>2021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</c:numCache>
            </c:numRef>
          </c:xVal>
          <c:yVal>
            <c:numRef>
              <c:f>Em_t!$C$10:$F$10</c:f>
              <c:numCache>
                <c:formatCode>0%</c:formatCode>
                <c:ptCount val="4"/>
                <c:pt idx="0" formatCode="0.0%">
                  <c:v>-0.17825340338898277</c:v>
                </c:pt>
                <c:pt idx="1">
                  <c:v>-0.28982691804050398</c:v>
                </c:pt>
                <c:pt idx="2">
                  <c:v>-0.30860039317219679</c:v>
                </c:pt>
                <c:pt idx="3">
                  <c:v>-0.30989162901252776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62E-4300-94F5-D8BB73BDCE28}"/>
            </c:ext>
          </c:extLst>
        </c:ser>
        <c:ser>
          <c:idx val="2"/>
          <c:order val="3"/>
          <c:tx>
            <c:strRef>
              <c:f>Em_t!$B$11</c:f>
              <c:strCache>
                <c:ptCount val="1"/>
                <c:pt idx="0">
                  <c:v>NEMS-RHG</c:v>
                </c:pt>
              </c:strCache>
            </c:strRef>
          </c:tx>
          <c:spPr>
            <a:ln w="19050" cap="rnd">
              <a:solidFill>
                <a:srgbClr val="98B2D1">
                  <a:alpha val="9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Em_t!$C$5:$F$5</c:f>
              <c:numCache>
                <c:formatCode>General</c:formatCode>
                <c:ptCount val="4"/>
                <c:pt idx="0">
                  <c:v>2021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</c:numCache>
            </c:numRef>
          </c:xVal>
          <c:yVal>
            <c:numRef>
              <c:f>Em_t!$C$11:$F$11</c:f>
              <c:numCache>
                <c:formatCode>0%</c:formatCode>
                <c:ptCount val="4"/>
                <c:pt idx="0" formatCode="0.0%">
                  <c:v>-0.17825340338898277</c:v>
                </c:pt>
                <c:pt idx="1">
                  <c:v>-0.25230578293070438</c:v>
                </c:pt>
                <c:pt idx="2">
                  <c:v>-0.30094182158957439</c:v>
                </c:pt>
                <c:pt idx="3">
                  <c:v>-0.34634605279848019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62E-4300-94F5-D8BB73BDCE28}"/>
            </c:ext>
          </c:extLst>
        </c:ser>
        <c:ser>
          <c:idx val="3"/>
          <c:order val="4"/>
          <c:tx>
            <c:strRef>
              <c:f>Em_t!$B$13</c:f>
              <c:strCache>
                <c:ptCount val="1"/>
                <c:pt idx="0">
                  <c:v>REGEN-EPRI</c:v>
                </c:pt>
              </c:strCache>
            </c:strRef>
          </c:tx>
          <c:spPr>
            <a:ln w="19050" cap="rnd">
              <a:solidFill>
                <a:srgbClr val="98B2D1">
                  <a:alpha val="9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Em_t!$C$5:$F$5</c:f>
              <c:numCache>
                <c:formatCode>General</c:formatCode>
                <c:ptCount val="4"/>
                <c:pt idx="0">
                  <c:v>2021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</c:numCache>
            </c:numRef>
          </c:xVal>
          <c:yVal>
            <c:numRef>
              <c:f>Em_t!$C$13:$F$13</c:f>
              <c:numCache>
                <c:formatCode>0%</c:formatCode>
                <c:ptCount val="4"/>
                <c:pt idx="0" formatCode="0.0%">
                  <c:v>-0.17825340338898277</c:v>
                </c:pt>
                <c:pt idx="1">
                  <c:v>-0.22520809418656229</c:v>
                </c:pt>
                <c:pt idx="2">
                  <c:v>-0.29097083591552042</c:v>
                </c:pt>
                <c:pt idx="3">
                  <c:v>-0.33160487168856712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62E-4300-94F5-D8BB73BDCE28}"/>
            </c:ext>
          </c:extLst>
        </c:ser>
        <c:ser>
          <c:idx val="4"/>
          <c:order val="5"/>
          <c:tx>
            <c:strRef>
              <c:f>Em_t!$B$14</c:f>
              <c:strCache>
                <c:ptCount val="1"/>
                <c:pt idx="0">
                  <c:v>RIO-REPEAT</c:v>
                </c:pt>
              </c:strCache>
            </c:strRef>
          </c:tx>
          <c:spPr>
            <a:ln w="19050" cap="rnd">
              <a:solidFill>
                <a:srgbClr val="98B2D1">
                  <a:alpha val="9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Em_t!$C$5:$F$5</c:f>
              <c:numCache>
                <c:formatCode>General</c:formatCode>
                <c:ptCount val="4"/>
                <c:pt idx="0">
                  <c:v>2021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</c:numCache>
            </c:numRef>
          </c:xVal>
          <c:yVal>
            <c:numRef>
              <c:f>Em_t!$C$14:$F$14</c:f>
              <c:numCache>
                <c:formatCode>0%</c:formatCode>
                <c:ptCount val="4"/>
                <c:pt idx="0" formatCode="0.0%">
                  <c:v>-0.17825340338898277</c:v>
                </c:pt>
                <c:pt idx="1">
                  <c:v>-0.15199802182464683</c:v>
                </c:pt>
                <c:pt idx="2">
                  <c:v>-0.25328221876988399</c:v>
                </c:pt>
                <c:pt idx="3">
                  <c:v>-0.33286826656331236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62E-4300-94F5-D8BB73BDCE28}"/>
            </c:ext>
          </c:extLst>
        </c:ser>
        <c:ser>
          <c:idx val="6"/>
          <c:order val="6"/>
          <c:tx>
            <c:strRef>
              <c:f>Em_t!$B$15</c:f>
              <c:strCache>
                <c:ptCount val="1"/>
                <c:pt idx="0">
                  <c:v>EPS-EI</c:v>
                </c:pt>
              </c:strCache>
            </c:strRef>
          </c:tx>
          <c:spPr>
            <a:ln w="19050" cap="rnd">
              <a:solidFill>
                <a:srgbClr val="FEAE51">
                  <a:alpha val="9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Em_t!$C$5:$F$5</c:f>
              <c:numCache>
                <c:formatCode>General</c:formatCode>
                <c:ptCount val="4"/>
                <c:pt idx="0">
                  <c:v>2021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</c:numCache>
            </c:numRef>
          </c:xVal>
          <c:yVal>
            <c:numRef>
              <c:f>Em_t!$C$15:$F$15</c:f>
              <c:numCache>
                <c:formatCode>0%</c:formatCode>
                <c:ptCount val="4"/>
                <c:pt idx="0" formatCode="0.0%">
                  <c:v>-0.17825340338898277</c:v>
                </c:pt>
                <c:pt idx="1">
                  <c:v>-0.25142558994643793</c:v>
                </c:pt>
                <c:pt idx="2">
                  <c:v>-0.38343044577317198</c:v>
                </c:pt>
                <c:pt idx="3">
                  <c:v>-0.44884007069372622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62E-4300-94F5-D8BB73BDCE28}"/>
            </c:ext>
          </c:extLst>
        </c:ser>
        <c:ser>
          <c:idx val="7"/>
          <c:order val="7"/>
          <c:tx>
            <c:strRef>
              <c:f>Em_t!$B$19</c:f>
              <c:strCache>
                <c:ptCount val="1"/>
                <c:pt idx="0">
                  <c:v>MARKAL-NETL</c:v>
                </c:pt>
              </c:strCache>
            </c:strRef>
          </c:tx>
          <c:spPr>
            <a:ln w="19050" cap="rnd">
              <a:solidFill>
                <a:srgbClr val="FEAE51">
                  <a:alpha val="9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Em_t!$C$5:$F$5</c:f>
              <c:numCache>
                <c:formatCode>General</c:formatCode>
                <c:ptCount val="4"/>
                <c:pt idx="0">
                  <c:v>2021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</c:numCache>
            </c:numRef>
          </c:xVal>
          <c:yVal>
            <c:numRef>
              <c:f>Em_t!$C$19:$F$19</c:f>
              <c:numCache>
                <c:formatCode>0%</c:formatCode>
                <c:ptCount val="4"/>
                <c:pt idx="0" formatCode="0.0%">
                  <c:v>-0.17825340338898277</c:v>
                </c:pt>
                <c:pt idx="1">
                  <c:v>-0.29301108241698137</c:v>
                </c:pt>
                <c:pt idx="2">
                  <c:v>-0.34052657227439831</c:v>
                </c:pt>
                <c:pt idx="3">
                  <c:v>-0.43880470347987233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62E-4300-94F5-D8BB73BDCE28}"/>
            </c:ext>
          </c:extLst>
        </c:ser>
        <c:ser>
          <c:idx val="8"/>
          <c:order val="8"/>
          <c:tx>
            <c:strRef>
              <c:f>Em_t!$B$20</c:f>
              <c:strCache>
                <c:ptCount val="1"/>
                <c:pt idx="0">
                  <c:v>NEMS-RHG</c:v>
                </c:pt>
              </c:strCache>
            </c:strRef>
          </c:tx>
          <c:spPr>
            <a:ln w="19050" cap="rnd">
              <a:solidFill>
                <a:srgbClr val="FEAE51">
                  <a:alpha val="9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Em_t!$C$5:$F$5</c:f>
              <c:numCache>
                <c:formatCode>General</c:formatCode>
                <c:ptCount val="4"/>
                <c:pt idx="0">
                  <c:v>2021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</c:numCache>
            </c:numRef>
          </c:xVal>
          <c:yVal>
            <c:numRef>
              <c:f>Em_t!$C$20:$F$20</c:f>
              <c:numCache>
                <c:formatCode>0%</c:formatCode>
                <c:ptCount val="4"/>
                <c:pt idx="0" formatCode="0.0%">
                  <c:v>-0.17825340338898277</c:v>
                </c:pt>
                <c:pt idx="1">
                  <c:v>-0.23990369548016433</c:v>
                </c:pt>
                <c:pt idx="2">
                  <c:v>-0.39489235410237544</c:v>
                </c:pt>
                <c:pt idx="3">
                  <c:v>-0.43012013930724613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162E-4300-94F5-D8BB73BDCE28}"/>
            </c:ext>
          </c:extLst>
        </c:ser>
        <c:ser>
          <c:idx val="9"/>
          <c:order val="9"/>
          <c:tx>
            <c:strRef>
              <c:f>Em_t!$B$22</c:f>
              <c:strCache>
                <c:ptCount val="1"/>
                <c:pt idx="0">
                  <c:v>REGEN-EPRI</c:v>
                </c:pt>
              </c:strCache>
            </c:strRef>
          </c:tx>
          <c:spPr>
            <a:ln w="19050" cap="rnd">
              <a:solidFill>
                <a:srgbClr val="FEAE51">
                  <a:alpha val="9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Em_t!$C$5:$F$5</c:f>
              <c:numCache>
                <c:formatCode>General</c:formatCode>
                <c:ptCount val="4"/>
                <c:pt idx="0">
                  <c:v>2021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</c:numCache>
            </c:numRef>
          </c:xVal>
          <c:yVal>
            <c:numRef>
              <c:f>Em_t!$C$22:$F$22</c:f>
              <c:numCache>
                <c:formatCode>0%</c:formatCode>
                <c:ptCount val="4"/>
                <c:pt idx="0" formatCode="0.0%">
                  <c:v>-0.17825340338898277</c:v>
                </c:pt>
                <c:pt idx="1">
                  <c:v>-0.23236829897210443</c:v>
                </c:pt>
                <c:pt idx="2">
                  <c:v>-0.3251373588100368</c:v>
                </c:pt>
                <c:pt idx="3">
                  <c:v>-0.45637453276021078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162E-4300-94F5-D8BB73BDCE28}"/>
            </c:ext>
          </c:extLst>
        </c:ser>
        <c:ser>
          <c:idx val="10"/>
          <c:order val="10"/>
          <c:tx>
            <c:strRef>
              <c:f>Em_t!$B$23</c:f>
              <c:strCache>
                <c:ptCount val="1"/>
                <c:pt idx="0">
                  <c:v>RIO-REPEAT</c:v>
                </c:pt>
              </c:strCache>
            </c:strRef>
          </c:tx>
          <c:spPr>
            <a:ln w="19050" cap="rnd">
              <a:solidFill>
                <a:srgbClr val="FEAE51">
                  <a:alpha val="9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Em_t!$C$5:$F$5</c:f>
              <c:numCache>
                <c:formatCode>General</c:formatCode>
                <c:ptCount val="4"/>
                <c:pt idx="0">
                  <c:v>2021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</c:numCache>
            </c:numRef>
          </c:xVal>
          <c:yVal>
            <c:numRef>
              <c:f>Em_t!$C$23:$F$23</c:f>
              <c:numCache>
                <c:formatCode>0%</c:formatCode>
                <c:ptCount val="4"/>
                <c:pt idx="0" formatCode="0.0%">
                  <c:v>-0.17825340338898277</c:v>
                </c:pt>
                <c:pt idx="1">
                  <c:v>-0.17917566016168074</c:v>
                </c:pt>
                <c:pt idx="2">
                  <c:v>-0.36054832224684263</c:v>
                </c:pt>
                <c:pt idx="3">
                  <c:v>-0.5056527321318034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162E-4300-94F5-D8BB73BDCE28}"/>
            </c:ext>
          </c:extLst>
        </c:ser>
        <c:ser>
          <c:idx val="11"/>
          <c:order val="11"/>
          <c:tx>
            <c:v>NDC</c:v>
          </c:tx>
          <c:spPr>
            <a:ln w="127000" cap="rnd">
              <a:solidFill>
                <a:schemeClr val="bg1">
                  <a:lumMod val="50000"/>
                  <a:alpha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(Em_t!$C$44,Em_t!$D$44)</c:f>
              <c:numCache>
                <c:formatCode>General</c:formatCode>
                <c:ptCount val="2"/>
                <c:pt idx="0">
                  <c:v>2005</c:v>
                </c:pt>
                <c:pt idx="1">
                  <c:v>2035</c:v>
                </c:pt>
              </c:numCache>
            </c:numRef>
          </c:xVal>
          <c:yVal>
            <c:numRef>
              <c:f>(Em_t!$B$44,Em_t!$B$44)</c:f>
              <c:numCache>
                <c:formatCode>General</c:formatCode>
                <c:ptCount val="2"/>
                <c:pt idx="0">
                  <c:v>-0.51</c:v>
                </c:pt>
                <c:pt idx="1">
                  <c:v>-0.51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162E-4300-94F5-D8BB73BDCE28}"/>
            </c:ext>
          </c:extLst>
        </c:ser>
        <c:ser>
          <c:idx val="12"/>
          <c:order val="12"/>
          <c:tx>
            <c:strRef>
              <c:f>Em_t!$B$7</c:f>
              <c:strCache>
                <c:ptCount val="1"/>
                <c:pt idx="0">
                  <c:v>GCAM-CGS</c:v>
                </c:pt>
              </c:strCache>
            </c:strRef>
          </c:tx>
          <c:spPr>
            <a:ln w="19050" cap="rnd">
              <a:solidFill>
                <a:srgbClr val="98B2D1">
                  <a:alpha val="9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Em_t!$C$5:$F$5</c:f>
              <c:numCache>
                <c:formatCode>General</c:formatCode>
                <c:ptCount val="4"/>
                <c:pt idx="0">
                  <c:v>2021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</c:numCache>
            </c:numRef>
          </c:xVal>
          <c:yVal>
            <c:numRef>
              <c:f>Em_t!$C$7:$F$7</c:f>
              <c:numCache>
                <c:formatCode>0%</c:formatCode>
                <c:ptCount val="4"/>
                <c:pt idx="0" formatCode="0.0%">
                  <c:v>-0.17825340338898277</c:v>
                </c:pt>
                <c:pt idx="1">
                  <c:v>-0.2147971057663145</c:v>
                </c:pt>
                <c:pt idx="2">
                  <c:v>-0.24534852070395385</c:v>
                </c:pt>
                <c:pt idx="3">
                  <c:v>-0.26592161948115478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162E-4300-94F5-D8BB73BDCE28}"/>
            </c:ext>
          </c:extLst>
        </c:ser>
        <c:ser>
          <c:idx val="13"/>
          <c:order val="13"/>
          <c:tx>
            <c:v>GCAM IRA</c:v>
          </c:tx>
          <c:spPr>
            <a:ln w="19050" cap="rnd">
              <a:solidFill>
                <a:srgbClr val="FEAE51">
                  <a:alpha val="9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Em_t!$C$5:$F$5</c:f>
              <c:numCache>
                <c:formatCode>General</c:formatCode>
                <c:ptCount val="4"/>
                <c:pt idx="0">
                  <c:v>2021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</c:numCache>
            </c:numRef>
          </c:xVal>
          <c:yVal>
            <c:numRef>
              <c:f>Em_t!$C$16:$F$16</c:f>
              <c:numCache>
                <c:formatCode>0%</c:formatCode>
                <c:ptCount val="4"/>
                <c:pt idx="0" formatCode="0.0%">
                  <c:v>-0.17825340338898277</c:v>
                </c:pt>
                <c:pt idx="1">
                  <c:v>-0.29585383608394333</c:v>
                </c:pt>
                <c:pt idx="2">
                  <c:v>-0.39376122871023289</c:v>
                </c:pt>
                <c:pt idx="3">
                  <c:v>-0.4303305655425419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162E-4300-94F5-D8BB73BDCE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5719840"/>
        <c:axId val="875719184"/>
      </c:scatterChart>
      <c:valAx>
        <c:axId val="875719840"/>
        <c:scaling>
          <c:orientation val="minMax"/>
          <c:max val="2035"/>
          <c:min val="2005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50000"/>
                <a:lumOff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Roboto" panose="02000000000000000000" pitchFamily="2" charset="0"/>
                <a:ea typeface="Roboto" panose="02000000000000000000" pitchFamily="2" charset="0"/>
                <a:cs typeface="+mn-cs"/>
              </a:defRPr>
            </a:pPr>
            <a:endParaRPr lang="en-US"/>
          </a:p>
        </c:txPr>
        <c:crossAx val="875719184"/>
        <c:crosses val="autoZero"/>
        <c:crossBetween val="midCat"/>
      </c:valAx>
      <c:valAx>
        <c:axId val="875719184"/>
        <c:scaling>
          <c:orientation val="minMax"/>
          <c:max val="5.000000000000001E-2"/>
          <c:min val="-0.60000000000000009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Roboto" panose="02000000000000000000" pitchFamily="2" charset="0"/>
                    <a:ea typeface="Roboto" panose="02000000000000000000" pitchFamily="2" charset="0"/>
                    <a:cs typeface="+mn-cs"/>
                  </a:defRPr>
                </a:pPr>
                <a:r>
                  <a:rPr lang="en-US" sz="1400" b="1">
                    <a:solidFill>
                      <a:sysClr val="windowText" lastClr="000000"/>
                    </a:solidFill>
                    <a:latin typeface="Roboto" panose="02000000000000000000" pitchFamily="2" charset="0"/>
                    <a:ea typeface="Roboto" panose="02000000000000000000" pitchFamily="2" charset="0"/>
                  </a:rPr>
                  <a:t>Economy-Wide</a:t>
                </a:r>
                <a:r>
                  <a:rPr lang="en-US" sz="1400" b="1" baseline="0">
                    <a:solidFill>
                      <a:sysClr val="windowText" lastClr="000000"/>
                    </a:solidFill>
                    <a:latin typeface="Roboto" panose="02000000000000000000" pitchFamily="2" charset="0"/>
                    <a:ea typeface="Roboto" panose="02000000000000000000" pitchFamily="2" charset="0"/>
                  </a:rPr>
                  <a:t> </a:t>
                </a:r>
                <a:r>
                  <a:rPr lang="en-US" sz="1400" b="1">
                    <a:solidFill>
                      <a:sysClr val="windowText" lastClr="000000"/>
                    </a:solidFill>
                    <a:latin typeface="Roboto" panose="02000000000000000000" pitchFamily="2" charset="0"/>
                    <a:ea typeface="Roboto" panose="02000000000000000000" pitchFamily="2" charset="0"/>
                  </a:rPr>
                  <a:t>Emissions (% Below 2005 Levels)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Roboto" panose="02000000000000000000" pitchFamily="2" charset="0"/>
                  <a:ea typeface="Roboto" panose="02000000000000000000" pitchFamily="2" charset="0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Roboto" panose="02000000000000000000" pitchFamily="2" charset="0"/>
                <a:ea typeface="Roboto" panose="02000000000000000000" pitchFamily="2" charset="0"/>
                <a:cs typeface="+mn-cs"/>
              </a:defRPr>
            </a:pPr>
            <a:endParaRPr lang="en-US"/>
          </a:p>
        </c:txPr>
        <c:crossAx val="875719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1"/>
          <c:order val="0"/>
          <c:tx>
            <c:v>MIN</c:v>
          </c:tx>
          <c:spPr>
            <a:noFill/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7DB-42C0-9E39-7E0E4E4729C4}"/>
              </c:ext>
            </c:extLst>
          </c:dPt>
          <c:val>
            <c:numRef>
              <c:f>(Em_t!$E$26,Em_t!$F$26,Em_t!$E$30,Em_t!$F$30)</c:f>
              <c:numCache>
                <c:formatCode>0.0%</c:formatCode>
                <c:ptCount val="4"/>
                <c:pt idx="0">
                  <c:v>-0.24534852070395385</c:v>
                </c:pt>
                <c:pt idx="1">
                  <c:v>-0.26592161948115478</c:v>
                </c:pt>
                <c:pt idx="2">
                  <c:v>-0.3251373588100368</c:v>
                </c:pt>
                <c:pt idx="3">
                  <c:v>-0.43012013930724613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DB-42C0-9E39-7E0E4E4729C4}"/>
            </c:ext>
          </c:extLst>
        </c:ser>
        <c:ser>
          <c:idx val="0"/>
          <c:order val="1"/>
          <c:tx>
            <c:v>DIFF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8B2D1">
                  <a:alpha val="9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7DB-42C0-9E39-7E0E4E4729C4}"/>
              </c:ext>
            </c:extLst>
          </c:dPt>
          <c:dPt>
            <c:idx val="1"/>
            <c:invertIfNegative val="0"/>
            <c:bubble3D val="0"/>
            <c:spPr>
              <a:solidFill>
                <a:srgbClr val="98B2D1">
                  <a:alpha val="9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97DB-42C0-9E39-7E0E4E4729C4}"/>
              </c:ext>
            </c:extLst>
          </c:dPt>
          <c:dPt>
            <c:idx val="2"/>
            <c:invertIfNegative val="0"/>
            <c:bubble3D val="0"/>
            <c:spPr>
              <a:solidFill>
                <a:srgbClr val="FEAE51">
                  <a:alpha val="9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97DB-42C0-9E39-7E0E4E4729C4}"/>
              </c:ext>
            </c:extLst>
          </c:dPt>
          <c:dPt>
            <c:idx val="3"/>
            <c:invertIfNegative val="0"/>
            <c:bubble3D val="0"/>
            <c:spPr>
              <a:solidFill>
                <a:srgbClr val="FEAE51">
                  <a:alpha val="9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97DB-42C0-9E39-7E0E4E4729C4}"/>
              </c:ext>
            </c:extLst>
          </c:dPt>
          <c:val>
            <c:numRef>
              <c:f>(Em_t!$E$29,Em_t!$F$29,Em_t!$E$33,Em_t!$F$33)</c:f>
              <c:numCache>
                <c:formatCode>0.0%</c:formatCode>
                <c:ptCount val="4"/>
                <c:pt idx="0">
                  <c:v>-6.3251872468242931E-2</c:v>
                </c:pt>
                <c:pt idx="1">
                  <c:v>-8.0424433317325406E-2</c:v>
                </c:pt>
                <c:pt idx="2">
                  <c:v>-6.975499529233864E-2</c:v>
                </c:pt>
                <c:pt idx="3">
                  <c:v>-7.5532592824557265E-2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97DB-42C0-9E39-7E0E4E4729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860630464"/>
        <c:axId val="860628168"/>
      </c:barChart>
      <c:lineChart>
        <c:grouping val="standard"/>
        <c:varyColors val="0"/>
        <c:ser>
          <c:idx val="2"/>
          <c:order val="2"/>
          <c:tx>
            <c:v>AVG</c:v>
          </c:tx>
          <c:spPr>
            <a:ln w="25400" cap="rnd">
              <a:noFill/>
              <a:round/>
            </a:ln>
            <a:effectLst/>
          </c:spPr>
          <c:marker>
            <c:symbol val="dash"/>
            <c:size val="8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Pt>
            <c:idx val="0"/>
            <c:marker>
              <c:symbol val="dash"/>
              <c:size val="8"/>
              <c:spPr>
                <a:solidFill>
                  <a:schemeClr val="accent3">
                    <a:lumMod val="50000"/>
                  </a:schemeClr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97DB-42C0-9E39-7E0E4E4729C4}"/>
              </c:ext>
            </c:extLst>
          </c:dPt>
          <c:dPt>
            <c:idx val="1"/>
            <c:marker>
              <c:symbol val="dash"/>
              <c:size val="8"/>
              <c:spPr>
                <a:solidFill>
                  <a:schemeClr val="accent3">
                    <a:lumMod val="50000"/>
                  </a:schemeClr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97DB-42C0-9E39-7E0E4E4729C4}"/>
              </c:ext>
            </c:extLst>
          </c:dPt>
          <c:dPt>
            <c:idx val="2"/>
            <c:marker>
              <c:symbol val="dash"/>
              <c:size val="8"/>
              <c:spPr>
                <a:solidFill>
                  <a:schemeClr val="accent2">
                    <a:lumMod val="50000"/>
                  </a:schemeClr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E-97DB-42C0-9E39-7E0E4E4729C4}"/>
              </c:ext>
            </c:extLst>
          </c:dPt>
          <c:dPt>
            <c:idx val="3"/>
            <c:marker>
              <c:symbol val="dash"/>
              <c:size val="8"/>
              <c:spPr>
                <a:solidFill>
                  <a:schemeClr val="accent2">
                    <a:lumMod val="50000"/>
                  </a:schemeClr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F-97DB-42C0-9E39-7E0E4E4729C4}"/>
              </c:ext>
            </c:extLst>
          </c:dPt>
          <c:val>
            <c:numRef>
              <c:f>(Em_t!$E$27,Em_t!$F$27,Em_t!$E$31,Em_t!$F$31)</c:f>
              <c:numCache>
                <c:formatCode>0.0%</c:formatCode>
                <c:ptCount val="4"/>
                <c:pt idx="0">
                  <c:v>-0.27442343862138724</c:v>
                </c:pt>
                <c:pt idx="1">
                  <c:v>-0.31075189664250463</c:v>
                </c:pt>
                <c:pt idx="2">
                  <c:v>-0.36638271365284297</c:v>
                </c:pt>
                <c:pt idx="3">
                  <c:v>-0.45168712398590011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97DB-42C0-9E39-7E0E4E4729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0630464"/>
        <c:axId val="860628168"/>
      </c:lineChart>
      <c:catAx>
        <c:axId val="86063046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860628168"/>
        <c:crosses val="autoZero"/>
        <c:auto val="1"/>
        <c:lblAlgn val="ctr"/>
        <c:lblOffset val="100"/>
        <c:noMultiLvlLbl val="0"/>
      </c:catAx>
      <c:valAx>
        <c:axId val="860628168"/>
        <c:scaling>
          <c:orientation val="minMax"/>
          <c:max val="5.000000000000001E-2"/>
          <c:min val="-0.60000000000000009"/>
        </c:scaling>
        <c:delete val="1"/>
        <c:axPos val="l"/>
        <c:majorGridlines>
          <c:spPr>
            <a:ln w="9525" cap="flat" cmpd="sng" algn="ctr">
              <a:solidFill>
                <a:schemeClr val="bg1"/>
              </a:solidFill>
              <a:round/>
            </a:ln>
            <a:effectLst/>
          </c:spPr>
        </c:majorGridlines>
        <c:numFmt formatCode="0.0%" sourceLinked="1"/>
        <c:majorTickMark val="out"/>
        <c:minorTickMark val="none"/>
        <c:tickLblPos val="nextTo"/>
        <c:crossAx val="860630464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142710102413667"/>
          <c:y val="3.4204446035154698E-2"/>
          <c:w val="0.69363209813387039"/>
          <c:h val="0.88378390201224843"/>
        </c:manualLayout>
      </c:layout>
      <c:scatterChart>
        <c:scatterStyle val="lineMarker"/>
        <c:varyColors val="0"/>
        <c:ser>
          <c:idx val="0"/>
          <c:order val="0"/>
          <c:tx>
            <c:v>Historical</c:v>
          </c:tx>
          <c:spPr>
            <a:ln w="317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Em_t!$A$86:$Q$86</c:f>
              <c:numCache>
                <c:formatCode>General</c:formatCode>
                <c:ptCount val="17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</c:numCache>
            </c:numRef>
          </c:xVal>
          <c:yVal>
            <c:numRef>
              <c:f>Em_t!$A$87:$Q$87</c:f>
              <c:numCache>
                <c:formatCode>0.0%</c:formatCode>
                <c:ptCount val="17"/>
                <c:pt idx="0">
                  <c:v>0</c:v>
                </c:pt>
                <c:pt idx="1">
                  <c:v>2.6901969224146782E-4</c:v>
                </c:pt>
                <c:pt idx="2">
                  <c:v>1.1298827074142093E-3</c:v>
                </c:pt>
                <c:pt idx="3">
                  <c:v>-5.3212095125363068E-2</c:v>
                </c:pt>
                <c:pt idx="4">
                  <c:v>-9.152049930054873E-2</c:v>
                </c:pt>
                <c:pt idx="5">
                  <c:v>-8.7054772409340342E-2</c:v>
                </c:pt>
                <c:pt idx="6">
                  <c:v>-0.10120520822124179</c:v>
                </c:pt>
                <c:pt idx="7">
                  <c:v>-0.10706983751210586</c:v>
                </c:pt>
                <c:pt idx="8">
                  <c:v>-0.10195846335951797</c:v>
                </c:pt>
                <c:pt idx="9">
                  <c:v>-8.1405358872269407E-2</c:v>
                </c:pt>
                <c:pt idx="10">
                  <c:v>-7.5540729581405341E-2</c:v>
                </c:pt>
                <c:pt idx="11">
                  <c:v>-5.4341977832777388E-2</c:v>
                </c:pt>
                <c:pt idx="12">
                  <c:v>-4.2289895620359341E-2</c:v>
                </c:pt>
                <c:pt idx="13">
                  <c:v>-2.4642203809318808E-2</c:v>
                </c:pt>
                <c:pt idx="14">
                  <c:v>-2.4104164424835872E-2</c:v>
                </c:pt>
                <c:pt idx="15">
                  <c:v>-0.15420208759281173</c:v>
                </c:pt>
                <c:pt idx="16">
                  <c:v>-8.5478070924105531E-2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05-46C4-B7E3-8EEFFA5F8ABB}"/>
            </c:ext>
          </c:extLst>
        </c:ser>
        <c:ser>
          <c:idx val="5"/>
          <c:order val="1"/>
          <c:tx>
            <c:strRef>
              <c:f>Em_t!$B$90</c:f>
              <c:strCache>
                <c:ptCount val="1"/>
                <c:pt idx="0">
                  <c:v>EPS-EI</c:v>
                </c:pt>
              </c:strCache>
            </c:strRef>
          </c:tx>
          <c:spPr>
            <a:ln w="19050" cap="rnd">
              <a:solidFill>
                <a:srgbClr val="98B2D1">
                  <a:alpha val="9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Em_t!$C$89:$F$89</c:f>
              <c:numCache>
                <c:formatCode>General</c:formatCode>
                <c:ptCount val="4"/>
                <c:pt idx="0">
                  <c:v>2021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</c:numCache>
            </c:numRef>
          </c:xVal>
          <c:yVal>
            <c:numRef>
              <c:f>Em_t!$C$90:$F$90</c:f>
              <c:numCache>
                <c:formatCode>0%</c:formatCode>
                <c:ptCount val="4"/>
                <c:pt idx="0" formatCode="0.0%">
                  <c:v>-8.5478070924105531E-2</c:v>
                </c:pt>
                <c:pt idx="1">
                  <c:v>-0.15311419558764916</c:v>
                </c:pt>
                <c:pt idx="2">
                  <c:v>-0.24592875029470862</c:v>
                </c:pt>
                <c:pt idx="3">
                  <c:v>-0.33603991787989873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405-46C4-B7E3-8EEFFA5F8ABB}"/>
            </c:ext>
          </c:extLst>
        </c:ser>
        <c:ser>
          <c:idx val="1"/>
          <c:order val="2"/>
          <c:tx>
            <c:strRef>
              <c:f>Em_t!$B$94</c:f>
              <c:strCache>
                <c:ptCount val="1"/>
                <c:pt idx="0">
                  <c:v>MARKAL-NETL</c:v>
                </c:pt>
              </c:strCache>
            </c:strRef>
          </c:tx>
          <c:spPr>
            <a:ln w="19050" cap="rnd">
              <a:solidFill>
                <a:srgbClr val="98B2D1">
                  <a:alpha val="9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Em_t!$C$89:$F$89</c:f>
              <c:numCache>
                <c:formatCode>General</c:formatCode>
                <c:ptCount val="4"/>
                <c:pt idx="0">
                  <c:v>2021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</c:numCache>
            </c:numRef>
          </c:xVal>
          <c:yVal>
            <c:numRef>
              <c:f>Em_t!$C$94:$F$94</c:f>
              <c:numCache>
                <c:formatCode>0%</c:formatCode>
                <c:ptCount val="4"/>
                <c:pt idx="0" formatCode="0.0%">
                  <c:v>-8.5478070924105531E-2</c:v>
                </c:pt>
                <c:pt idx="1">
                  <c:v>-0.3046059432126127</c:v>
                </c:pt>
                <c:pt idx="2">
                  <c:v>-0.34630714358883619</c:v>
                </c:pt>
                <c:pt idx="3">
                  <c:v>-0.38430664071594201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405-46C4-B7E3-8EEFFA5F8ABB}"/>
            </c:ext>
          </c:extLst>
        </c:ser>
        <c:ser>
          <c:idx val="2"/>
          <c:order val="3"/>
          <c:tx>
            <c:strRef>
              <c:f>Em_t!$B$95</c:f>
              <c:strCache>
                <c:ptCount val="1"/>
                <c:pt idx="0">
                  <c:v>NEMS-RHG</c:v>
                </c:pt>
              </c:strCache>
            </c:strRef>
          </c:tx>
          <c:spPr>
            <a:ln w="19050" cap="rnd">
              <a:solidFill>
                <a:srgbClr val="98B2D1">
                  <a:alpha val="9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Em_t!$C$89:$F$89</c:f>
              <c:numCache>
                <c:formatCode>General</c:formatCode>
                <c:ptCount val="4"/>
                <c:pt idx="0">
                  <c:v>2021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</c:numCache>
            </c:numRef>
          </c:xVal>
          <c:yVal>
            <c:numRef>
              <c:f>Em_t!$C$95:$F$95</c:f>
              <c:numCache>
                <c:formatCode>0%</c:formatCode>
                <c:ptCount val="4"/>
                <c:pt idx="0" formatCode="0.0%">
                  <c:v>-8.5478070924105531E-2</c:v>
                </c:pt>
                <c:pt idx="1">
                  <c:v>-0.12809848628343046</c:v>
                </c:pt>
                <c:pt idx="2">
                  <c:v>-0.19491442691122629</c:v>
                </c:pt>
                <c:pt idx="3">
                  <c:v>-0.26207785790987781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405-46C4-B7E3-8EEFFA5F8ABB}"/>
            </c:ext>
          </c:extLst>
        </c:ser>
        <c:ser>
          <c:idx val="3"/>
          <c:order val="4"/>
          <c:tx>
            <c:strRef>
              <c:f>Em_t!$B$97</c:f>
              <c:strCache>
                <c:ptCount val="1"/>
                <c:pt idx="0">
                  <c:v>REGEN-EPRI</c:v>
                </c:pt>
              </c:strCache>
            </c:strRef>
          </c:tx>
          <c:spPr>
            <a:ln w="19050" cap="rnd">
              <a:solidFill>
                <a:srgbClr val="98B2D1">
                  <a:alpha val="9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Em_t!$C$89:$F$89</c:f>
              <c:numCache>
                <c:formatCode>General</c:formatCode>
                <c:ptCount val="4"/>
                <c:pt idx="0">
                  <c:v>2021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</c:numCache>
            </c:numRef>
          </c:xVal>
          <c:yVal>
            <c:numRef>
              <c:f>Em_t!$C$97:$F$97</c:f>
              <c:numCache>
                <c:formatCode>0%</c:formatCode>
                <c:ptCount val="4"/>
                <c:pt idx="0" formatCode="0.0%">
                  <c:v>-8.5478070924105531E-2</c:v>
                </c:pt>
                <c:pt idx="1">
                  <c:v>-0.14154046570721857</c:v>
                </c:pt>
                <c:pt idx="2">
                  <c:v>-0.22300746234234925</c:v>
                </c:pt>
                <c:pt idx="3">
                  <c:v>-0.30090107571140179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405-46C4-B7E3-8EEFFA5F8ABB}"/>
            </c:ext>
          </c:extLst>
        </c:ser>
        <c:ser>
          <c:idx val="4"/>
          <c:order val="5"/>
          <c:tx>
            <c:strRef>
              <c:f>Em_t!$B$98</c:f>
              <c:strCache>
                <c:ptCount val="1"/>
                <c:pt idx="0">
                  <c:v>RIO-REPEAT</c:v>
                </c:pt>
              </c:strCache>
            </c:strRef>
          </c:tx>
          <c:spPr>
            <a:ln w="19050" cap="rnd">
              <a:solidFill>
                <a:srgbClr val="98B2D1">
                  <a:alpha val="9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Em_t!$C$89:$F$89</c:f>
              <c:numCache>
                <c:formatCode>General</c:formatCode>
                <c:ptCount val="4"/>
                <c:pt idx="0">
                  <c:v>2021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</c:numCache>
            </c:numRef>
          </c:xVal>
          <c:yVal>
            <c:numRef>
              <c:f>Em_t!$C$98:$F$98</c:f>
              <c:numCache>
                <c:formatCode>0%</c:formatCode>
                <c:ptCount val="4"/>
                <c:pt idx="0" formatCode="0.0%">
                  <c:v>-8.5478070924105531E-2</c:v>
                </c:pt>
                <c:pt idx="1">
                  <c:v>-2.72090517241379E-2</c:v>
                </c:pt>
                <c:pt idx="2">
                  <c:v>-0.13900862068965514</c:v>
                </c:pt>
                <c:pt idx="3">
                  <c:v>-0.27370689655172409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405-46C4-B7E3-8EEFFA5F8ABB}"/>
            </c:ext>
          </c:extLst>
        </c:ser>
        <c:ser>
          <c:idx val="6"/>
          <c:order val="6"/>
          <c:tx>
            <c:strRef>
              <c:f>Em_t!$B$99</c:f>
              <c:strCache>
                <c:ptCount val="1"/>
                <c:pt idx="0">
                  <c:v>EPS-EI</c:v>
                </c:pt>
              </c:strCache>
            </c:strRef>
          </c:tx>
          <c:spPr>
            <a:ln w="19050" cap="rnd">
              <a:solidFill>
                <a:srgbClr val="FEAE51">
                  <a:alpha val="9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Em_t!$C$89:$F$89</c:f>
              <c:numCache>
                <c:formatCode>General</c:formatCode>
                <c:ptCount val="4"/>
                <c:pt idx="0">
                  <c:v>2021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</c:numCache>
            </c:numRef>
          </c:xVal>
          <c:yVal>
            <c:numRef>
              <c:f>Em_t!$C$99:$F$99</c:f>
              <c:numCache>
                <c:formatCode>0%</c:formatCode>
                <c:ptCount val="4"/>
                <c:pt idx="0" formatCode="0.0%">
                  <c:v>-8.5478070924105531E-2</c:v>
                </c:pt>
                <c:pt idx="1">
                  <c:v>-0.15523329940668984</c:v>
                </c:pt>
                <c:pt idx="2">
                  <c:v>-0.25730084430870348</c:v>
                </c:pt>
                <c:pt idx="3">
                  <c:v>-0.35701837446699414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E405-46C4-B7E3-8EEFFA5F8ABB}"/>
            </c:ext>
          </c:extLst>
        </c:ser>
        <c:ser>
          <c:idx val="7"/>
          <c:order val="7"/>
          <c:tx>
            <c:strRef>
              <c:f>Em_t!$B$103</c:f>
              <c:strCache>
                <c:ptCount val="1"/>
                <c:pt idx="0">
                  <c:v>MARKAL-NETL</c:v>
                </c:pt>
              </c:strCache>
            </c:strRef>
          </c:tx>
          <c:spPr>
            <a:ln w="19050" cap="rnd">
              <a:solidFill>
                <a:srgbClr val="FEAE51">
                  <a:alpha val="9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Em_t!$C$89:$F$89</c:f>
              <c:numCache>
                <c:formatCode>General</c:formatCode>
                <c:ptCount val="4"/>
                <c:pt idx="0">
                  <c:v>2021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</c:numCache>
            </c:numRef>
          </c:xVal>
          <c:yVal>
            <c:numRef>
              <c:f>Em_t!$C$103:$F$103</c:f>
              <c:numCache>
                <c:formatCode>0%</c:formatCode>
                <c:ptCount val="4"/>
                <c:pt idx="0" formatCode="0.0%">
                  <c:v>-8.5478070924105531E-2</c:v>
                </c:pt>
                <c:pt idx="1">
                  <c:v>-0.30677574662656093</c:v>
                </c:pt>
                <c:pt idx="2">
                  <c:v>-0.35698388013000193</c:v>
                </c:pt>
                <c:pt idx="3">
                  <c:v>-0.40236350260283282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E405-46C4-B7E3-8EEFFA5F8ABB}"/>
            </c:ext>
          </c:extLst>
        </c:ser>
        <c:ser>
          <c:idx val="8"/>
          <c:order val="8"/>
          <c:tx>
            <c:strRef>
              <c:f>Em_t!$B$104</c:f>
              <c:strCache>
                <c:ptCount val="1"/>
                <c:pt idx="0">
                  <c:v>NEMS-RHG</c:v>
                </c:pt>
              </c:strCache>
            </c:strRef>
          </c:tx>
          <c:spPr>
            <a:ln w="19050" cap="rnd">
              <a:solidFill>
                <a:srgbClr val="FEAE51">
                  <a:alpha val="9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Em_t!$C$89:$F$89</c:f>
              <c:numCache>
                <c:formatCode>General</c:formatCode>
                <c:ptCount val="4"/>
                <c:pt idx="0">
                  <c:v>2021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</c:numCache>
            </c:numRef>
          </c:xVal>
          <c:yVal>
            <c:numRef>
              <c:f>Em_t!$C$104:$F$104</c:f>
              <c:numCache>
                <c:formatCode>0%</c:formatCode>
                <c:ptCount val="4"/>
                <c:pt idx="0" formatCode="0.0%">
                  <c:v>-8.5478070924105531E-2</c:v>
                </c:pt>
                <c:pt idx="1">
                  <c:v>-0.12799849065970625</c:v>
                </c:pt>
                <c:pt idx="2">
                  <c:v>-0.20479083802816433</c:v>
                </c:pt>
                <c:pt idx="3">
                  <c:v>-0.28290142801391283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E405-46C4-B7E3-8EEFFA5F8ABB}"/>
            </c:ext>
          </c:extLst>
        </c:ser>
        <c:ser>
          <c:idx val="9"/>
          <c:order val="9"/>
          <c:tx>
            <c:strRef>
              <c:f>Em_t!$B$106</c:f>
              <c:strCache>
                <c:ptCount val="1"/>
                <c:pt idx="0">
                  <c:v>REGEN-EPRI</c:v>
                </c:pt>
              </c:strCache>
            </c:strRef>
          </c:tx>
          <c:spPr>
            <a:ln w="19050" cap="rnd">
              <a:solidFill>
                <a:srgbClr val="FEAE51">
                  <a:alpha val="9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Em_t!$C$89:$F$89</c:f>
              <c:numCache>
                <c:formatCode>General</c:formatCode>
                <c:ptCount val="4"/>
                <c:pt idx="0">
                  <c:v>2021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</c:numCache>
            </c:numRef>
          </c:xVal>
          <c:yVal>
            <c:numRef>
              <c:f>Em_t!$C$106:$F$106</c:f>
              <c:numCache>
                <c:formatCode>0%</c:formatCode>
                <c:ptCount val="4"/>
                <c:pt idx="0" formatCode="0.0%">
                  <c:v>-8.5478070924105531E-2</c:v>
                </c:pt>
                <c:pt idx="1">
                  <c:v>-0.14458360067115361</c:v>
                </c:pt>
                <c:pt idx="2">
                  <c:v>-0.23973456807535709</c:v>
                </c:pt>
                <c:pt idx="3">
                  <c:v>-0.32772299062992427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E405-46C4-B7E3-8EEFFA5F8ABB}"/>
            </c:ext>
          </c:extLst>
        </c:ser>
        <c:ser>
          <c:idx val="10"/>
          <c:order val="10"/>
          <c:tx>
            <c:strRef>
              <c:f>Em_t!$B$107</c:f>
              <c:strCache>
                <c:ptCount val="1"/>
                <c:pt idx="0">
                  <c:v>RIO-REPEAT</c:v>
                </c:pt>
              </c:strCache>
            </c:strRef>
          </c:tx>
          <c:spPr>
            <a:ln w="19050" cap="rnd">
              <a:solidFill>
                <a:srgbClr val="FEAE51">
                  <a:alpha val="9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Em_t!$C$89:$F$89</c:f>
              <c:numCache>
                <c:formatCode>General</c:formatCode>
                <c:ptCount val="4"/>
                <c:pt idx="0">
                  <c:v>2021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</c:numCache>
            </c:numRef>
          </c:xVal>
          <c:yVal>
            <c:numRef>
              <c:f>Em_t!$C$107:$F$107</c:f>
              <c:numCache>
                <c:formatCode>0%</c:formatCode>
                <c:ptCount val="4"/>
                <c:pt idx="0" formatCode="0.0%">
                  <c:v>-8.5478070924105531E-2</c:v>
                </c:pt>
                <c:pt idx="1">
                  <c:v>-3.52909482758621E-2</c:v>
                </c:pt>
                <c:pt idx="2">
                  <c:v>-0.18103448275862066</c:v>
                </c:pt>
                <c:pt idx="3">
                  <c:v>-0.38523706896551724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E405-46C4-B7E3-8EEFFA5F8ABB}"/>
            </c:ext>
          </c:extLst>
        </c:ser>
        <c:ser>
          <c:idx val="12"/>
          <c:order val="12"/>
          <c:tx>
            <c:strRef>
              <c:f>Em_t!$B$91</c:f>
              <c:strCache>
                <c:ptCount val="1"/>
                <c:pt idx="0">
                  <c:v>GCAM-CGS</c:v>
                </c:pt>
              </c:strCache>
            </c:strRef>
          </c:tx>
          <c:spPr>
            <a:ln w="19050" cap="rnd">
              <a:solidFill>
                <a:srgbClr val="98B2D1">
                  <a:alpha val="9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Em_t!$C$89:$F$89</c:f>
              <c:numCache>
                <c:formatCode>General</c:formatCode>
                <c:ptCount val="4"/>
                <c:pt idx="0">
                  <c:v>2021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</c:numCache>
            </c:numRef>
          </c:xVal>
          <c:yVal>
            <c:numRef>
              <c:f>Em_t!$C$91:$F$91</c:f>
              <c:numCache>
                <c:formatCode>0%</c:formatCode>
                <c:ptCount val="4"/>
                <c:pt idx="0" formatCode="0.0%">
                  <c:v>-8.5478070924105531E-2</c:v>
                </c:pt>
                <c:pt idx="1">
                  <c:v>-0.14561774036773323</c:v>
                </c:pt>
                <c:pt idx="2">
                  <c:v>-0.2161885237440121</c:v>
                </c:pt>
                <c:pt idx="3">
                  <c:v>-0.30099891012961799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E405-46C4-B7E3-8EEFFA5F8ABB}"/>
            </c:ext>
          </c:extLst>
        </c:ser>
        <c:ser>
          <c:idx val="13"/>
          <c:order val="13"/>
          <c:tx>
            <c:strRef>
              <c:f>Em_t!$B$100</c:f>
              <c:strCache>
                <c:ptCount val="1"/>
                <c:pt idx="0">
                  <c:v>GCAM-CGS</c:v>
                </c:pt>
              </c:strCache>
            </c:strRef>
          </c:tx>
          <c:spPr>
            <a:ln w="19050" cap="rnd">
              <a:solidFill>
                <a:srgbClr val="FEAE51">
                  <a:alpha val="9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Em_t!$C$89:$F$89</c:f>
              <c:numCache>
                <c:formatCode>General</c:formatCode>
                <c:ptCount val="4"/>
                <c:pt idx="0">
                  <c:v>2021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</c:numCache>
            </c:numRef>
          </c:xVal>
          <c:yVal>
            <c:numRef>
              <c:f>Em_t!$C$100:$F$100</c:f>
              <c:numCache>
                <c:formatCode>0%</c:formatCode>
                <c:ptCount val="4"/>
                <c:pt idx="0" formatCode="0.0%">
                  <c:v>-8.5478070924105531E-2</c:v>
                </c:pt>
                <c:pt idx="1">
                  <c:v>-0.1766820603270548</c:v>
                </c:pt>
                <c:pt idx="2">
                  <c:v>-0.27376945509310247</c:v>
                </c:pt>
                <c:pt idx="3">
                  <c:v>-0.31348054339495934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E405-46C4-B7E3-8EEFFA5F8A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5719840"/>
        <c:axId val="875719184"/>
        <c:extLst>
          <c:ext xmlns:c15="http://schemas.microsoft.com/office/drawing/2012/chart" uri="{02D57815-91ED-43cb-92C2-25804820EDAC}">
            <c15:filteredScatterSeries>
              <c15:ser>
                <c:idx val="11"/>
                <c:order val="11"/>
                <c:tx>
                  <c:v>NDC</c:v>
                </c:tx>
                <c:spPr>
                  <a:ln w="127000" cap="rnd">
                    <a:solidFill>
                      <a:schemeClr val="bg1">
                        <a:lumMod val="50000"/>
                        <a:alpha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(Em_t!$C$44,Em_t!$D$44)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2005</c:v>
                      </c:pt>
                      <c:pt idx="1">
                        <c:v>2035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(Em_t!$B$44,Em_t!$B$44)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-0.51</c:v>
                      </c:pt>
                      <c:pt idx="1">
                        <c:v>-0.51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B-E405-46C4-B7E3-8EEFFA5F8ABB}"/>
                  </c:ext>
                </c:extLst>
              </c15:ser>
            </c15:filteredScatterSeries>
          </c:ext>
        </c:extLst>
      </c:scatterChart>
      <c:valAx>
        <c:axId val="875719840"/>
        <c:scaling>
          <c:orientation val="minMax"/>
          <c:max val="2035"/>
          <c:min val="2005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50000"/>
                <a:lumOff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Roboto" panose="02000000000000000000" pitchFamily="2" charset="0"/>
                <a:ea typeface="Roboto" panose="02000000000000000000" pitchFamily="2" charset="0"/>
                <a:cs typeface="+mn-cs"/>
              </a:defRPr>
            </a:pPr>
            <a:endParaRPr lang="en-US"/>
          </a:p>
        </c:txPr>
        <c:crossAx val="875719184"/>
        <c:crosses val="autoZero"/>
        <c:crossBetween val="midCat"/>
      </c:valAx>
      <c:valAx>
        <c:axId val="875719184"/>
        <c:scaling>
          <c:orientation val="minMax"/>
          <c:max val="5.000000000000001E-2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Roboto" panose="02000000000000000000" pitchFamily="2" charset="0"/>
                    <a:ea typeface="Roboto" panose="02000000000000000000" pitchFamily="2" charset="0"/>
                    <a:cs typeface="+mn-cs"/>
                  </a:defRPr>
                </a:pPr>
                <a:r>
                  <a:rPr lang="en-US" sz="1400" b="1">
                    <a:solidFill>
                      <a:sysClr val="windowText" lastClr="000000"/>
                    </a:solidFill>
                    <a:latin typeface="Roboto" panose="02000000000000000000" pitchFamily="2" charset="0"/>
                    <a:ea typeface="Roboto" panose="02000000000000000000" pitchFamily="2" charset="0"/>
                  </a:rPr>
                  <a:t>Transportation</a:t>
                </a:r>
                <a:r>
                  <a:rPr lang="en-US" sz="1400" b="1" baseline="0">
                    <a:solidFill>
                      <a:sysClr val="windowText" lastClr="000000"/>
                    </a:solidFill>
                    <a:latin typeface="Roboto" panose="02000000000000000000" pitchFamily="2" charset="0"/>
                    <a:ea typeface="Roboto" panose="02000000000000000000" pitchFamily="2" charset="0"/>
                  </a:rPr>
                  <a:t> </a:t>
                </a:r>
                <a:r>
                  <a:rPr lang="en-US" sz="1400" b="1">
                    <a:solidFill>
                      <a:sysClr val="windowText" lastClr="000000"/>
                    </a:solidFill>
                    <a:latin typeface="Roboto" panose="02000000000000000000" pitchFamily="2" charset="0"/>
                    <a:ea typeface="Roboto" panose="02000000000000000000" pitchFamily="2" charset="0"/>
                  </a:rPr>
                  <a:t>Emissions (% Below 2005 Levels)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Roboto" panose="02000000000000000000" pitchFamily="2" charset="0"/>
                  <a:ea typeface="Roboto" panose="02000000000000000000" pitchFamily="2" charset="0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Roboto" panose="02000000000000000000" pitchFamily="2" charset="0"/>
                <a:ea typeface="Roboto" panose="02000000000000000000" pitchFamily="2" charset="0"/>
                <a:cs typeface="+mn-cs"/>
              </a:defRPr>
            </a:pPr>
            <a:endParaRPr lang="en-US"/>
          </a:p>
        </c:txPr>
        <c:crossAx val="875719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788569995992728"/>
          <c:y val="8.9726760630049807E-2"/>
          <c:w val="0.72422860008014545"/>
          <c:h val="0.91027323936995008"/>
        </c:manualLayout>
      </c:layout>
      <c:barChart>
        <c:barDir val="col"/>
        <c:grouping val="stacked"/>
        <c:varyColors val="0"/>
        <c:ser>
          <c:idx val="1"/>
          <c:order val="0"/>
          <c:tx>
            <c:v>MIN</c:v>
          </c:tx>
          <c:spPr>
            <a:noFill/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412C-42B0-B17C-CA764BAD3845}"/>
              </c:ext>
            </c:extLst>
          </c:dPt>
          <c:val>
            <c:numRef>
              <c:f>(Em_t!$E$110,Em_t!$F$110,Em_t!$E$114,Em_t!$F$114)</c:f>
              <c:numCache>
                <c:formatCode>0.0%</c:formatCode>
                <c:ptCount val="4"/>
                <c:pt idx="0">
                  <c:v>-0.13900862068965514</c:v>
                </c:pt>
                <c:pt idx="1">
                  <c:v>-0.26207785790987781</c:v>
                </c:pt>
                <c:pt idx="2">
                  <c:v>-0.18103448275862066</c:v>
                </c:pt>
                <c:pt idx="3">
                  <c:v>-0.28290142801391283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12C-42B0-B17C-CA764BAD3845}"/>
            </c:ext>
          </c:extLst>
        </c:ser>
        <c:ser>
          <c:idx val="0"/>
          <c:order val="1"/>
          <c:tx>
            <c:v>DIFF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8B2D1">
                  <a:alpha val="9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412C-42B0-B17C-CA764BAD3845}"/>
              </c:ext>
            </c:extLst>
          </c:dPt>
          <c:dPt>
            <c:idx val="1"/>
            <c:invertIfNegative val="0"/>
            <c:bubble3D val="0"/>
            <c:spPr>
              <a:solidFill>
                <a:srgbClr val="98B2D1">
                  <a:alpha val="9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412C-42B0-B17C-CA764BAD3845}"/>
              </c:ext>
            </c:extLst>
          </c:dPt>
          <c:dPt>
            <c:idx val="2"/>
            <c:invertIfNegative val="0"/>
            <c:bubble3D val="0"/>
            <c:spPr>
              <a:solidFill>
                <a:srgbClr val="FEAE51">
                  <a:alpha val="9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412C-42B0-B17C-CA764BAD3845}"/>
              </c:ext>
            </c:extLst>
          </c:dPt>
          <c:dPt>
            <c:idx val="3"/>
            <c:invertIfNegative val="0"/>
            <c:bubble3D val="0"/>
            <c:spPr>
              <a:solidFill>
                <a:srgbClr val="FEAE51">
                  <a:alpha val="9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412C-42B0-B17C-CA764BAD3845}"/>
              </c:ext>
            </c:extLst>
          </c:dPt>
          <c:val>
            <c:numRef>
              <c:f>(Em_t!$E$113,Em_t!$F$113,Em_t!$E$117,Em_t!$F$117)</c:f>
              <c:numCache>
                <c:formatCode>0.0%</c:formatCode>
                <c:ptCount val="4"/>
                <c:pt idx="0">
                  <c:v>-0.20729852289918105</c:v>
                </c:pt>
                <c:pt idx="1">
                  <c:v>-0.1222287828060642</c:v>
                </c:pt>
                <c:pt idx="2">
                  <c:v>-0.17594939737138127</c:v>
                </c:pt>
                <c:pt idx="3">
                  <c:v>-0.11946207458892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412C-42B0-B17C-CA764BAD38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860630464"/>
        <c:axId val="860628168"/>
      </c:barChart>
      <c:lineChart>
        <c:grouping val="standard"/>
        <c:varyColors val="0"/>
        <c:ser>
          <c:idx val="2"/>
          <c:order val="2"/>
          <c:tx>
            <c:v>AVG</c:v>
          </c:tx>
          <c:spPr>
            <a:ln w="25400" cap="rnd">
              <a:noFill/>
              <a:round/>
            </a:ln>
            <a:effectLst/>
          </c:spPr>
          <c:marker>
            <c:symbol val="dash"/>
            <c:size val="8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Pt>
            <c:idx val="0"/>
            <c:marker>
              <c:symbol val="dash"/>
              <c:size val="8"/>
              <c:spPr>
                <a:solidFill>
                  <a:schemeClr val="accent3">
                    <a:lumMod val="50000"/>
                  </a:schemeClr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412C-42B0-B17C-CA764BAD3845}"/>
              </c:ext>
            </c:extLst>
          </c:dPt>
          <c:dPt>
            <c:idx val="1"/>
            <c:marker>
              <c:symbol val="dash"/>
              <c:size val="8"/>
              <c:spPr>
                <a:solidFill>
                  <a:schemeClr val="accent3">
                    <a:lumMod val="50000"/>
                  </a:schemeClr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412C-42B0-B17C-CA764BAD3845}"/>
              </c:ext>
            </c:extLst>
          </c:dPt>
          <c:dPt>
            <c:idx val="2"/>
            <c:marker>
              <c:symbol val="dash"/>
              <c:size val="8"/>
              <c:spPr>
                <a:solidFill>
                  <a:schemeClr val="accent2">
                    <a:lumMod val="50000"/>
                  </a:schemeClr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E-412C-42B0-B17C-CA764BAD3845}"/>
              </c:ext>
            </c:extLst>
          </c:dPt>
          <c:dPt>
            <c:idx val="3"/>
            <c:marker>
              <c:symbol val="dash"/>
              <c:size val="8"/>
              <c:spPr>
                <a:solidFill>
                  <a:schemeClr val="accent2">
                    <a:lumMod val="50000"/>
                  </a:schemeClr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F-412C-42B0-B17C-CA764BAD3845}"/>
              </c:ext>
            </c:extLst>
          </c:dPt>
          <c:val>
            <c:numRef>
              <c:f>(Em_t!$E$111,Em_t!$F$111,Em_t!$E$115,Em_t!$F$115)</c:f>
              <c:numCache>
                <c:formatCode>0.0%</c:formatCode>
                <c:ptCount val="4"/>
                <c:pt idx="0">
                  <c:v>-0.22755915459513129</c:v>
                </c:pt>
                <c:pt idx="1">
                  <c:v>-0.30967188314974375</c:v>
                </c:pt>
                <c:pt idx="2">
                  <c:v>-0.25226901139899166</c:v>
                </c:pt>
                <c:pt idx="3">
                  <c:v>-0.34478731801235679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412C-42B0-B17C-CA764BAD38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0630464"/>
        <c:axId val="860628168"/>
      </c:lineChart>
      <c:catAx>
        <c:axId val="86063046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860628168"/>
        <c:crosses val="autoZero"/>
        <c:auto val="1"/>
        <c:lblAlgn val="ctr"/>
        <c:lblOffset val="100"/>
        <c:noMultiLvlLbl val="0"/>
      </c:catAx>
      <c:valAx>
        <c:axId val="860628168"/>
        <c:scaling>
          <c:orientation val="minMax"/>
          <c:max val="5.000000000000001E-2"/>
          <c:min val="-0.60000000000000009"/>
        </c:scaling>
        <c:delete val="1"/>
        <c:axPos val="l"/>
        <c:majorGridlines>
          <c:spPr>
            <a:ln w="9525" cap="flat" cmpd="sng" algn="ctr">
              <a:solidFill>
                <a:schemeClr val="bg1"/>
              </a:solidFill>
              <a:round/>
            </a:ln>
            <a:effectLst/>
          </c:spPr>
        </c:majorGridlines>
        <c:numFmt formatCode="0.0%" sourceLinked="1"/>
        <c:majorTickMark val="out"/>
        <c:minorTickMark val="none"/>
        <c:tickLblPos val="nextTo"/>
        <c:crossAx val="860630464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142710102413667"/>
          <c:y val="3.4204446035154698E-2"/>
          <c:w val="0.69363209813387039"/>
          <c:h val="0.88378390201224843"/>
        </c:manualLayout>
      </c:layout>
      <c:scatterChart>
        <c:scatterStyle val="lineMarker"/>
        <c:varyColors val="0"/>
        <c:ser>
          <c:idx val="0"/>
          <c:order val="0"/>
          <c:tx>
            <c:v>Historical</c:v>
          </c:tx>
          <c:spPr>
            <a:ln w="317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Em_t!$A$135:$Q$135</c:f>
              <c:numCache>
                <c:formatCode>General</c:formatCode>
                <c:ptCount val="17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</c:numCache>
            </c:numRef>
          </c:xVal>
          <c:yVal>
            <c:numRef>
              <c:f>Em_t!$A$136:$Q$136</c:f>
              <c:numCache>
                <c:formatCode>0.0%</c:formatCode>
                <c:ptCount val="17"/>
                <c:pt idx="0">
                  <c:v>0</c:v>
                </c:pt>
                <c:pt idx="1">
                  <c:v>-2.3207366359734971E-2</c:v>
                </c:pt>
                <c:pt idx="2">
                  <c:v>4.5831423690678719E-3</c:v>
                </c:pt>
                <c:pt idx="3">
                  <c:v>-1.6999291696179197E-2</c:v>
                </c:pt>
                <c:pt idx="4">
                  <c:v>-0.1061622432398649</c:v>
                </c:pt>
                <c:pt idx="5">
                  <c:v>-5.8955876838465038E-2</c:v>
                </c:pt>
                <c:pt idx="6">
                  <c:v>-0.10082913211949507</c:v>
                </c:pt>
                <c:pt idx="7">
                  <c:v>-0.15699345860589142</c:v>
                </c:pt>
                <c:pt idx="8">
                  <c:v>-0.1507437190117078</c:v>
                </c:pt>
                <c:pt idx="9">
                  <c:v>-0.15120203324861459</c:v>
                </c:pt>
                <c:pt idx="10">
                  <c:v>-0.20811632848631312</c:v>
                </c:pt>
                <c:pt idx="11">
                  <c:v>-0.24632306987208863</c:v>
                </c:pt>
                <c:pt idx="12">
                  <c:v>-0.27836340152493644</c:v>
                </c:pt>
                <c:pt idx="13">
                  <c:v>-0.26965543102370726</c:v>
                </c:pt>
                <c:pt idx="14">
                  <c:v>-0.33081954918545065</c:v>
                </c:pt>
                <c:pt idx="15">
                  <c:v>-0.40044164826465567</c:v>
                </c:pt>
                <c:pt idx="16">
                  <c:v>-0.3537769259614183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372-4577-BD0A-EE714A762614}"/>
            </c:ext>
          </c:extLst>
        </c:ser>
        <c:ser>
          <c:idx val="5"/>
          <c:order val="1"/>
          <c:tx>
            <c:strRef>
              <c:f>Em_t!$B$139</c:f>
              <c:strCache>
                <c:ptCount val="1"/>
                <c:pt idx="0">
                  <c:v>EPS-EI</c:v>
                </c:pt>
              </c:strCache>
            </c:strRef>
          </c:tx>
          <c:spPr>
            <a:ln w="19050" cap="rnd">
              <a:solidFill>
                <a:srgbClr val="98B2D1">
                  <a:alpha val="9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Em_t!$C$138:$F$138</c:f>
              <c:numCache>
                <c:formatCode>General</c:formatCode>
                <c:ptCount val="4"/>
                <c:pt idx="0">
                  <c:v>2021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</c:numCache>
            </c:numRef>
          </c:xVal>
          <c:yVal>
            <c:numRef>
              <c:f>Em_t!$C$139:$F$139</c:f>
              <c:numCache>
                <c:formatCode>0%</c:formatCode>
                <c:ptCount val="4"/>
                <c:pt idx="0" formatCode="0.0%">
                  <c:v>-0.3537769259614183</c:v>
                </c:pt>
                <c:pt idx="1">
                  <c:v>-0.43722597976045541</c:v>
                </c:pt>
                <c:pt idx="2">
                  <c:v>-0.49939949055874722</c:v>
                </c:pt>
                <c:pt idx="3">
                  <c:v>-0.50055779614793938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372-4577-BD0A-EE714A762614}"/>
            </c:ext>
          </c:extLst>
        </c:ser>
        <c:ser>
          <c:idx val="1"/>
          <c:order val="2"/>
          <c:tx>
            <c:strRef>
              <c:f>Em_t!$B$143</c:f>
              <c:strCache>
                <c:ptCount val="1"/>
                <c:pt idx="0">
                  <c:v>MARKAL-NETL</c:v>
                </c:pt>
              </c:strCache>
            </c:strRef>
          </c:tx>
          <c:spPr>
            <a:ln w="19050" cap="rnd">
              <a:solidFill>
                <a:srgbClr val="98B2D1">
                  <a:alpha val="9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Em_t!$C$138:$F$138</c:f>
              <c:numCache>
                <c:formatCode>General</c:formatCode>
                <c:ptCount val="4"/>
                <c:pt idx="0">
                  <c:v>2021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</c:numCache>
            </c:numRef>
          </c:xVal>
          <c:yVal>
            <c:numRef>
              <c:f>Em_t!$C$143:$F$143</c:f>
              <c:numCache>
                <c:formatCode>0%</c:formatCode>
                <c:ptCount val="4"/>
                <c:pt idx="0" formatCode="0.0%">
                  <c:v>-0.3537769259614183</c:v>
                </c:pt>
                <c:pt idx="1">
                  <c:v>-0.41080431556846031</c:v>
                </c:pt>
                <c:pt idx="2">
                  <c:v>-0.41005597581365927</c:v>
                </c:pt>
                <c:pt idx="3">
                  <c:v>-0.38847813351236482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372-4577-BD0A-EE714A762614}"/>
            </c:ext>
          </c:extLst>
        </c:ser>
        <c:ser>
          <c:idx val="2"/>
          <c:order val="3"/>
          <c:tx>
            <c:strRef>
              <c:f>Em_t!$B$144</c:f>
              <c:strCache>
                <c:ptCount val="1"/>
                <c:pt idx="0">
                  <c:v>NEMS-RHG</c:v>
                </c:pt>
              </c:strCache>
            </c:strRef>
          </c:tx>
          <c:spPr>
            <a:ln w="19050" cap="rnd">
              <a:solidFill>
                <a:srgbClr val="98B2D1">
                  <a:alpha val="9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Em_t!$C$138:$F$138</c:f>
              <c:numCache>
                <c:formatCode>General</c:formatCode>
                <c:ptCount val="4"/>
                <c:pt idx="0">
                  <c:v>2021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</c:numCache>
            </c:numRef>
          </c:xVal>
          <c:yVal>
            <c:numRef>
              <c:f>Em_t!$C$144:$F$144</c:f>
              <c:numCache>
                <c:formatCode>0%</c:formatCode>
                <c:ptCount val="4"/>
                <c:pt idx="0" formatCode="0.0%">
                  <c:v>-0.3537769259614183</c:v>
                </c:pt>
                <c:pt idx="1">
                  <c:v>-0.55257471160200966</c:v>
                </c:pt>
                <c:pt idx="2">
                  <c:v>-0.59811885308018709</c:v>
                </c:pt>
                <c:pt idx="3">
                  <c:v>-0.62821253515112963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372-4577-BD0A-EE714A762614}"/>
            </c:ext>
          </c:extLst>
        </c:ser>
        <c:ser>
          <c:idx val="3"/>
          <c:order val="4"/>
          <c:tx>
            <c:strRef>
              <c:f>Em_t!$B$146</c:f>
              <c:strCache>
                <c:ptCount val="1"/>
                <c:pt idx="0">
                  <c:v>REGEN-EPRI</c:v>
                </c:pt>
              </c:strCache>
            </c:strRef>
          </c:tx>
          <c:spPr>
            <a:ln w="19050" cap="rnd">
              <a:solidFill>
                <a:srgbClr val="98B2D1">
                  <a:alpha val="9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Em_t!$C$138:$F$138</c:f>
              <c:numCache>
                <c:formatCode>General</c:formatCode>
                <c:ptCount val="4"/>
                <c:pt idx="0">
                  <c:v>2021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</c:numCache>
            </c:numRef>
          </c:xVal>
          <c:yVal>
            <c:numRef>
              <c:f>Em_t!$C$146:$F$146</c:f>
              <c:numCache>
                <c:formatCode>0%</c:formatCode>
                <c:ptCount val="4"/>
                <c:pt idx="0" formatCode="0.0%">
                  <c:v>-0.3537769259614183</c:v>
                </c:pt>
                <c:pt idx="1">
                  <c:v>-0.44237078117285433</c:v>
                </c:pt>
                <c:pt idx="2">
                  <c:v>-0.53124560868176529</c:v>
                </c:pt>
                <c:pt idx="3">
                  <c:v>-0.54287306581633166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372-4577-BD0A-EE714A762614}"/>
            </c:ext>
          </c:extLst>
        </c:ser>
        <c:ser>
          <c:idx val="4"/>
          <c:order val="5"/>
          <c:tx>
            <c:strRef>
              <c:f>Em_t!$B$147</c:f>
              <c:strCache>
                <c:ptCount val="1"/>
                <c:pt idx="0">
                  <c:v>RIO-REPEAT</c:v>
                </c:pt>
              </c:strCache>
            </c:strRef>
          </c:tx>
          <c:spPr>
            <a:ln w="19050" cap="rnd">
              <a:solidFill>
                <a:srgbClr val="98B2D1">
                  <a:alpha val="9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Em_t!$C$138:$F$138</c:f>
              <c:numCache>
                <c:formatCode>General</c:formatCode>
                <c:ptCount val="4"/>
                <c:pt idx="0">
                  <c:v>2021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</c:numCache>
            </c:numRef>
          </c:xVal>
          <c:yVal>
            <c:numRef>
              <c:f>Em_t!$C$147:$F$147</c:f>
              <c:numCache>
                <c:formatCode>0%</c:formatCode>
                <c:ptCount val="4"/>
                <c:pt idx="0" formatCode="0.0%">
                  <c:v>-0.3537769259614183</c:v>
                </c:pt>
                <c:pt idx="1">
                  <c:v>-0.40104166666666663</c:v>
                </c:pt>
                <c:pt idx="2">
                  <c:v>-0.59125000000000005</c:v>
                </c:pt>
                <c:pt idx="3">
                  <c:v>-0.67708333333333326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372-4577-BD0A-EE714A762614}"/>
            </c:ext>
          </c:extLst>
        </c:ser>
        <c:ser>
          <c:idx val="6"/>
          <c:order val="6"/>
          <c:tx>
            <c:strRef>
              <c:f>Em_t!$B$148</c:f>
              <c:strCache>
                <c:ptCount val="1"/>
                <c:pt idx="0">
                  <c:v>EPS-EI</c:v>
                </c:pt>
              </c:strCache>
            </c:strRef>
          </c:tx>
          <c:spPr>
            <a:ln w="19050" cap="rnd">
              <a:solidFill>
                <a:srgbClr val="FEAE51">
                  <a:alpha val="9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Em_t!$C$138:$F$138</c:f>
              <c:numCache>
                <c:formatCode>General</c:formatCode>
                <c:ptCount val="4"/>
                <c:pt idx="0">
                  <c:v>2021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</c:numCache>
            </c:numRef>
          </c:xVal>
          <c:yVal>
            <c:numRef>
              <c:f>Em_t!$C$148:$F$148</c:f>
              <c:numCache>
                <c:formatCode>0%</c:formatCode>
                <c:ptCount val="4"/>
                <c:pt idx="0" formatCode="0.0%">
                  <c:v>-0.3537769259614183</c:v>
                </c:pt>
                <c:pt idx="1">
                  <c:v>-0.5043202060293801</c:v>
                </c:pt>
                <c:pt idx="2">
                  <c:v>-0.74888101488989067</c:v>
                </c:pt>
                <c:pt idx="3">
                  <c:v>-0.85971086025461418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2372-4577-BD0A-EE714A762614}"/>
            </c:ext>
          </c:extLst>
        </c:ser>
        <c:ser>
          <c:idx val="7"/>
          <c:order val="7"/>
          <c:tx>
            <c:strRef>
              <c:f>Em_t!$B$152</c:f>
              <c:strCache>
                <c:ptCount val="1"/>
                <c:pt idx="0">
                  <c:v>MARKAL-NETL</c:v>
                </c:pt>
              </c:strCache>
            </c:strRef>
          </c:tx>
          <c:spPr>
            <a:ln w="19050" cap="rnd">
              <a:solidFill>
                <a:srgbClr val="FEAE51">
                  <a:alpha val="9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Em_t!$C$138:$F$138</c:f>
              <c:numCache>
                <c:formatCode>General</c:formatCode>
                <c:ptCount val="4"/>
                <c:pt idx="0">
                  <c:v>2021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</c:numCache>
            </c:numRef>
          </c:xVal>
          <c:yVal>
            <c:numRef>
              <c:f>Em_t!$C$152:$F$152</c:f>
              <c:numCache>
                <c:formatCode>0%</c:formatCode>
                <c:ptCount val="4"/>
                <c:pt idx="0" formatCode="0.0%">
                  <c:v>-0.3537769259614183</c:v>
                </c:pt>
                <c:pt idx="1">
                  <c:v>-0.39704769276163032</c:v>
                </c:pt>
                <c:pt idx="2">
                  <c:v>-0.47288230539959208</c:v>
                </c:pt>
                <c:pt idx="3">
                  <c:v>-0.67953953585830296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2372-4577-BD0A-EE714A762614}"/>
            </c:ext>
          </c:extLst>
        </c:ser>
        <c:ser>
          <c:idx val="8"/>
          <c:order val="8"/>
          <c:tx>
            <c:strRef>
              <c:f>Em_t!$B$153</c:f>
              <c:strCache>
                <c:ptCount val="1"/>
                <c:pt idx="0">
                  <c:v>NEMS-RHG</c:v>
                </c:pt>
              </c:strCache>
            </c:strRef>
          </c:tx>
          <c:spPr>
            <a:ln w="19050" cap="rnd">
              <a:solidFill>
                <a:srgbClr val="FEAE51">
                  <a:alpha val="9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Em_t!$C$138:$F$138</c:f>
              <c:numCache>
                <c:formatCode>General</c:formatCode>
                <c:ptCount val="4"/>
                <c:pt idx="0">
                  <c:v>2021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</c:numCache>
            </c:numRef>
          </c:xVal>
          <c:yVal>
            <c:numRef>
              <c:f>Em_t!$C$153:$F$153</c:f>
              <c:numCache>
                <c:formatCode>0%</c:formatCode>
                <c:ptCount val="4"/>
                <c:pt idx="0" formatCode="0.0%">
                  <c:v>-0.3537769259614183</c:v>
                </c:pt>
                <c:pt idx="1">
                  <c:v>-0.50981370891070388</c:v>
                </c:pt>
                <c:pt idx="2">
                  <c:v>-0.80192274747448589</c:v>
                </c:pt>
                <c:pt idx="3">
                  <c:v>-0.75855277414041755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2372-4577-BD0A-EE714A762614}"/>
            </c:ext>
          </c:extLst>
        </c:ser>
        <c:ser>
          <c:idx val="9"/>
          <c:order val="9"/>
          <c:tx>
            <c:strRef>
              <c:f>Em_t!$B$155</c:f>
              <c:strCache>
                <c:ptCount val="1"/>
                <c:pt idx="0">
                  <c:v>REGEN-EPRI</c:v>
                </c:pt>
              </c:strCache>
            </c:strRef>
          </c:tx>
          <c:spPr>
            <a:ln w="19050" cap="rnd">
              <a:solidFill>
                <a:srgbClr val="FEAE51">
                  <a:alpha val="9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Em_t!$C$138:$F$138</c:f>
              <c:numCache>
                <c:formatCode>General</c:formatCode>
                <c:ptCount val="4"/>
                <c:pt idx="0">
                  <c:v>2021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</c:numCache>
            </c:numRef>
          </c:xVal>
          <c:yVal>
            <c:numRef>
              <c:f>Em_t!$C$155:$F$155</c:f>
              <c:numCache>
                <c:formatCode>0%</c:formatCode>
                <c:ptCount val="4"/>
                <c:pt idx="0" formatCode="0.0%">
                  <c:v>-0.3537769259614183</c:v>
                </c:pt>
                <c:pt idx="1">
                  <c:v>-0.44756113908444017</c:v>
                </c:pt>
                <c:pt idx="2">
                  <c:v>-0.58348974867931824</c:v>
                </c:pt>
                <c:pt idx="3">
                  <c:v>-0.79165971432608218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2372-4577-BD0A-EE714A762614}"/>
            </c:ext>
          </c:extLst>
        </c:ser>
        <c:ser>
          <c:idx val="10"/>
          <c:order val="10"/>
          <c:tx>
            <c:strRef>
              <c:f>Em_t!$B$156</c:f>
              <c:strCache>
                <c:ptCount val="1"/>
                <c:pt idx="0">
                  <c:v>RIO-REPEAT</c:v>
                </c:pt>
              </c:strCache>
            </c:strRef>
          </c:tx>
          <c:spPr>
            <a:ln w="19050" cap="rnd">
              <a:solidFill>
                <a:srgbClr val="FEAE51">
                  <a:alpha val="9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Em_t!$C$138:$F$138</c:f>
              <c:numCache>
                <c:formatCode>General</c:formatCode>
                <c:ptCount val="4"/>
                <c:pt idx="0">
                  <c:v>2021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</c:numCache>
            </c:numRef>
          </c:xVal>
          <c:yVal>
            <c:numRef>
              <c:f>Em_t!$C$156:$F$156</c:f>
              <c:numCache>
                <c:formatCode>0%</c:formatCode>
                <c:ptCount val="4"/>
                <c:pt idx="0" formatCode="0.0%">
                  <c:v>-0.3537769259614183</c:v>
                </c:pt>
                <c:pt idx="1">
                  <c:v>-0.39083333333333337</c:v>
                </c:pt>
                <c:pt idx="2">
                  <c:v>-0.69041666666666668</c:v>
                </c:pt>
                <c:pt idx="3">
                  <c:v>-0.84666666666666668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2372-4577-BD0A-EE714A762614}"/>
            </c:ext>
          </c:extLst>
        </c:ser>
        <c:ser>
          <c:idx val="12"/>
          <c:order val="12"/>
          <c:tx>
            <c:strRef>
              <c:f>Em_t!$B$140</c:f>
              <c:strCache>
                <c:ptCount val="1"/>
                <c:pt idx="0">
                  <c:v>GCAM-CGS</c:v>
                </c:pt>
              </c:strCache>
            </c:strRef>
          </c:tx>
          <c:spPr>
            <a:ln w="19050" cap="rnd">
              <a:solidFill>
                <a:srgbClr val="98B2D1">
                  <a:alpha val="9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Em_t!$C$138:$F$138</c:f>
              <c:numCache>
                <c:formatCode>General</c:formatCode>
                <c:ptCount val="4"/>
                <c:pt idx="0">
                  <c:v>2021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</c:numCache>
            </c:numRef>
          </c:xVal>
          <c:yVal>
            <c:numRef>
              <c:f>Em_t!$C$140:$F$140</c:f>
              <c:numCache>
                <c:formatCode>0%</c:formatCode>
                <c:ptCount val="4"/>
                <c:pt idx="0" formatCode="0.0%">
                  <c:v>-0.3537769259614183</c:v>
                </c:pt>
                <c:pt idx="1">
                  <c:v>-0.45169104180019026</c:v>
                </c:pt>
                <c:pt idx="2">
                  <c:v>-0.47254549556362169</c:v>
                </c:pt>
                <c:pt idx="3">
                  <c:v>-0.46501374121736794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2372-4577-BD0A-EE714A762614}"/>
            </c:ext>
          </c:extLst>
        </c:ser>
        <c:ser>
          <c:idx val="13"/>
          <c:order val="13"/>
          <c:tx>
            <c:strRef>
              <c:f>Em_t!$B$149</c:f>
              <c:strCache>
                <c:ptCount val="1"/>
                <c:pt idx="0">
                  <c:v>GCAM-CGS</c:v>
                </c:pt>
              </c:strCache>
            </c:strRef>
          </c:tx>
          <c:spPr>
            <a:ln w="19050" cap="rnd">
              <a:solidFill>
                <a:srgbClr val="FEAE51">
                  <a:alpha val="9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Em_t!$C$138:$F$138</c:f>
              <c:numCache>
                <c:formatCode>General</c:formatCode>
                <c:ptCount val="4"/>
                <c:pt idx="0">
                  <c:v>2021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</c:numCache>
            </c:numRef>
          </c:xVal>
          <c:yVal>
            <c:numRef>
              <c:f>Em_t!$C$149:$F$149</c:f>
              <c:numCache>
                <c:formatCode>0%</c:formatCode>
                <c:ptCount val="4"/>
                <c:pt idx="0" formatCode="0.0%">
                  <c:v>-0.3537769259614183</c:v>
                </c:pt>
                <c:pt idx="1">
                  <c:v>-0.58576811714700672</c:v>
                </c:pt>
                <c:pt idx="2">
                  <c:v>-0.71881219030523469</c:v>
                </c:pt>
                <c:pt idx="3">
                  <c:v>-0.81565500048538242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2372-4577-BD0A-EE714A7626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5719840"/>
        <c:axId val="875719184"/>
        <c:extLst>
          <c:ext xmlns:c15="http://schemas.microsoft.com/office/drawing/2012/chart" uri="{02D57815-91ED-43cb-92C2-25804820EDAC}">
            <c15:filteredScatterSeries>
              <c15:ser>
                <c:idx val="11"/>
                <c:order val="11"/>
                <c:tx>
                  <c:v>NDC</c:v>
                </c:tx>
                <c:spPr>
                  <a:ln w="127000" cap="rnd">
                    <a:solidFill>
                      <a:schemeClr val="bg1">
                        <a:lumMod val="50000"/>
                        <a:alpha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(Em_t!$C$44,Em_t!$D$44)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2005</c:v>
                      </c:pt>
                      <c:pt idx="1">
                        <c:v>2035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(Em_t!$B$44,Em_t!$B$44)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-0.51</c:v>
                      </c:pt>
                      <c:pt idx="1">
                        <c:v>-0.51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D-2372-4577-BD0A-EE714A762614}"/>
                  </c:ext>
                </c:extLst>
              </c15:ser>
            </c15:filteredScatterSeries>
          </c:ext>
        </c:extLst>
      </c:scatterChart>
      <c:valAx>
        <c:axId val="875719840"/>
        <c:scaling>
          <c:orientation val="minMax"/>
          <c:max val="2035"/>
          <c:min val="2005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50000"/>
                <a:lumOff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Roboto" panose="02000000000000000000" pitchFamily="2" charset="0"/>
                <a:ea typeface="Roboto" panose="02000000000000000000" pitchFamily="2" charset="0"/>
                <a:cs typeface="+mn-cs"/>
              </a:defRPr>
            </a:pPr>
            <a:endParaRPr lang="en-US"/>
          </a:p>
        </c:txPr>
        <c:crossAx val="875719184"/>
        <c:crosses val="autoZero"/>
        <c:crossBetween val="midCat"/>
      </c:valAx>
      <c:valAx>
        <c:axId val="875719184"/>
        <c:scaling>
          <c:orientation val="minMax"/>
          <c:max val="5.000000000000001E-2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Roboto" panose="02000000000000000000" pitchFamily="2" charset="0"/>
                    <a:ea typeface="Roboto" panose="02000000000000000000" pitchFamily="2" charset="0"/>
                    <a:cs typeface="+mn-cs"/>
                  </a:defRPr>
                </a:pPr>
                <a:r>
                  <a:rPr lang="en-US" sz="1400" b="1">
                    <a:solidFill>
                      <a:sysClr val="windowText" lastClr="000000"/>
                    </a:solidFill>
                    <a:latin typeface="Roboto" panose="02000000000000000000" pitchFamily="2" charset="0"/>
                    <a:ea typeface="Roboto" panose="02000000000000000000" pitchFamily="2" charset="0"/>
                  </a:rPr>
                  <a:t>Electricity</a:t>
                </a:r>
                <a:r>
                  <a:rPr lang="en-US" sz="1400" b="1" baseline="0">
                    <a:solidFill>
                      <a:sysClr val="windowText" lastClr="000000"/>
                    </a:solidFill>
                    <a:latin typeface="Roboto" panose="02000000000000000000" pitchFamily="2" charset="0"/>
                    <a:ea typeface="Roboto" panose="02000000000000000000" pitchFamily="2" charset="0"/>
                  </a:rPr>
                  <a:t> </a:t>
                </a:r>
                <a:r>
                  <a:rPr lang="en-US" sz="1400" b="1">
                    <a:solidFill>
                      <a:sysClr val="windowText" lastClr="000000"/>
                    </a:solidFill>
                    <a:latin typeface="Roboto" panose="02000000000000000000" pitchFamily="2" charset="0"/>
                    <a:ea typeface="Roboto" panose="02000000000000000000" pitchFamily="2" charset="0"/>
                  </a:rPr>
                  <a:t>Emissions (% Below 2005 Levels)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Roboto" panose="02000000000000000000" pitchFamily="2" charset="0"/>
                  <a:ea typeface="Roboto" panose="02000000000000000000" pitchFamily="2" charset="0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Roboto" panose="02000000000000000000" pitchFamily="2" charset="0"/>
                <a:ea typeface="Roboto" panose="02000000000000000000" pitchFamily="2" charset="0"/>
                <a:cs typeface="+mn-cs"/>
              </a:defRPr>
            </a:pPr>
            <a:endParaRPr lang="en-US"/>
          </a:p>
        </c:txPr>
        <c:crossAx val="875719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1"/>
          <c:order val="0"/>
          <c:tx>
            <c:v>MIN</c:v>
          </c:tx>
          <c:spPr>
            <a:noFill/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C04D-4017-BAC8-7C1F95CD318B}"/>
              </c:ext>
            </c:extLst>
          </c:dPt>
          <c:val>
            <c:numRef>
              <c:f>(Em_t!$E$159,Em_t!$F$159,Em_t!$E$163,Em_t!$F$163)</c:f>
              <c:numCache>
                <c:formatCode>0.0%</c:formatCode>
                <c:ptCount val="4"/>
                <c:pt idx="0">
                  <c:v>-0.41005597581365927</c:v>
                </c:pt>
                <c:pt idx="1">
                  <c:v>-0.38847813351236482</c:v>
                </c:pt>
                <c:pt idx="2">
                  <c:v>-0.47288230539959208</c:v>
                </c:pt>
                <c:pt idx="3">
                  <c:v>-0.67953953585830296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04D-4017-BAC8-7C1F95CD318B}"/>
            </c:ext>
          </c:extLst>
        </c:ser>
        <c:ser>
          <c:idx val="0"/>
          <c:order val="1"/>
          <c:tx>
            <c:v>DIFF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8B2D1">
                  <a:alpha val="9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C04D-4017-BAC8-7C1F95CD318B}"/>
              </c:ext>
            </c:extLst>
          </c:dPt>
          <c:dPt>
            <c:idx val="1"/>
            <c:invertIfNegative val="0"/>
            <c:bubble3D val="0"/>
            <c:spPr>
              <a:solidFill>
                <a:srgbClr val="98B2D1">
                  <a:alpha val="9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C04D-4017-BAC8-7C1F95CD318B}"/>
              </c:ext>
            </c:extLst>
          </c:dPt>
          <c:dPt>
            <c:idx val="2"/>
            <c:invertIfNegative val="0"/>
            <c:bubble3D val="0"/>
            <c:spPr>
              <a:solidFill>
                <a:srgbClr val="FEAE51">
                  <a:alpha val="9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C04D-4017-BAC8-7C1F95CD318B}"/>
              </c:ext>
            </c:extLst>
          </c:dPt>
          <c:dPt>
            <c:idx val="3"/>
            <c:invertIfNegative val="0"/>
            <c:bubble3D val="0"/>
            <c:spPr>
              <a:solidFill>
                <a:srgbClr val="FEAE51">
                  <a:alpha val="9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C04D-4017-BAC8-7C1F95CD318B}"/>
              </c:ext>
            </c:extLst>
          </c:dPt>
          <c:val>
            <c:numRef>
              <c:f>(Em_t!$E$162,Em_t!$F$162,Em_t!$E$166,Em_t!$F$166)</c:f>
              <c:numCache>
                <c:formatCode>0.0%</c:formatCode>
                <c:ptCount val="4"/>
                <c:pt idx="0">
                  <c:v>-0.18806287726652782</c:v>
                </c:pt>
                <c:pt idx="1">
                  <c:v>-0.28860519982096844</c:v>
                </c:pt>
                <c:pt idx="2">
                  <c:v>-0.3290404420748938</c:v>
                </c:pt>
                <c:pt idx="3">
                  <c:v>-0.18017132439631123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C04D-4017-BAC8-7C1F95CD31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860630464"/>
        <c:axId val="860628168"/>
      </c:barChart>
      <c:lineChart>
        <c:grouping val="standard"/>
        <c:varyColors val="0"/>
        <c:ser>
          <c:idx val="2"/>
          <c:order val="2"/>
          <c:tx>
            <c:v>AVG</c:v>
          </c:tx>
          <c:spPr>
            <a:ln w="25400" cap="rnd">
              <a:noFill/>
              <a:round/>
            </a:ln>
            <a:effectLst/>
          </c:spPr>
          <c:marker>
            <c:symbol val="dash"/>
            <c:size val="8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Pt>
            <c:idx val="0"/>
            <c:marker>
              <c:symbol val="dash"/>
              <c:size val="8"/>
              <c:spPr>
                <a:solidFill>
                  <a:schemeClr val="accent3">
                    <a:lumMod val="50000"/>
                  </a:schemeClr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C04D-4017-BAC8-7C1F95CD318B}"/>
              </c:ext>
            </c:extLst>
          </c:dPt>
          <c:dPt>
            <c:idx val="1"/>
            <c:marker>
              <c:symbol val="dash"/>
              <c:size val="8"/>
              <c:spPr>
                <a:solidFill>
                  <a:schemeClr val="accent3">
                    <a:lumMod val="50000"/>
                  </a:schemeClr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C04D-4017-BAC8-7C1F95CD318B}"/>
              </c:ext>
            </c:extLst>
          </c:dPt>
          <c:dPt>
            <c:idx val="2"/>
            <c:marker>
              <c:symbol val="dash"/>
              <c:size val="8"/>
              <c:spPr>
                <a:solidFill>
                  <a:schemeClr val="accent2">
                    <a:lumMod val="50000"/>
                  </a:schemeClr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E-C04D-4017-BAC8-7C1F95CD318B}"/>
              </c:ext>
            </c:extLst>
          </c:dPt>
          <c:dPt>
            <c:idx val="3"/>
            <c:marker>
              <c:symbol val="dash"/>
              <c:size val="8"/>
              <c:spPr>
                <a:solidFill>
                  <a:schemeClr val="accent2">
                    <a:lumMod val="50000"/>
                  </a:schemeClr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F-C04D-4017-BAC8-7C1F95CD318B}"/>
              </c:ext>
            </c:extLst>
          </c:dPt>
          <c:val>
            <c:numRef>
              <c:f>(Em_t!$E$160,Em_t!$F$160,Em_t!$E$164,Em_t!$F$164)</c:f>
              <c:numCache>
                <c:formatCode>0.0%</c:formatCode>
                <c:ptCount val="4"/>
                <c:pt idx="0">
                  <c:v>-0.51710257061633014</c:v>
                </c:pt>
                <c:pt idx="1">
                  <c:v>-0.53370310086307782</c:v>
                </c:pt>
                <c:pt idx="2">
                  <c:v>-0.66940077890253136</c:v>
                </c:pt>
                <c:pt idx="3">
                  <c:v>-0.79196409195524431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C04D-4017-BAC8-7C1F95CD31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0630464"/>
        <c:axId val="860628168"/>
      </c:lineChart>
      <c:catAx>
        <c:axId val="86063046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860628168"/>
        <c:crosses val="autoZero"/>
        <c:auto val="1"/>
        <c:lblAlgn val="ctr"/>
        <c:lblOffset val="100"/>
        <c:noMultiLvlLbl val="0"/>
      </c:catAx>
      <c:valAx>
        <c:axId val="860628168"/>
        <c:scaling>
          <c:orientation val="minMax"/>
          <c:max val="5.000000000000001E-2"/>
          <c:min val="-0.60000000000000009"/>
        </c:scaling>
        <c:delete val="1"/>
        <c:axPos val="l"/>
        <c:majorGridlines>
          <c:spPr>
            <a:ln w="9525" cap="flat" cmpd="sng" algn="ctr">
              <a:solidFill>
                <a:schemeClr val="bg1"/>
              </a:solidFill>
              <a:round/>
            </a:ln>
            <a:effectLst/>
          </c:spPr>
        </c:majorGridlines>
        <c:numFmt formatCode="0.0%" sourceLinked="1"/>
        <c:majorTickMark val="out"/>
        <c:minorTickMark val="none"/>
        <c:tickLblPos val="nextTo"/>
        <c:crossAx val="860630464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142710102413667"/>
          <c:y val="3.4204446035154698E-2"/>
          <c:w val="0.69363209813387039"/>
          <c:h val="0.88378390201224843"/>
        </c:manualLayout>
      </c:layout>
      <c:scatterChart>
        <c:scatterStyle val="lineMarker"/>
        <c:varyColors val="0"/>
        <c:ser>
          <c:idx val="0"/>
          <c:order val="0"/>
          <c:tx>
            <c:v>Historical</c:v>
          </c:tx>
          <c:spPr>
            <a:ln w="317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Em_t!$A$185:$Q$185</c:f>
              <c:numCache>
                <c:formatCode>General</c:formatCode>
                <c:ptCount val="17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</c:numCache>
            </c:numRef>
          </c:xVal>
          <c:yVal>
            <c:numRef>
              <c:f>Em_t!$A$186:$Q$186</c:f>
              <c:numCache>
                <c:formatCode>0.0%</c:formatCode>
                <c:ptCount val="17"/>
                <c:pt idx="0">
                  <c:v>0</c:v>
                </c:pt>
                <c:pt idx="1">
                  <c:v>2.8537874339400915E-2</c:v>
                </c:pt>
                <c:pt idx="2">
                  <c:v>1.8320610687022842E-2</c:v>
                </c:pt>
                <c:pt idx="3">
                  <c:v>-3.7228420434527343E-2</c:v>
                </c:pt>
                <c:pt idx="4">
                  <c:v>-0.12718731650029358</c:v>
                </c:pt>
                <c:pt idx="5">
                  <c:v>-6.4709336465061718E-2</c:v>
                </c:pt>
                <c:pt idx="6">
                  <c:v>-6.3887257780387507E-2</c:v>
                </c:pt>
                <c:pt idx="7">
                  <c:v>-5.2378156194950121E-2</c:v>
                </c:pt>
                <c:pt idx="8">
                  <c:v>-2.0082207868467483E-2</c:v>
                </c:pt>
                <c:pt idx="9">
                  <c:v>-4.333529066353492E-2</c:v>
                </c:pt>
                <c:pt idx="10">
                  <c:v>-6.3652378156194955E-2</c:v>
                </c:pt>
                <c:pt idx="11">
                  <c:v>-6.9054609512624765E-2</c:v>
                </c:pt>
                <c:pt idx="12">
                  <c:v>-7.1755725190839725E-2</c:v>
                </c:pt>
                <c:pt idx="13">
                  <c:v>-4.3922489724016467E-2</c:v>
                </c:pt>
                <c:pt idx="14">
                  <c:v>-4.157369348209039E-2</c:v>
                </c:pt>
                <c:pt idx="15">
                  <c:v>-0.1000587199060482</c:v>
                </c:pt>
                <c:pt idx="16">
                  <c:v>-8.7085557199421348E-2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492-4CA4-B010-573ED90A31D0}"/>
            </c:ext>
          </c:extLst>
        </c:ser>
        <c:ser>
          <c:idx val="5"/>
          <c:order val="1"/>
          <c:tx>
            <c:strRef>
              <c:f>Em_t!$B$189</c:f>
              <c:strCache>
                <c:ptCount val="1"/>
                <c:pt idx="0">
                  <c:v>EPS-EI</c:v>
                </c:pt>
              </c:strCache>
            </c:strRef>
          </c:tx>
          <c:spPr>
            <a:ln w="19050" cap="rnd">
              <a:solidFill>
                <a:srgbClr val="98B2D1">
                  <a:alpha val="9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Em_t!$C$188:$F$188</c:f>
              <c:numCache>
                <c:formatCode>General</c:formatCode>
                <c:ptCount val="4"/>
                <c:pt idx="0">
                  <c:v>2021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</c:numCache>
            </c:numRef>
          </c:xVal>
          <c:yVal>
            <c:numRef>
              <c:f>Em_t!$C$189:$F$189</c:f>
              <c:numCache>
                <c:formatCode>0%</c:formatCode>
                <c:ptCount val="4"/>
                <c:pt idx="0" formatCode="0.0%">
                  <c:v>-8.7085557199421348E-2</c:v>
                </c:pt>
                <c:pt idx="1">
                  <c:v>-0.21706390256836905</c:v>
                </c:pt>
                <c:pt idx="2">
                  <c:v>-0.22223974516828227</c:v>
                </c:pt>
                <c:pt idx="3">
                  <c:v>-0.23083090738838608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492-4CA4-B010-573ED90A31D0}"/>
            </c:ext>
          </c:extLst>
        </c:ser>
        <c:ser>
          <c:idx val="1"/>
          <c:order val="2"/>
          <c:tx>
            <c:strRef>
              <c:f>Em_t!$B$193</c:f>
              <c:strCache>
                <c:ptCount val="1"/>
                <c:pt idx="0">
                  <c:v>MARKAL-NETL</c:v>
                </c:pt>
              </c:strCache>
            </c:strRef>
          </c:tx>
          <c:spPr>
            <a:ln w="19050" cap="rnd">
              <a:solidFill>
                <a:srgbClr val="98B2D1">
                  <a:alpha val="9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Em_t!$C$188:$F$188</c:f>
              <c:numCache>
                <c:formatCode>General</c:formatCode>
                <c:ptCount val="4"/>
                <c:pt idx="0">
                  <c:v>2021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</c:numCache>
            </c:numRef>
          </c:xVal>
          <c:yVal>
            <c:numRef>
              <c:f>Em_t!$C$193:$F$193</c:f>
              <c:numCache>
                <c:formatCode>0%</c:formatCode>
                <c:ptCount val="4"/>
                <c:pt idx="0" formatCode="0.0%">
                  <c:v>-8.7085557199421348E-2</c:v>
                </c:pt>
                <c:pt idx="1">
                  <c:v>0.11380495369012178</c:v>
                </c:pt>
                <c:pt idx="2">
                  <c:v>0.13163739994132673</c:v>
                </c:pt>
                <c:pt idx="3">
                  <c:v>0.15992623947026519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492-4CA4-B010-573ED90A31D0}"/>
            </c:ext>
          </c:extLst>
        </c:ser>
        <c:ser>
          <c:idx val="2"/>
          <c:order val="3"/>
          <c:tx>
            <c:strRef>
              <c:f>Em_t!$B$194</c:f>
              <c:strCache>
                <c:ptCount val="1"/>
                <c:pt idx="0">
                  <c:v>NEMS-RHG</c:v>
                </c:pt>
              </c:strCache>
            </c:strRef>
          </c:tx>
          <c:spPr>
            <a:ln w="19050" cap="rnd">
              <a:solidFill>
                <a:srgbClr val="98B2D1">
                  <a:alpha val="9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Em_t!$C$188:$F$188</c:f>
              <c:numCache>
                <c:formatCode>General</c:formatCode>
                <c:ptCount val="4"/>
                <c:pt idx="0">
                  <c:v>2021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</c:numCache>
            </c:numRef>
          </c:xVal>
          <c:yVal>
            <c:numRef>
              <c:f>Em_t!$C$194:$F$194</c:f>
              <c:numCache>
                <c:formatCode>0%</c:formatCode>
                <c:ptCount val="4"/>
                <c:pt idx="0" formatCode="0.0%">
                  <c:v>-8.7085557199421348E-2</c:v>
                </c:pt>
                <c:pt idx="1">
                  <c:v>-4.4163092531159354E-2</c:v>
                </c:pt>
                <c:pt idx="2">
                  <c:v>-3.3830085877359029E-2</c:v>
                </c:pt>
                <c:pt idx="3">
                  <c:v>-2.8640316093897056E-2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492-4CA4-B010-573ED90A31D0}"/>
            </c:ext>
          </c:extLst>
        </c:ser>
        <c:ser>
          <c:idx val="3"/>
          <c:order val="4"/>
          <c:tx>
            <c:strRef>
              <c:f>Em_t!$B$196</c:f>
              <c:strCache>
                <c:ptCount val="1"/>
                <c:pt idx="0">
                  <c:v>REGEN-EPRI</c:v>
                </c:pt>
              </c:strCache>
            </c:strRef>
          </c:tx>
          <c:spPr>
            <a:ln w="19050" cap="rnd">
              <a:solidFill>
                <a:srgbClr val="98B2D1">
                  <a:alpha val="9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Em_t!$C$188:$F$188</c:f>
              <c:numCache>
                <c:formatCode>General</c:formatCode>
                <c:ptCount val="4"/>
                <c:pt idx="0">
                  <c:v>2021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</c:numCache>
            </c:numRef>
          </c:xVal>
          <c:yVal>
            <c:numRef>
              <c:f>Em_t!$C$196:$F$196</c:f>
              <c:numCache>
                <c:formatCode>0%</c:formatCode>
                <c:ptCount val="4"/>
                <c:pt idx="0" formatCode="0.0%">
                  <c:v>-8.7085557199421348E-2</c:v>
                </c:pt>
                <c:pt idx="1">
                  <c:v>9.6667586984241716E-2</c:v>
                </c:pt>
                <c:pt idx="2">
                  <c:v>0.11024267454894021</c:v>
                </c:pt>
                <c:pt idx="3">
                  <c:v>7.1543462928642221E-2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492-4CA4-B010-573ED90A31D0}"/>
            </c:ext>
          </c:extLst>
        </c:ser>
        <c:ser>
          <c:idx val="4"/>
          <c:order val="5"/>
          <c:tx>
            <c:strRef>
              <c:f>Em_t!$B$197</c:f>
              <c:strCache>
                <c:ptCount val="1"/>
                <c:pt idx="0">
                  <c:v>RIO-REPEAT</c:v>
                </c:pt>
              </c:strCache>
            </c:strRef>
          </c:tx>
          <c:spPr>
            <a:ln w="19050" cap="rnd">
              <a:solidFill>
                <a:srgbClr val="98B2D1">
                  <a:alpha val="9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Em_t!$C$188:$F$188</c:f>
              <c:numCache>
                <c:formatCode>General</c:formatCode>
                <c:ptCount val="4"/>
                <c:pt idx="0">
                  <c:v>2021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</c:numCache>
            </c:numRef>
          </c:xVal>
          <c:yVal>
            <c:numRef>
              <c:f>Em_t!$C$197:$F$197</c:f>
              <c:numCache>
                <c:formatCode>0%</c:formatCode>
                <c:ptCount val="4"/>
                <c:pt idx="0" formatCode="0.0%">
                  <c:v>-8.7085557199421348E-2</c:v>
                </c:pt>
                <c:pt idx="1">
                  <c:v>-4.0588235294117592E-2</c:v>
                </c:pt>
                <c:pt idx="2">
                  <c:v>-2.0000000000000018E-2</c:v>
                </c:pt>
                <c:pt idx="3">
                  <c:v>-3.529411764705892E-3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492-4CA4-B010-573ED90A31D0}"/>
            </c:ext>
          </c:extLst>
        </c:ser>
        <c:ser>
          <c:idx val="6"/>
          <c:order val="6"/>
          <c:tx>
            <c:strRef>
              <c:f>Em_t!$B$198</c:f>
              <c:strCache>
                <c:ptCount val="1"/>
                <c:pt idx="0">
                  <c:v>EPS-EI</c:v>
                </c:pt>
              </c:strCache>
            </c:strRef>
          </c:tx>
          <c:spPr>
            <a:ln w="19050" cap="rnd">
              <a:solidFill>
                <a:srgbClr val="FEAE51">
                  <a:alpha val="9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Em_t!$C$188:$F$188</c:f>
              <c:numCache>
                <c:formatCode>General</c:formatCode>
                <c:ptCount val="4"/>
                <c:pt idx="0">
                  <c:v>2021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</c:numCache>
            </c:numRef>
          </c:xVal>
          <c:yVal>
            <c:numRef>
              <c:f>Em_t!$C$198:$F$198</c:f>
              <c:numCache>
                <c:formatCode>0%</c:formatCode>
                <c:ptCount val="4"/>
                <c:pt idx="0" formatCode="0.0%">
                  <c:v>-8.7085557199421348E-2</c:v>
                </c:pt>
                <c:pt idx="1">
                  <c:v>-0.18408659765617152</c:v>
                </c:pt>
                <c:pt idx="2">
                  <c:v>-0.22818635210471772</c:v>
                </c:pt>
                <c:pt idx="3">
                  <c:v>-0.30687529646248968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9492-4CA4-B010-573ED90A31D0}"/>
            </c:ext>
          </c:extLst>
        </c:ser>
        <c:ser>
          <c:idx val="7"/>
          <c:order val="7"/>
          <c:tx>
            <c:strRef>
              <c:f>Em_t!$B$202</c:f>
              <c:strCache>
                <c:ptCount val="1"/>
                <c:pt idx="0">
                  <c:v>MARKAL-NETL</c:v>
                </c:pt>
              </c:strCache>
            </c:strRef>
          </c:tx>
          <c:spPr>
            <a:ln w="19050" cap="rnd">
              <a:solidFill>
                <a:srgbClr val="FEAE51">
                  <a:alpha val="9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Em_t!$C$188:$F$188</c:f>
              <c:numCache>
                <c:formatCode>General</c:formatCode>
                <c:ptCount val="4"/>
                <c:pt idx="0">
                  <c:v>2021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</c:numCache>
            </c:numRef>
          </c:xVal>
          <c:yVal>
            <c:numRef>
              <c:f>Em_t!$C$202:$F$202</c:f>
              <c:numCache>
                <c:formatCode>0%</c:formatCode>
                <c:ptCount val="4"/>
                <c:pt idx="0" formatCode="0.0%">
                  <c:v>-8.7085557199421348E-2</c:v>
                </c:pt>
                <c:pt idx="1">
                  <c:v>9.8665185868152872E-2</c:v>
                </c:pt>
                <c:pt idx="2">
                  <c:v>0.12749884749172291</c:v>
                </c:pt>
                <c:pt idx="3">
                  <c:v>0.12566531159632865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9492-4CA4-B010-573ED90A31D0}"/>
            </c:ext>
          </c:extLst>
        </c:ser>
        <c:ser>
          <c:idx val="8"/>
          <c:order val="8"/>
          <c:tx>
            <c:strRef>
              <c:f>Em_t!$B$203</c:f>
              <c:strCache>
                <c:ptCount val="1"/>
                <c:pt idx="0">
                  <c:v>NEMS-RHG</c:v>
                </c:pt>
              </c:strCache>
            </c:strRef>
          </c:tx>
          <c:spPr>
            <a:ln w="19050" cap="rnd">
              <a:solidFill>
                <a:srgbClr val="FEAE51">
                  <a:alpha val="9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Em_t!$C$188:$F$188</c:f>
              <c:numCache>
                <c:formatCode>General</c:formatCode>
                <c:ptCount val="4"/>
                <c:pt idx="0">
                  <c:v>2021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</c:numCache>
            </c:numRef>
          </c:xVal>
          <c:yVal>
            <c:numRef>
              <c:f>Em_t!$C$203:$F$203</c:f>
              <c:numCache>
                <c:formatCode>0%</c:formatCode>
                <c:ptCount val="4"/>
                <c:pt idx="0" formatCode="0.0%">
                  <c:v>-8.7085557199421348E-2</c:v>
                </c:pt>
                <c:pt idx="1">
                  <c:v>-4.4127896249811727E-2</c:v>
                </c:pt>
                <c:pt idx="2">
                  <c:v>-4.2381766202863269E-2</c:v>
                </c:pt>
                <c:pt idx="3">
                  <c:v>-0.17461624692551136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9492-4CA4-B010-573ED90A31D0}"/>
            </c:ext>
          </c:extLst>
        </c:ser>
        <c:ser>
          <c:idx val="9"/>
          <c:order val="9"/>
          <c:tx>
            <c:strRef>
              <c:f>Em_t!$B$205</c:f>
              <c:strCache>
                <c:ptCount val="1"/>
                <c:pt idx="0">
                  <c:v>REGEN-EPRI</c:v>
                </c:pt>
              </c:strCache>
            </c:strRef>
          </c:tx>
          <c:spPr>
            <a:ln w="19050" cap="rnd">
              <a:solidFill>
                <a:srgbClr val="FEAE51">
                  <a:alpha val="9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Em_t!$C$188:$F$188</c:f>
              <c:numCache>
                <c:formatCode>General</c:formatCode>
                <c:ptCount val="4"/>
                <c:pt idx="0">
                  <c:v>2021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</c:numCache>
            </c:numRef>
          </c:xVal>
          <c:yVal>
            <c:numRef>
              <c:f>Em_t!$C$205:$F$205</c:f>
              <c:numCache>
                <c:formatCode>0%</c:formatCode>
                <c:ptCount val="4"/>
                <c:pt idx="0" formatCode="0.0%">
                  <c:v>-8.7085557199421348E-2</c:v>
                </c:pt>
                <c:pt idx="1">
                  <c:v>8.4575110771357709E-2</c:v>
                </c:pt>
                <c:pt idx="2">
                  <c:v>9.2046740692121265E-2</c:v>
                </c:pt>
                <c:pt idx="3">
                  <c:v>1.4622005568874608E-2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9492-4CA4-B010-573ED90A31D0}"/>
            </c:ext>
          </c:extLst>
        </c:ser>
        <c:ser>
          <c:idx val="10"/>
          <c:order val="10"/>
          <c:tx>
            <c:strRef>
              <c:f>Em_t!$B$206</c:f>
              <c:strCache>
                <c:ptCount val="1"/>
                <c:pt idx="0">
                  <c:v>RIO-REPEAT</c:v>
                </c:pt>
              </c:strCache>
            </c:strRef>
          </c:tx>
          <c:spPr>
            <a:ln w="19050" cap="rnd">
              <a:solidFill>
                <a:srgbClr val="FEAE51">
                  <a:alpha val="9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Em_t!$C$188:$F$188</c:f>
              <c:numCache>
                <c:formatCode>General</c:formatCode>
                <c:ptCount val="4"/>
                <c:pt idx="0">
                  <c:v>2021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</c:numCache>
            </c:numRef>
          </c:xVal>
          <c:yVal>
            <c:numRef>
              <c:f>Em_t!$C$206:$F$206</c:f>
              <c:numCache>
                <c:formatCode>0%</c:formatCode>
                <c:ptCount val="4"/>
                <c:pt idx="0" formatCode="0.0%">
                  <c:v>-8.7085557199421348E-2</c:v>
                </c:pt>
                <c:pt idx="1">
                  <c:v>-8.5882352941176521E-2</c:v>
                </c:pt>
                <c:pt idx="2">
                  <c:v>-0.13294117647058823</c:v>
                </c:pt>
                <c:pt idx="3">
                  <c:v>-0.28235294117647058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9492-4CA4-B010-573ED90A31D0}"/>
            </c:ext>
          </c:extLst>
        </c:ser>
        <c:ser>
          <c:idx val="12"/>
          <c:order val="12"/>
          <c:tx>
            <c:strRef>
              <c:f>Em_t!$B$190</c:f>
              <c:strCache>
                <c:ptCount val="1"/>
                <c:pt idx="0">
                  <c:v>GCAM-CGS</c:v>
                </c:pt>
              </c:strCache>
            </c:strRef>
          </c:tx>
          <c:spPr>
            <a:ln w="19050" cap="rnd">
              <a:solidFill>
                <a:srgbClr val="98B2D1">
                  <a:alpha val="9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Em_t!$C$188:$F$188</c:f>
              <c:numCache>
                <c:formatCode>General</c:formatCode>
                <c:ptCount val="4"/>
                <c:pt idx="0">
                  <c:v>2021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</c:numCache>
            </c:numRef>
          </c:xVal>
          <c:yVal>
            <c:numRef>
              <c:f>Em_t!$C$190:$F$190</c:f>
              <c:numCache>
                <c:formatCode>0%</c:formatCode>
                <c:ptCount val="4"/>
                <c:pt idx="0" formatCode="0.0%">
                  <c:v>-8.7085557199421348E-2</c:v>
                </c:pt>
                <c:pt idx="1">
                  <c:v>-8.586893443254473E-3</c:v>
                </c:pt>
                <c:pt idx="2">
                  <c:v>1.5620059775302231E-2</c:v>
                </c:pt>
                <c:pt idx="3">
                  <c:v>2.6647973784601708E-2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9492-4CA4-B010-573ED90A31D0}"/>
            </c:ext>
          </c:extLst>
        </c:ser>
        <c:ser>
          <c:idx val="13"/>
          <c:order val="13"/>
          <c:tx>
            <c:strRef>
              <c:f>Em_t!$B$199</c:f>
              <c:strCache>
                <c:ptCount val="1"/>
                <c:pt idx="0">
                  <c:v>GCAM-CGS</c:v>
                </c:pt>
              </c:strCache>
            </c:strRef>
          </c:tx>
          <c:spPr>
            <a:ln w="19050" cap="rnd">
              <a:solidFill>
                <a:srgbClr val="FEAE51">
                  <a:alpha val="9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Em_t!$C$188:$F$188</c:f>
              <c:numCache>
                <c:formatCode>General</c:formatCode>
                <c:ptCount val="4"/>
                <c:pt idx="0">
                  <c:v>2021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</c:numCache>
            </c:numRef>
          </c:xVal>
          <c:yVal>
            <c:numRef>
              <c:f>Em_t!$C$199:$F$199</c:f>
              <c:numCache>
                <c:formatCode>0%</c:formatCode>
                <c:ptCount val="4"/>
                <c:pt idx="0" formatCode="0.0%">
                  <c:v>-8.7085557199421348E-2</c:v>
                </c:pt>
                <c:pt idx="1">
                  <c:v>-9.9226183305292426E-2</c:v>
                </c:pt>
                <c:pt idx="2">
                  <c:v>-0.1467266330058552</c:v>
                </c:pt>
                <c:pt idx="3">
                  <c:v>-0.10644102524798393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9492-4CA4-B010-573ED90A31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5719840"/>
        <c:axId val="875719184"/>
        <c:extLst>
          <c:ext xmlns:c15="http://schemas.microsoft.com/office/drawing/2012/chart" uri="{02D57815-91ED-43cb-92C2-25804820EDAC}">
            <c15:filteredScatterSeries>
              <c15:ser>
                <c:idx val="11"/>
                <c:order val="11"/>
                <c:tx>
                  <c:v>NDC</c:v>
                </c:tx>
                <c:spPr>
                  <a:ln w="127000" cap="rnd">
                    <a:solidFill>
                      <a:schemeClr val="bg1">
                        <a:lumMod val="50000"/>
                        <a:alpha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(Em_t!$C$44,Em_t!$D$44)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2005</c:v>
                      </c:pt>
                      <c:pt idx="1">
                        <c:v>2035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(Em_t!$B$44,Em_t!$B$44)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-0.51</c:v>
                      </c:pt>
                      <c:pt idx="1">
                        <c:v>-0.51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D-9492-4CA4-B010-573ED90A31D0}"/>
                  </c:ext>
                </c:extLst>
              </c15:ser>
            </c15:filteredScatterSeries>
          </c:ext>
        </c:extLst>
      </c:scatterChart>
      <c:valAx>
        <c:axId val="875719840"/>
        <c:scaling>
          <c:orientation val="minMax"/>
          <c:max val="2035"/>
          <c:min val="2005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50000"/>
                <a:lumOff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Roboto" panose="02000000000000000000" pitchFamily="2" charset="0"/>
                <a:ea typeface="Roboto" panose="02000000000000000000" pitchFamily="2" charset="0"/>
                <a:cs typeface="+mn-cs"/>
              </a:defRPr>
            </a:pPr>
            <a:endParaRPr lang="en-US"/>
          </a:p>
        </c:txPr>
        <c:crossAx val="875719184"/>
        <c:crosses val="autoZero"/>
        <c:crossBetween val="midCat"/>
      </c:valAx>
      <c:valAx>
        <c:axId val="875719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Roboto" panose="02000000000000000000" pitchFamily="2" charset="0"/>
                    <a:ea typeface="Roboto" panose="02000000000000000000" pitchFamily="2" charset="0"/>
                    <a:cs typeface="+mn-cs"/>
                  </a:defRPr>
                </a:pPr>
                <a:r>
                  <a:rPr lang="en-US" sz="1400" b="1">
                    <a:solidFill>
                      <a:sysClr val="windowText" lastClr="000000"/>
                    </a:solidFill>
                    <a:latin typeface="Roboto" panose="02000000000000000000" pitchFamily="2" charset="0"/>
                    <a:ea typeface="Roboto" panose="02000000000000000000" pitchFamily="2" charset="0"/>
                  </a:rPr>
                  <a:t>Industry</a:t>
                </a:r>
                <a:r>
                  <a:rPr lang="en-US" sz="1400" b="1" baseline="0">
                    <a:solidFill>
                      <a:sysClr val="windowText" lastClr="000000"/>
                    </a:solidFill>
                    <a:latin typeface="Roboto" panose="02000000000000000000" pitchFamily="2" charset="0"/>
                    <a:ea typeface="Roboto" panose="02000000000000000000" pitchFamily="2" charset="0"/>
                  </a:rPr>
                  <a:t> </a:t>
                </a:r>
                <a:r>
                  <a:rPr lang="en-US" sz="1400" b="1">
                    <a:solidFill>
                      <a:sysClr val="windowText" lastClr="000000"/>
                    </a:solidFill>
                    <a:latin typeface="Roboto" panose="02000000000000000000" pitchFamily="2" charset="0"/>
                    <a:ea typeface="Roboto" panose="02000000000000000000" pitchFamily="2" charset="0"/>
                  </a:rPr>
                  <a:t>Emissions (% Below 2005 Levels)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Roboto" panose="02000000000000000000" pitchFamily="2" charset="0"/>
                  <a:ea typeface="Roboto" panose="02000000000000000000" pitchFamily="2" charset="0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Roboto" panose="02000000000000000000" pitchFamily="2" charset="0"/>
                <a:ea typeface="Roboto" panose="02000000000000000000" pitchFamily="2" charset="0"/>
                <a:cs typeface="+mn-cs"/>
              </a:defRPr>
            </a:pPr>
            <a:endParaRPr lang="en-US"/>
          </a:p>
        </c:txPr>
        <c:crossAx val="875719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1"/>
          <c:order val="0"/>
          <c:tx>
            <c:v>MIN</c:v>
          </c:tx>
          <c:spPr>
            <a:noFill/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E816-4770-A391-A935BD7A41EA}"/>
              </c:ext>
            </c:extLst>
          </c:dPt>
          <c:val>
            <c:numRef>
              <c:f>(Em_t!$E$209,Em_t!$F$209,Em_t!$E$213,Em_t!$F$213)</c:f>
              <c:numCache>
                <c:formatCode>0.0%</c:formatCode>
                <c:ptCount val="4"/>
                <c:pt idx="0">
                  <c:v>0.13163739994132673</c:v>
                </c:pt>
                <c:pt idx="1">
                  <c:v>0.15992623947026519</c:v>
                </c:pt>
                <c:pt idx="2">
                  <c:v>0.12749884749172291</c:v>
                </c:pt>
                <c:pt idx="3">
                  <c:v>0.12566531159632865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816-4770-A391-A935BD7A41EA}"/>
            </c:ext>
          </c:extLst>
        </c:ser>
        <c:ser>
          <c:idx val="0"/>
          <c:order val="1"/>
          <c:tx>
            <c:v>DIFF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8B2D1">
                  <a:alpha val="9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E816-4770-A391-A935BD7A41EA}"/>
              </c:ext>
            </c:extLst>
          </c:dPt>
          <c:dPt>
            <c:idx val="1"/>
            <c:invertIfNegative val="0"/>
            <c:bubble3D val="0"/>
            <c:spPr>
              <a:solidFill>
                <a:srgbClr val="98B2D1">
                  <a:alpha val="9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E816-4770-A391-A935BD7A41EA}"/>
              </c:ext>
            </c:extLst>
          </c:dPt>
          <c:dPt>
            <c:idx val="2"/>
            <c:invertIfNegative val="0"/>
            <c:bubble3D val="0"/>
            <c:spPr>
              <a:solidFill>
                <a:srgbClr val="FEAE51">
                  <a:alpha val="9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E816-4770-A391-A935BD7A41EA}"/>
              </c:ext>
            </c:extLst>
          </c:dPt>
          <c:dPt>
            <c:idx val="3"/>
            <c:invertIfNegative val="0"/>
            <c:bubble3D val="0"/>
            <c:spPr>
              <a:solidFill>
                <a:srgbClr val="FEAE51">
                  <a:alpha val="9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E816-4770-A391-A935BD7A41EA}"/>
              </c:ext>
            </c:extLst>
          </c:dPt>
          <c:val>
            <c:numRef>
              <c:f>(Em_t!$E$212,Em_t!$F$212,Em_t!$E$216,Em_t!$F$216)</c:f>
              <c:numCache>
                <c:formatCode>0.0%</c:formatCode>
                <c:ptCount val="4"/>
                <c:pt idx="0">
                  <c:v>-0.35387714510960899</c:v>
                </c:pt>
                <c:pt idx="1">
                  <c:v>-0.39075714685865126</c:v>
                </c:pt>
                <c:pt idx="2">
                  <c:v>-0.35568519959644063</c:v>
                </c:pt>
                <c:pt idx="3">
                  <c:v>-0.43254060805881833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E816-4770-A391-A935BD7A41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860630464"/>
        <c:axId val="860628168"/>
      </c:barChart>
      <c:lineChart>
        <c:grouping val="standard"/>
        <c:varyColors val="0"/>
        <c:ser>
          <c:idx val="2"/>
          <c:order val="2"/>
          <c:tx>
            <c:v>AVG</c:v>
          </c:tx>
          <c:spPr>
            <a:ln w="25400" cap="rnd">
              <a:noFill/>
              <a:round/>
            </a:ln>
            <a:effectLst/>
          </c:spPr>
          <c:marker>
            <c:symbol val="dash"/>
            <c:size val="8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Pt>
            <c:idx val="0"/>
            <c:marker>
              <c:symbol val="dash"/>
              <c:size val="8"/>
              <c:spPr>
                <a:solidFill>
                  <a:schemeClr val="accent3">
                    <a:lumMod val="50000"/>
                  </a:schemeClr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E816-4770-A391-A935BD7A41EA}"/>
              </c:ext>
            </c:extLst>
          </c:dPt>
          <c:dPt>
            <c:idx val="1"/>
            <c:marker>
              <c:symbol val="dash"/>
              <c:size val="8"/>
              <c:spPr>
                <a:solidFill>
                  <a:schemeClr val="accent3">
                    <a:lumMod val="50000"/>
                  </a:schemeClr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E816-4770-A391-A935BD7A41EA}"/>
              </c:ext>
            </c:extLst>
          </c:dPt>
          <c:dPt>
            <c:idx val="2"/>
            <c:marker>
              <c:symbol val="dash"/>
              <c:size val="8"/>
              <c:spPr>
                <a:solidFill>
                  <a:schemeClr val="accent2">
                    <a:lumMod val="50000"/>
                  </a:schemeClr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E-E816-4770-A391-A935BD7A41EA}"/>
              </c:ext>
            </c:extLst>
          </c:dPt>
          <c:dPt>
            <c:idx val="3"/>
            <c:marker>
              <c:symbol val="dash"/>
              <c:size val="8"/>
              <c:spPr>
                <a:solidFill>
                  <a:schemeClr val="accent2">
                    <a:lumMod val="50000"/>
                  </a:schemeClr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F-E816-4770-A391-A935BD7A41EA}"/>
              </c:ext>
            </c:extLst>
          </c:dPt>
          <c:val>
            <c:numRef>
              <c:f>(Em_t!$E$210,Em_t!$F$210,Em_t!$E$214,Em_t!$F$214)</c:f>
              <c:numCache>
                <c:formatCode>0.0%</c:formatCode>
                <c:ptCount val="4"/>
                <c:pt idx="0">
                  <c:v>-3.0949494633453569E-3</c:v>
                </c:pt>
                <c:pt idx="1">
                  <c:v>-8.1382651057998467E-4</c:v>
                </c:pt>
                <c:pt idx="2">
                  <c:v>-5.5115056600030042E-2</c:v>
                </c:pt>
                <c:pt idx="3">
                  <c:v>-0.12166636544120872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E816-4770-A391-A935BD7A41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0630464"/>
        <c:axId val="860628168"/>
      </c:lineChart>
      <c:catAx>
        <c:axId val="86063046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860628168"/>
        <c:crosses val="autoZero"/>
        <c:auto val="1"/>
        <c:lblAlgn val="ctr"/>
        <c:lblOffset val="100"/>
        <c:noMultiLvlLbl val="0"/>
      </c:catAx>
      <c:valAx>
        <c:axId val="860628168"/>
        <c:scaling>
          <c:orientation val="minMax"/>
          <c:max val="5.000000000000001E-2"/>
          <c:min val="-0.60000000000000009"/>
        </c:scaling>
        <c:delete val="1"/>
        <c:axPos val="l"/>
        <c:majorGridlines>
          <c:spPr>
            <a:ln w="9525" cap="flat" cmpd="sng" algn="ctr">
              <a:solidFill>
                <a:schemeClr val="bg1"/>
              </a:solidFill>
              <a:round/>
            </a:ln>
            <a:effectLst/>
          </c:spPr>
        </c:majorGridlines>
        <c:numFmt formatCode="0.0%" sourceLinked="1"/>
        <c:majorTickMark val="out"/>
        <c:minorTickMark val="none"/>
        <c:tickLblPos val="nextTo"/>
        <c:crossAx val="860630464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142710102413667"/>
          <c:y val="3.4204446035154698E-2"/>
          <c:w val="0.69363209813387039"/>
          <c:h val="0.88378390201224843"/>
        </c:manualLayout>
      </c:layout>
      <c:scatterChart>
        <c:scatterStyle val="lineMarker"/>
        <c:varyColors val="0"/>
        <c:ser>
          <c:idx val="0"/>
          <c:order val="0"/>
          <c:tx>
            <c:v>Historical</c:v>
          </c:tx>
          <c:spPr>
            <a:ln w="317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Em_t!$A$238:$Q$238</c:f>
              <c:numCache>
                <c:formatCode>General</c:formatCode>
                <c:ptCount val="17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</c:numCache>
            </c:numRef>
          </c:xVal>
          <c:yVal>
            <c:numRef>
              <c:f>Em_t!$A$239:$Q$239</c:f>
              <c:numCache>
                <c:formatCode>0.0%</c:formatCode>
                <c:ptCount val="17"/>
                <c:pt idx="0">
                  <c:v>0</c:v>
                </c:pt>
                <c:pt idx="1">
                  <c:v>-8.9590443686006771E-2</c:v>
                </c:pt>
                <c:pt idx="2">
                  <c:v>-3.7030716723549517E-2</c:v>
                </c:pt>
                <c:pt idx="3">
                  <c:v>-1.8088737201365279E-2</c:v>
                </c:pt>
                <c:pt idx="4">
                  <c:v>-3.6860068259385703E-2</c:v>
                </c:pt>
                <c:pt idx="5">
                  <c:v>-4.5563139931740659E-2</c:v>
                </c:pt>
                <c:pt idx="6">
                  <c:v>-6.0238907849829326E-2</c:v>
                </c:pt>
                <c:pt idx="7">
                  <c:v>-0.1762798634812287</c:v>
                </c:pt>
                <c:pt idx="8">
                  <c:v>-5.5802047781570052E-2</c:v>
                </c:pt>
                <c:pt idx="9">
                  <c:v>-1.2116040955631457E-2</c:v>
                </c:pt>
                <c:pt idx="10">
                  <c:v>-4.1126279863481274E-2</c:v>
                </c:pt>
                <c:pt idx="11">
                  <c:v>-0.10529010238907854</c:v>
                </c:pt>
                <c:pt idx="12">
                  <c:v>-0.10341296928327648</c:v>
                </c:pt>
                <c:pt idx="13">
                  <c:v>-3.4129692832765013E-3</c:v>
                </c:pt>
                <c:pt idx="14">
                  <c:v>1.0409556313992985E-2</c:v>
                </c:pt>
                <c:pt idx="15">
                  <c:v>-7.4061433447098923E-2</c:v>
                </c:pt>
                <c:pt idx="16">
                  <c:v>-4.6075085324232101E-2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187-4AD3-B80B-0C90D5372911}"/>
            </c:ext>
          </c:extLst>
        </c:ser>
        <c:ser>
          <c:idx val="5"/>
          <c:order val="1"/>
          <c:tx>
            <c:strRef>
              <c:f>Em_t!$B$242</c:f>
              <c:strCache>
                <c:ptCount val="1"/>
                <c:pt idx="0">
                  <c:v>EPS-EI</c:v>
                </c:pt>
              </c:strCache>
            </c:strRef>
          </c:tx>
          <c:spPr>
            <a:ln w="19050" cap="rnd">
              <a:solidFill>
                <a:srgbClr val="98B2D1">
                  <a:alpha val="9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Em_t!$C$241:$F$241</c:f>
              <c:numCache>
                <c:formatCode>General</c:formatCode>
                <c:ptCount val="4"/>
                <c:pt idx="0">
                  <c:v>2021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</c:numCache>
            </c:numRef>
          </c:xVal>
          <c:yVal>
            <c:numRef>
              <c:f>Em_t!$C$242:$F$242</c:f>
              <c:numCache>
                <c:formatCode>0%</c:formatCode>
                <c:ptCount val="4"/>
                <c:pt idx="0" formatCode="0.0%">
                  <c:v>-4.6075085324232101E-2</c:v>
                </c:pt>
                <c:pt idx="1">
                  <c:v>-3.9463220363908258E-2</c:v>
                </c:pt>
                <c:pt idx="2">
                  <c:v>-4.8479861555871362E-2</c:v>
                </c:pt>
                <c:pt idx="3">
                  <c:v>-5.993836753695192E-2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187-4AD3-B80B-0C90D5372911}"/>
            </c:ext>
          </c:extLst>
        </c:ser>
        <c:ser>
          <c:idx val="1"/>
          <c:order val="2"/>
          <c:tx>
            <c:strRef>
              <c:f>Em_t!$B$246</c:f>
              <c:strCache>
                <c:ptCount val="1"/>
                <c:pt idx="0">
                  <c:v>MARKAL-NETL</c:v>
                </c:pt>
              </c:strCache>
            </c:strRef>
          </c:tx>
          <c:spPr>
            <a:ln w="19050" cap="rnd">
              <a:solidFill>
                <a:srgbClr val="98B2D1">
                  <a:alpha val="9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Em_t!$C$241:$F$241</c:f>
              <c:numCache>
                <c:formatCode>General</c:formatCode>
                <c:ptCount val="4"/>
                <c:pt idx="0">
                  <c:v>2021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</c:numCache>
            </c:numRef>
          </c:xVal>
          <c:yVal>
            <c:numRef>
              <c:f>Em_t!$C$246:$F$246</c:f>
              <c:numCache>
                <c:formatCode>0%</c:formatCode>
                <c:ptCount val="4"/>
                <c:pt idx="0" formatCode="0.0%">
                  <c:v>-4.6075085324232101E-2</c:v>
                </c:pt>
                <c:pt idx="1">
                  <c:v>-0.41866032950857468</c:v>
                </c:pt>
                <c:pt idx="2">
                  <c:v>-0.50683668221398559</c:v>
                </c:pt>
                <c:pt idx="3">
                  <c:v>-0.51327433628318586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187-4AD3-B80B-0C90D5372911}"/>
            </c:ext>
          </c:extLst>
        </c:ser>
        <c:ser>
          <c:idx val="2"/>
          <c:order val="3"/>
          <c:tx>
            <c:strRef>
              <c:f>Em_t!$B$247</c:f>
              <c:strCache>
                <c:ptCount val="1"/>
                <c:pt idx="0">
                  <c:v>NEMS-RHG</c:v>
                </c:pt>
              </c:strCache>
            </c:strRef>
          </c:tx>
          <c:spPr>
            <a:ln w="19050" cap="rnd">
              <a:solidFill>
                <a:srgbClr val="98B2D1">
                  <a:alpha val="9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Em_t!$C$241:$F$241</c:f>
              <c:numCache>
                <c:formatCode>General</c:formatCode>
                <c:ptCount val="4"/>
                <c:pt idx="0">
                  <c:v>2021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</c:numCache>
            </c:numRef>
          </c:xVal>
          <c:yVal>
            <c:numRef>
              <c:f>Em_t!$C$247:$F$247</c:f>
              <c:numCache>
                <c:formatCode>0%</c:formatCode>
                <c:ptCount val="4"/>
                <c:pt idx="0" formatCode="0.0%">
                  <c:v>-4.6075085324232101E-2</c:v>
                </c:pt>
                <c:pt idx="1">
                  <c:v>-1.6895476109215046E-2</c:v>
                </c:pt>
                <c:pt idx="2">
                  <c:v>-2.4741011945392577E-2</c:v>
                </c:pt>
                <c:pt idx="3">
                  <c:v>-3.4703112627986532E-2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187-4AD3-B80B-0C90D5372911}"/>
            </c:ext>
          </c:extLst>
        </c:ser>
        <c:ser>
          <c:idx val="3"/>
          <c:order val="4"/>
          <c:tx>
            <c:strRef>
              <c:f>Em_t!$B$249</c:f>
              <c:strCache>
                <c:ptCount val="1"/>
                <c:pt idx="0">
                  <c:v>REGEN-EPRI</c:v>
                </c:pt>
              </c:strCache>
            </c:strRef>
          </c:tx>
          <c:spPr>
            <a:ln w="19050" cap="rnd">
              <a:solidFill>
                <a:srgbClr val="98B2D1">
                  <a:alpha val="9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Em_t!$C$241:$F$241</c:f>
              <c:numCache>
                <c:formatCode>General</c:formatCode>
                <c:ptCount val="4"/>
                <c:pt idx="0">
                  <c:v>2021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</c:numCache>
            </c:numRef>
          </c:xVal>
          <c:yVal>
            <c:numRef>
              <c:f>Em_t!$C$249:$F$249</c:f>
              <c:numCache>
                <c:formatCode>0%</c:formatCode>
                <c:ptCount val="4"/>
                <c:pt idx="0" formatCode="0.0%">
                  <c:v>-4.6075085324232101E-2</c:v>
                </c:pt>
                <c:pt idx="1">
                  <c:v>-8.5018971455432579E-2</c:v>
                </c:pt>
                <c:pt idx="2">
                  <c:v>-0.11855922907790972</c:v>
                </c:pt>
                <c:pt idx="3">
                  <c:v>-0.1554288127941611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187-4AD3-B80B-0C90D5372911}"/>
            </c:ext>
          </c:extLst>
        </c:ser>
        <c:ser>
          <c:idx val="4"/>
          <c:order val="5"/>
          <c:tx>
            <c:strRef>
              <c:f>Em_t!$B$250</c:f>
              <c:strCache>
                <c:ptCount val="1"/>
                <c:pt idx="0">
                  <c:v>RIO-REPEAT</c:v>
                </c:pt>
              </c:strCache>
            </c:strRef>
          </c:tx>
          <c:spPr>
            <a:ln w="19050" cap="rnd">
              <a:solidFill>
                <a:srgbClr val="98B2D1">
                  <a:alpha val="9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Em_t!$C$241:$F$241</c:f>
              <c:numCache>
                <c:formatCode>General</c:formatCode>
                <c:ptCount val="4"/>
                <c:pt idx="0">
                  <c:v>2021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</c:numCache>
            </c:numRef>
          </c:xVal>
          <c:yVal>
            <c:numRef>
              <c:f>Em_t!$C$250:$F$250</c:f>
              <c:numCache>
                <c:formatCode>0%</c:formatCode>
                <c:ptCount val="4"/>
                <c:pt idx="0" formatCode="0.0%">
                  <c:v>-4.6075085324232101E-2</c:v>
                </c:pt>
                <c:pt idx="1">
                  <c:v>0.10940170940170946</c:v>
                </c:pt>
                <c:pt idx="2">
                  <c:v>9.0598290598290498E-2</c:v>
                </c:pt>
                <c:pt idx="3">
                  <c:v>7.6923076923076872E-2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187-4AD3-B80B-0C90D5372911}"/>
            </c:ext>
          </c:extLst>
        </c:ser>
        <c:ser>
          <c:idx val="6"/>
          <c:order val="6"/>
          <c:tx>
            <c:strRef>
              <c:f>Em_t!$B$251</c:f>
              <c:strCache>
                <c:ptCount val="1"/>
                <c:pt idx="0">
                  <c:v>EPS-EI</c:v>
                </c:pt>
              </c:strCache>
            </c:strRef>
          </c:tx>
          <c:spPr>
            <a:ln w="19050" cap="rnd">
              <a:solidFill>
                <a:srgbClr val="FEAE51">
                  <a:alpha val="9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Em_t!$C$241:$F$241</c:f>
              <c:numCache>
                <c:formatCode>General</c:formatCode>
                <c:ptCount val="4"/>
                <c:pt idx="0">
                  <c:v>2021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</c:numCache>
            </c:numRef>
          </c:xVal>
          <c:yVal>
            <c:numRef>
              <c:f>Em_t!$C$251:$F$251</c:f>
              <c:numCache>
                <c:formatCode>0%</c:formatCode>
                <c:ptCount val="4"/>
                <c:pt idx="0" formatCode="0.0%">
                  <c:v>-4.6075085324232101E-2</c:v>
                </c:pt>
                <c:pt idx="1">
                  <c:v>-6.2439956482337577E-2</c:v>
                </c:pt>
                <c:pt idx="2">
                  <c:v>-0.10383732879820073</c:v>
                </c:pt>
                <c:pt idx="3">
                  <c:v>-0.12639940863168531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187-4AD3-B80B-0C90D5372911}"/>
            </c:ext>
          </c:extLst>
        </c:ser>
        <c:ser>
          <c:idx val="7"/>
          <c:order val="7"/>
          <c:tx>
            <c:strRef>
              <c:f>Em_t!$B$255</c:f>
              <c:strCache>
                <c:ptCount val="1"/>
                <c:pt idx="0">
                  <c:v>MARKAL-NETL</c:v>
                </c:pt>
              </c:strCache>
            </c:strRef>
          </c:tx>
          <c:spPr>
            <a:ln w="19050" cap="rnd">
              <a:solidFill>
                <a:srgbClr val="FEAE51">
                  <a:alpha val="9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Em_t!$C$241:$F$241</c:f>
              <c:numCache>
                <c:formatCode>General</c:formatCode>
                <c:ptCount val="4"/>
                <c:pt idx="0">
                  <c:v>2021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</c:numCache>
            </c:numRef>
          </c:xVal>
          <c:yVal>
            <c:numRef>
              <c:f>Em_t!$C$255:$F$255</c:f>
              <c:numCache>
                <c:formatCode>0%</c:formatCode>
                <c:ptCount val="4"/>
                <c:pt idx="0" formatCode="0.0%">
                  <c:v>-4.6075085324232101E-2</c:v>
                </c:pt>
                <c:pt idx="1">
                  <c:v>-0.47571248692074419</c:v>
                </c:pt>
                <c:pt idx="2">
                  <c:v>-0.54031957720751245</c:v>
                </c:pt>
                <c:pt idx="3">
                  <c:v>-0.55791228474648413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5187-4AD3-B80B-0C90D5372911}"/>
            </c:ext>
          </c:extLst>
        </c:ser>
        <c:ser>
          <c:idx val="8"/>
          <c:order val="8"/>
          <c:tx>
            <c:strRef>
              <c:f>Em_t!$B$256</c:f>
              <c:strCache>
                <c:ptCount val="1"/>
                <c:pt idx="0">
                  <c:v>NEMS-RHG</c:v>
                </c:pt>
              </c:strCache>
            </c:strRef>
          </c:tx>
          <c:spPr>
            <a:ln w="19050" cap="rnd">
              <a:solidFill>
                <a:srgbClr val="FEAE51">
                  <a:alpha val="9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Em_t!$C$241:$F$241</c:f>
              <c:numCache>
                <c:formatCode>General</c:formatCode>
                <c:ptCount val="4"/>
                <c:pt idx="0">
                  <c:v>2021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</c:numCache>
            </c:numRef>
          </c:xVal>
          <c:yVal>
            <c:numRef>
              <c:f>Em_t!$C$256:$F$256</c:f>
              <c:numCache>
                <c:formatCode>0%</c:formatCode>
                <c:ptCount val="4"/>
                <c:pt idx="0" formatCode="0.0%">
                  <c:v>-4.6075085324232101E-2</c:v>
                </c:pt>
                <c:pt idx="1">
                  <c:v>-2.2849447098976294E-2</c:v>
                </c:pt>
                <c:pt idx="2">
                  <c:v>-2.5471629692832232E-2</c:v>
                </c:pt>
                <c:pt idx="3">
                  <c:v>-4.1101679180887363E-2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5187-4AD3-B80B-0C90D5372911}"/>
            </c:ext>
          </c:extLst>
        </c:ser>
        <c:ser>
          <c:idx val="9"/>
          <c:order val="9"/>
          <c:tx>
            <c:strRef>
              <c:f>Em_t!$B$258</c:f>
              <c:strCache>
                <c:ptCount val="1"/>
                <c:pt idx="0">
                  <c:v>REGEN-EPRI</c:v>
                </c:pt>
              </c:strCache>
            </c:strRef>
          </c:tx>
          <c:spPr>
            <a:ln w="19050" cap="rnd">
              <a:solidFill>
                <a:srgbClr val="FEAE51">
                  <a:alpha val="9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Em_t!$C$241:$F$241</c:f>
              <c:numCache>
                <c:formatCode>General</c:formatCode>
                <c:ptCount val="4"/>
                <c:pt idx="0">
                  <c:v>2021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</c:numCache>
            </c:numRef>
          </c:xVal>
          <c:yVal>
            <c:numRef>
              <c:f>Em_t!$C$258:$F$258</c:f>
              <c:numCache>
                <c:formatCode>0%</c:formatCode>
                <c:ptCount val="4"/>
                <c:pt idx="0" formatCode="0.0%">
                  <c:v>-4.6075085324232101E-2</c:v>
                </c:pt>
                <c:pt idx="1">
                  <c:v>-0.10693421095603928</c:v>
                </c:pt>
                <c:pt idx="2">
                  <c:v>-0.16057499166078704</c:v>
                </c:pt>
                <c:pt idx="3">
                  <c:v>-0.20044204818287326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5187-4AD3-B80B-0C90D5372911}"/>
            </c:ext>
          </c:extLst>
        </c:ser>
        <c:ser>
          <c:idx val="10"/>
          <c:order val="10"/>
          <c:tx>
            <c:strRef>
              <c:f>Em_t!$B$259</c:f>
              <c:strCache>
                <c:ptCount val="1"/>
                <c:pt idx="0">
                  <c:v>RIO-REPEAT</c:v>
                </c:pt>
              </c:strCache>
            </c:strRef>
          </c:tx>
          <c:spPr>
            <a:ln w="19050" cap="rnd">
              <a:solidFill>
                <a:srgbClr val="FEAE51">
                  <a:alpha val="9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Em_t!$C$241:$F$241</c:f>
              <c:numCache>
                <c:formatCode>General</c:formatCode>
                <c:ptCount val="4"/>
                <c:pt idx="0">
                  <c:v>2021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</c:numCache>
            </c:numRef>
          </c:xVal>
          <c:yVal>
            <c:numRef>
              <c:f>Em_t!$C$259:$F$259</c:f>
              <c:numCache>
                <c:formatCode>0%</c:formatCode>
                <c:ptCount val="4"/>
                <c:pt idx="0" formatCode="0.0%">
                  <c:v>-4.6075085324232101E-2</c:v>
                </c:pt>
                <c:pt idx="1">
                  <c:v>9.6581196581196682E-2</c:v>
                </c:pt>
                <c:pt idx="2">
                  <c:v>8.5470085470085166E-3</c:v>
                </c:pt>
                <c:pt idx="3">
                  <c:v>-9.2307692307692313E-2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5187-4AD3-B80B-0C90D5372911}"/>
            </c:ext>
          </c:extLst>
        </c:ser>
        <c:ser>
          <c:idx val="12"/>
          <c:order val="12"/>
          <c:tx>
            <c:strRef>
              <c:f>Em_t!$B$243</c:f>
              <c:strCache>
                <c:ptCount val="1"/>
                <c:pt idx="0">
                  <c:v>GCAM-CGS</c:v>
                </c:pt>
              </c:strCache>
            </c:strRef>
          </c:tx>
          <c:spPr>
            <a:ln w="19050" cap="rnd">
              <a:solidFill>
                <a:srgbClr val="98B2D1">
                  <a:alpha val="9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Em_t!$C$241:$F$241</c:f>
              <c:numCache>
                <c:formatCode>General</c:formatCode>
                <c:ptCount val="4"/>
                <c:pt idx="0">
                  <c:v>2021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</c:numCache>
            </c:numRef>
          </c:xVal>
          <c:yVal>
            <c:numRef>
              <c:f>Em_t!$C$243:$F$243</c:f>
              <c:numCache>
                <c:formatCode>0%</c:formatCode>
                <c:ptCount val="4"/>
                <c:pt idx="0" formatCode="0.0%">
                  <c:v>-4.6075085324232101E-2</c:v>
                </c:pt>
                <c:pt idx="1">
                  <c:v>-7.4809496221182492E-2</c:v>
                </c:pt>
                <c:pt idx="2">
                  <c:v>-8.9526937370559723E-2</c:v>
                </c:pt>
                <c:pt idx="3">
                  <c:v>-0.1398656642146997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5187-4AD3-B80B-0C90D5372911}"/>
            </c:ext>
          </c:extLst>
        </c:ser>
        <c:ser>
          <c:idx val="13"/>
          <c:order val="13"/>
          <c:tx>
            <c:strRef>
              <c:f>Em_t!$B$252</c:f>
              <c:strCache>
                <c:ptCount val="1"/>
                <c:pt idx="0">
                  <c:v>GCAM-CGS</c:v>
                </c:pt>
              </c:strCache>
            </c:strRef>
          </c:tx>
          <c:spPr>
            <a:ln w="19050" cap="rnd">
              <a:solidFill>
                <a:srgbClr val="FEAE51">
                  <a:alpha val="9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Em_t!$C$241:$F$241</c:f>
              <c:numCache>
                <c:formatCode>General</c:formatCode>
                <c:ptCount val="4"/>
                <c:pt idx="0">
                  <c:v>2021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</c:numCache>
            </c:numRef>
          </c:xVal>
          <c:yVal>
            <c:numRef>
              <c:f>Em_t!$C$252:$F$252</c:f>
              <c:numCache>
                <c:formatCode>0%</c:formatCode>
                <c:ptCount val="4"/>
                <c:pt idx="0" formatCode="0.0%">
                  <c:v>-4.6075085324232101E-2</c:v>
                </c:pt>
                <c:pt idx="1">
                  <c:v>-0.14637006260033958</c:v>
                </c:pt>
                <c:pt idx="2">
                  <c:v>-0.22386471399645569</c:v>
                </c:pt>
                <c:pt idx="3">
                  <c:v>-0.23848304760637207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5187-4AD3-B80B-0C90D53729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5719840"/>
        <c:axId val="875719184"/>
        <c:extLst>
          <c:ext xmlns:c15="http://schemas.microsoft.com/office/drawing/2012/chart" uri="{02D57815-91ED-43cb-92C2-25804820EDAC}">
            <c15:filteredScatterSeries>
              <c15:ser>
                <c:idx val="11"/>
                <c:order val="11"/>
                <c:tx>
                  <c:v>NDC</c:v>
                </c:tx>
                <c:spPr>
                  <a:ln w="127000" cap="rnd">
                    <a:solidFill>
                      <a:schemeClr val="bg1">
                        <a:lumMod val="50000"/>
                        <a:alpha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(Em_t!$C$44,Em_t!$D$44)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2005</c:v>
                      </c:pt>
                      <c:pt idx="1">
                        <c:v>2035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(Em_t!$B$44,Em_t!$B$44)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-0.51</c:v>
                      </c:pt>
                      <c:pt idx="1">
                        <c:v>-0.51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D-5187-4AD3-B80B-0C90D5372911}"/>
                  </c:ext>
                </c:extLst>
              </c15:ser>
            </c15:filteredScatterSeries>
          </c:ext>
        </c:extLst>
      </c:scatterChart>
      <c:valAx>
        <c:axId val="875719840"/>
        <c:scaling>
          <c:orientation val="minMax"/>
          <c:max val="2035"/>
          <c:min val="2005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50000"/>
                <a:lumOff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Roboto" panose="02000000000000000000" pitchFamily="2" charset="0"/>
                <a:ea typeface="Roboto" panose="02000000000000000000" pitchFamily="2" charset="0"/>
                <a:cs typeface="+mn-cs"/>
              </a:defRPr>
            </a:pPr>
            <a:endParaRPr lang="en-US"/>
          </a:p>
        </c:txPr>
        <c:crossAx val="875719184"/>
        <c:crosses val="autoZero"/>
        <c:crossBetween val="midCat"/>
      </c:valAx>
      <c:valAx>
        <c:axId val="875719184"/>
        <c:scaling>
          <c:orientation val="minMax"/>
          <c:min val="-0.60000000000000009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Roboto" panose="02000000000000000000" pitchFamily="2" charset="0"/>
                    <a:ea typeface="Roboto" panose="02000000000000000000" pitchFamily="2" charset="0"/>
                    <a:cs typeface="+mn-cs"/>
                  </a:defRPr>
                </a:pPr>
                <a:r>
                  <a:rPr lang="en-US" sz="1400" b="1">
                    <a:solidFill>
                      <a:sysClr val="windowText" lastClr="000000"/>
                    </a:solidFill>
                    <a:latin typeface="Roboto" panose="02000000000000000000" pitchFamily="2" charset="0"/>
                    <a:ea typeface="Roboto" panose="02000000000000000000" pitchFamily="2" charset="0"/>
                  </a:rPr>
                  <a:t>Building</a:t>
                </a:r>
                <a:r>
                  <a:rPr lang="en-US" sz="1400" b="1" baseline="0">
                    <a:solidFill>
                      <a:sysClr val="windowText" lastClr="000000"/>
                    </a:solidFill>
                    <a:latin typeface="Roboto" panose="02000000000000000000" pitchFamily="2" charset="0"/>
                    <a:ea typeface="Roboto" panose="02000000000000000000" pitchFamily="2" charset="0"/>
                  </a:rPr>
                  <a:t> </a:t>
                </a:r>
                <a:r>
                  <a:rPr lang="en-US" sz="1400" b="1">
                    <a:solidFill>
                      <a:sysClr val="windowText" lastClr="000000"/>
                    </a:solidFill>
                    <a:latin typeface="Roboto" panose="02000000000000000000" pitchFamily="2" charset="0"/>
                    <a:ea typeface="Roboto" panose="02000000000000000000" pitchFamily="2" charset="0"/>
                  </a:rPr>
                  <a:t>Emissions (% Below 2005 Levels)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Roboto" panose="02000000000000000000" pitchFamily="2" charset="0"/>
                  <a:ea typeface="Roboto" panose="02000000000000000000" pitchFamily="2" charset="0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Roboto" panose="02000000000000000000" pitchFamily="2" charset="0"/>
                <a:ea typeface="Roboto" panose="02000000000000000000" pitchFamily="2" charset="0"/>
                <a:cs typeface="+mn-cs"/>
              </a:defRPr>
            </a:pPr>
            <a:endParaRPr lang="en-US"/>
          </a:p>
        </c:txPr>
        <c:crossAx val="875719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788569995992728"/>
          <c:y val="9.9787792284245905E-2"/>
          <c:w val="0.72422860008014545"/>
          <c:h val="0.83368701285959013"/>
        </c:manualLayout>
      </c:layout>
      <c:barChart>
        <c:barDir val="col"/>
        <c:grouping val="stacked"/>
        <c:varyColors val="0"/>
        <c:ser>
          <c:idx val="1"/>
          <c:order val="0"/>
          <c:tx>
            <c:v>MIN</c:v>
          </c:tx>
          <c:spPr>
            <a:noFill/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5D23-4D57-B6B0-88B91E730C28}"/>
              </c:ext>
            </c:extLst>
          </c:dPt>
          <c:val>
            <c:numRef>
              <c:f>(Em_t!$E$262,Em_t!$F$262,Em_t!$E$266,Em_t!$F$266)</c:f>
              <c:numCache>
                <c:formatCode>0.0%</c:formatCode>
                <c:ptCount val="4"/>
                <c:pt idx="0">
                  <c:v>9.0598290598290498E-2</c:v>
                </c:pt>
                <c:pt idx="1">
                  <c:v>7.6923076923076872E-2</c:v>
                </c:pt>
                <c:pt idx="2">
                  <c:v>8.5470085470085166E-3</c:v>
                </c:pt>
                <c:pt idx="3">
                  <c:v>-4.1101679180887363E-2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D23-4D57-B6B0-88B91E730C28}"/>
            </c:ext>
          </c:extLst>
        </c:ser>
        <c:ser>
          <c:idx val="0"/>
          <c:order val="1"/>
          <c:tx>
            <c:v>DIFF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8B2D1">
                  <a:alpha val="9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5D23-4D57-B6B0-88B91E730C28}"/>
              </c:ext>
            </c:extLst>
          </c:dPt>
          <c:dPt>
            <c:idx val="1"/>
            <c:invertIfNegative val="0"/>
            <c:bubble3D val="0"/>
            <c:spPr>
              <a:solidFill>
                <a:srgbClr val="98B2D1">
                  <a:alpha val="9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5D23-4D57-B6B0-88B91E730C28}"/>
              </c:ext>
            </c:extLst>
          </c:dPt>
          <c:dPt>
            <c:idx val="2"/>
            <c:invertIfNegative val="0"/>
            <c:bubble3D val="0"/>
            <c:spPr>
              <a:solidFill>
                <a:srgbClr val="FEAE51">
                  <a:alpha val="9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5D23-4D57-B6B0-88B91E730C28}"/>
              </c:ext>
            </c:extLst>
          </c:dPt>
          <c:dPt>
            <c:idx val="3"/>
            <c:invertIfNegative val="0"/>
            <c:bubble3D val="0"/>
            <c:spPr>
              <a:solidFill>
                <a:srgbClr val="FEAE51">
                  <a:alpha val="9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5D23-4D57-B6B0-88B91E730C28}"/>
              </c:ext>
            </c:extLst>
          </c:dPt>
          <c:val>
            <c:numRef>
              <c:f>(Em_t!$E$265,Em_t!$F$265,Em_t!$E$269,Em_t!$F$269)</c:f>
              <c:numCache>
                <c:formatCode>0.0%</c:formatCode>
                <c:ptCount val="4"/>
                <c:pt idx="0">
                  <c:v>-0.59743497281227609</c:v>
                </c:pt>
                <c:pt idx="1">
                  <c:v>-0.59019741320626273</c:v>
                </c:pt>
                <c:pt idx="2">
                  <c:v>-0.54886658575452096</c:v>
                </c:pt>
                <c:pt idx="3">
                  <c:v>-0.51681060556559677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5D23-4D57-B6B0-88B91E730C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860630464"/>
        <c:axId val="860628168"/>
      </c:barChart>
      <c:lineChart>
        <c:grouping val="standard"/>
        <c:varyColors val="0"/>
        <c:ser>
          <c:idx val="2"/>
          <c:order val="2"/>
          <c:tx>
            <c:v>AVG</c:v>
          </c:tx>
          <c:spPr>
            <a:ln w="25400" cap="rnd">
              <a:noFill/>
              <a:round/>
            </a:ln>
            <a:effectLst/>
          </c:spPr>
          <c:marker>
            <c:symbol val="dash"/>
            <c:size val="8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Pt>
            <c:idx val="0"/>
            <c:marker>
              <c:symbol val="dash"/>
              <c:size val="8"/>
              <c:spPr>
                <a:solidFill>
                  <a:schemeClr val="accent3">
                    <a:lumMod val="50000"/>
                  </a:schemeClr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5D23-4D57-B6B0-88B91E730C28}"/>
              </c:ext>
            </c:extLst>
          </c:dPt>
          <c:dPt>
            <c:idx val="1"/>
            <c:marker>
              <c:symbol val="dash"/>
              <c:size val="8"/>
              <c:spPr>
                <a:solidFill>
                  <a:schemeClr val="accent3">
                    <a:lumMod val="50000"/>
                  </a:schemeClr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5D23-4D57-B6B0-88B91E730C28}"/>
              </c:ext>
            </c:extLst>
          </c:dPt>
          <c:dPt>
            <c:idx val="2"/>
            <c:marker>
              <c:symbol val="dash"/>
              <c:size val="8"/>
              <c:spPr>
                <a:solidFill>
                  <a:schemeClr val="accent2">
                    <a:lumMod val="50000"/>
                  </a:schemeClr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E-5D23-4D57-B6B0-88B91E730C28}"/>
              </c:ext>
            </c:extLst>
          </c:dPt>
          <c:dPt>
            <c:idx val="3"/>
            <c:marker>
              <c:symbol val="dash"/>
              <c:size val="8"/>
              <c:spPr>
                <a:solidFill>
                  <a:schemeClr val="accent2">
                    <a:lumMod val="50000"/>
                  </a:schemeClr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F-5D23-4D57-B6B0-88B91E730C28}"/>
              </c:ext>
            </c:extLst>
          </c:dPt>
          <c:val>
            <c:numRef>
              <c:f>(Em_t!$E$263,Em_t!$F$263,Em_t!$E$267,Em_t!$F$267)</c:f>
              <c:numCache>
                <c:formatCode>0.0%</c:formatCode>
                <c:ptCount val="4"/>
                <c:pt idx="0">
                  <c:v>-0.11625757192757141</c:v>
                </c:pt>
                <c:pt idx="1">
                  <c:v>-0.13771453608898471</c:v>
                </c:pt>
                <c:pt idx="2">
                  <c:v>-0.1742535388014633</c:v>
                </c:pt>
                <c:pt idx="3">
                  <c:v>-0.2094410267759991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5D23-4D57-B6B0-88B91E730C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0630464"/>
        <c:axId val="860628168"/>
      </c:lineChart>
      <c:catAx>
        <c:axId val="86063046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860628168"/>
        <c:crosses val="autoZero"/>
        <c:auto val="1"/>
        <c:lblAlgn val="ctr"/>
        <c:lblOffset val="100"/>
        <c:noMultiLvlLbl val="0"/>
      </c:catAx>
      <c:valAx>
        <c:axId val="860628168"/>
        <c:scaling>
          <c:orientation val="minMax"/>
          <c:max val="5.000000000000001E-2"/>
          <c:min val="-0.60000000000000009"/>
        </c:scaling>
        <c:delete val="1"/>
        <c:axPos val="l"/>
        <c:majorGridlines>
          <c:spPr>
            <a:ln w="9525" cap="flat" cmpd="sng" algn="ctr">
              <a:solidFill>
                <a:schemeClr val="bg1"/>
              </a:solidFill>
              <a:round/>
            </a:ln>
            <a:effectLst/>
          </c:spPr>
        </c:majorGridlines>
        <c:numFmt formatCode="0.0%" sourceLinked="1"/>
        <c:majorTickMark val="out"/>
        <c:minorTickMark val="none"/>
        <c:tickLblPos val="nextTo"/>
        <c:crossAx val="860630464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142710102413667"/>
          <c:y val="3.4204446035154698E-2"/>
          <c:w val="0.69363209813387039"/>
          <c:h val="0.88378390201224843"/>
        </c:manualLayout>
      </c:layout>
      <c:scatterChart>
        <c:scatterStyle val="lineMarker"/>
        <c:varyColors val="0"/>
        <c:ser>
          <c:idx val="0"/>
          <c:order val="0"/>
          <c:tx>
            <c:v>Historical</c:v>
          </c:tx>
          <c:spPr>
            <a:ln w="317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Em_t_power!$A$4:$Q$4</c:f>
              <c:numCache>
                <c:formatCode>General</c:formatCode>
                <c:ptCount val="17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</c:numCache>
            </c:numRef>
          </c:xVal>
          <c:yVal>
            <c:numRef>
              <c:f>Em_t_power!$A$5:$Q$5</c:f>
              <c:numCache>
                <c:formatCode>0.0%</c:formatCode>
                <c:ptCount val="17"/>
                <c:pt idx="0">
                  <c:v>0</c:v>
                </c:pt>
                <c:pt idx="1">
                  <c:v>-2.3207366359734971E-2</c:v>
                </c:pt>
                <c:pt idx="2">
                  <c:v>4.5831423690678719E-3</c:v>
                </c:pt>
                <c:pt idx="3">
                  <c:v>-1.6999291696179197E-2</c:v>
                </c:pt>
                <c:pt idx="4">
                  <c:v>-0.1061622432398649</c:v>
                </c:pt>
                <c:pt idx="5">
                  <c:v>-5.8955876838465038E-2</c:v>
                </c:pt>
                <c:pt idx="6">
                  <c:v>-0.10082913211949507</c:v>
                </c:pt>
                <c:pt idx="7">
                  <c:v>-0.15699345860589142</c:v>
                </c:pt>
                <c:pt idx="8">
                  <c:v>-0.1507437190117078</c:v>
                </c:pt>
                <c:pt idx="9">
                  <c:v>-0.15120203324861459</c:v>
                </c:pt>
                <c:pt idx="10">
                  <c:v>-0.20811632848631312</c:v>
                </c:pt>
                <c:pt idx="11">
                  <c:v>-0.24632306987208863</c:v>
                </c:pt>
                <c:pt idx="12">
                  <c:v>-0.27836340152493644</c:v>
                </c:pt>
                <c:pt idx="13">
                  <c:v>-0.26965543102370726</c:v>
                </c:pt>
                <c:pt idx="14">
                  <c:v>-0.33081954918545065</c:v>
                </c:pt>
                <c:pt idx="15">
                  <c:v>-0.40044164826465567</c:v>
                </c:pt>
                <c:pt idx="16">
                  <c:v>-0.3537769259614183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61D-47A6-BA1E-522248A5858F}"/>
            </c:ext>
          </c:extLst>
        </c:ser>
        <c:ser>
          <c:idx val="5"/>
          <c:order val="1"/>
          <c:tx>
            <c:strRef>
              <c:f>Em_t_power!$B$8</c:f>
              <c:strCache>
                <c:ptCount val="1"/>
                <c:pt idx="0">
                  <c:v>EPS-EI</c:v>
                </c:pt>
              </c:strCache>
            </c:strRef>
          </c:tx>
          <c:spPr>
            <a:ln w="19050" cap="rnd">
              <a:solidFill>
                <a:srgbClr val="98B2D1">
                  <a:alpha val="9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Em_t_power!$C$7:$F$7</c:f>
              <c:numCache>
                <c:formatCode>General</c:formatCode>
                <c:ptCount val="4"/>
                <c:pt idx="0">
                  <c:v>2021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</c:numCache>
            </c:numRef>
          </c:xVal>
          <c:yVal>
            <c:numRef>
              <c:f>Em_t_power!$C$8:$F$8</c:f>
              <c:numCache>
                <c:formatCode>0%</c:formatCode>
                <c:ptCount val="4"/>
                <c:pt idx="0" formatCode="0.0%">
                  <c:v>-0.3537769259614183</c:v>
                </c:pt>
                <c:pt idx="1">
                  <c:v>-0.43722597976045541</c:v>
                </c:pt>
                <c:pt idx="2">
                  <c:v>-0.49939949055874722</c:v>
                </c:pt>
                <c:pt idx="3">
                  <c:v>-0.50055779614793938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61D-47A6-BA1E-522248A5858F}"/>
            </c:ext>
          </c:extLst>
        </c:ser>
        <c:ser>
          <c:idx val="1"/>
          <c:order val="2"/>
          <c:tx>
            <c:strRef>
              <c:f>Em_t_power!$B$12</c:f>
              <c:strCache>
                <c:ptCount val="1"/>
                <c:pt idx="0">
                  <c:v>MARKAL-NETL</c:v>
                </c:pt>
              </c:strCache>
            </c:strRef>
          </c:tx>
          <c:spPr>
            <a:ln w="19050" cap="rnd">
              <a:solidFill>
                <a:srgbClr val="98B2D1">
                  <a:alpha val="9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Em_t_power!$C$7:$F$7</c:f>
              <c:numCache>
                <c:formatCode>General</c:formatCode>
                <c:ptCount val="4"/>
                <c:pt idx="0">
                  <c:v>2021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</c:numCache>
            </c:numRef>
          </c:xVal>
          <c:yVal>
            <c:numRef>
              <c:f>Em_t_power!$C$12:$F$12</c:f>
              <c:numCache>
                <c:formatCode>0%</c:formatCode>
                <c:ptCount val="4"/>
                <c:pt idx="0" formatCode="0.0%">
                  <c:v>-0.3537769259614183</c:v>
                </c:pt>
                <c:pt idx="1">
                  <c:v>-0.41080431556846031</c:v>
                </c:pt>
                <c:pt idx="2">
                  <c:v>-0.41005597581365927</c:v>
                </c:pt>
                <c:pt idx="3">
                  <c:v>-0.38847813351236482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61D-47A6-BA1E-522248A5858F}"/>
            </c:ext>
          </c:extLst>
        </c:ser>
        <c:ser>
          <c:idx val="2"/>
          <c:order val="3"/>
          <c:tx>
            <c:strRef>
              <c:f>Em_t_power!$B$13</c:f>
              <c:strCache>
                <c:ptCount val="1"/>
                <c:pt idx="0">
                  <c:v>NEMS-RHG</c:v>
                </c:pt>
              </c:strCache>
            </c:strRef>
          </c:tx>
          <c:spPr>
            <a:ln w="19050" cap="rnd">
              <a:solidFill>
                <a:srgbClr val="98B2D1">
                  <a:alpha val="9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Em_t_power!$C$7:$F$7</c:f>
              <c:numCache>
                <c:formatCode>General</c:formatCode>
                <c:ptCount val="4"/>
                <c:pt idx="0">
                  <c:v>2021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</c:numCache>
            </c:numRef>
          </c:xVal>
          <c:yVal>
            <c:numRef>
              <c:f>Em_t_power!$C$13:$F$13</c:f>
              <c:numCache>
                <c:formatCode>0%</c:formatCode>
                <c:ptCount val="4"/>
                <c:pt idx="0" formatCode="0.0%">
                  <c:v>-0.3537769259614183</c:v>
                </c:pt>
                <c:pt idx="1">
                  <c:v>-0.55257471160200966</c:v>
                </c:pt>
                <c:pt idx="2">
                  <c:v>-0.59811885308018709</c:v>
                </c:pt>
                <c:pt idx="3">
                  <c:v>-0.62821253515112963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61D-47A6-BA1E-522248A5858F}"/>
            </c:ext>
          </c:extLst>
        </c:ser>
        <c:ser>
          <c:idx val="3"/>
          <c:order val="4"/>
          <c:tx>
            <c:strRef>
              <c:f>Em_t_power!$B$15</c:f>
              <c:strCache>
                <c:ptCount val="1"/>
                <c:pt idx="0">
                  <c:v>REGEN-EPRI</c:v>
                </c:pt>
              </c:strCache>
            </c:strRef>
          </c:tx>
          <c:spPr>
            <a:ln w="19050" cap="rnd">
              <a:solidFill>
                <a:srgbClr val="98B2D1">
                  <a:alpha val="9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Em_t_power!$C$7:$F$7</c:f>
              <c:numCache>
                <c:formatCode>General</c:formatCode>
                <c:ptCount val="4"/>
                <c:pt idx="0">
                  <c:v>2021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</c:numCache>
            </c:numRef>
          </c:xVal>
          <c:yVal>
            <c:numRef>
              <c:f>Em_t_power!$C$15:$F$15</c:f>
              <c:numCache>
                <c:formatCode>0%</c:formatCode>
                <c:ptCount val="4"/>
                <c:pt idx="0" formatCode="0.0%">
                  <c:v>-0.3537769259614183</c:v>
                </c:pt>
                <c:pt idx="1">
                  <c:v>-0.44237078117285433</c:v>
                </c:pt>
                <c:pt idx="2">
                  <c:v>-0.53124560868176529</c:v>
                </c:pt>
                <c:pt idx="3">
                  <c:v>-0.54287306581633166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61D-47A6-BA1E-522248A5858F}"/>
            </c:ext>
          </c:extLst>
        </c:ser>
        <c:ser>
          <c:idx val="4"/>
          <c:order val="5"/>
          <c:tx>
            <c:strRef>
              <c:f>Em_t_power!$B$16</c:f>
              <c:strCache>
                <c:ptCount val="1"/>
                <c:pt idx="0">
                  <c:v>RIO-REPEAT</c:v>
                </c:pt>
              </c:strCache>
            </c:strRef>
          </c:tx>
          <c:spPr>
            <a:ln w="19050" cap="rnd">
              <a:solidFill>
                <a:srgbClr val="98B2D1">
                  <a:alpha val="9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Em_t_power!$C$7:$F$7</c:f>
              <c:numCache>
                <c:formatCode>General</c:formatCode>
                <c:ptCount val="4"/>
                <c:pt idx="0">
                  <c:v>2021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</c:numCache>
            </c:numRef>
          </c:xVal>
          <c:yVal>
            <c:numRef>
              <c:f>Em_t_power!$C$16:$F$16</c:f>
              <c:numCache>
                <c:formatCode>0%</c:formatCode>
                <c:ptCount val="4"/>
                <c:pt idx="0" formatCode="0.0%">
                  <c:v>-0.3537769259614183</c:v>
                </c:pt>
                <c:pt idx="1">
                  <c:v>-0.40106662222407397</c:v>
                </c:pt>
                <c:pt idx="2">
                  <c:v>-0.5912670305403942</c:v>
                </c:pt>
                <c:pt idx="3">
                  <c:v>-0.67709678763384851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61D-47A6-BA1E-522248A5858F}"/>
            </c:ext>
          </c:extLst>
        </c:ser>
        <c:ser>
          <c:idx val="6"/>
          <c:order val="6"/>
          <c:tx>
            <c:strRef>
              <c:f>Em_t_power!$B$17</c:f>
              <c:strCache>
                <c:ptCount val="1"/>
                <c:pt idx="0">
                  <c:v>EPS-EI</c:v>
                </c:pt>
              </c:strCache>
            </c:strRef>
          </c:tx>
          <c:spPr>
            <a:ln w="19050" cap="rnd">
              <a:solidFill>
                <a:srgbClr val="FEAE51">
                  <a:alpha val="9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Em_t_power!$C$7:$F$7</c:f>
              <c:numCache>
                <c:formatCode>General</c:formatCode>
                <c:ptCount val="4"/>
                <c:pt idx="0">
                  <c:v>2021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</c:numCache>
            </c:numRef>
          </c:xVal>
          <c:yVal>
            <c:numRef>
              <c:f>Em_t_power!$C$17:$F$17</c:f>
              <c:numCache>
                <c:formatCode>0%</c:formatCode>
                <c:ptCount val="4"/>
                <c:pt idx="0" formatCode="0.0%">
                  <c:v>-0.3537769259614183</c:v>
                </c:pt>
                <c:pt idx="1">
                  <c:v>-0.5043202060293801</c:v>
                </c:pt>
                <c:pt idx="2">
                  <c:v>-0.74888101488989067</c:v>
                </c:pt>
                <c:pt idx="3">
                  <c:v>-0.85971086025461418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61D-47A6-BA1E-522248A5858F}"/>
            </c:ext>
          </c:extLst>
        </c:ser>
        <c:ser>
          <c:idx val="7"/>
          <c:order val="7"/>
          <c:tx>
            <c:strRef>
              <c:f>Em_t_power!$B$21</c:f>
              <c:strCache>
                <c:ptCount val="1"/>
                <c:pt idx="0">
                  <c:v>MARKAL-NETL</c:v>
                </c:pt>
              </c:strCache>
            </c:strRef>
          </c:tx>
          <c:spPr>
            <a:ln w="19050" cap="rnd">
              <a:solidFill>
                <a:srgbClr val="FEAE51">
                  <a:alpha val="9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Em_t_power!$C$7:$F$7</c:f>
              <c:numCache>
                <c:formatCode>General</c:formatCode>
                <c:ptCount val="4"/>
                <c:pt idx="0">
                  <c:v>2021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</c:numCache>
            </c:numRef>
          </c:xVal>
          <c:yVal>
            <c:numRef>
              <c:f>Em_t_power!$C$21:$F$21</c:f>
              <c:numCache>
                <c:formatCode>0%</c:formatCode>
                <c:ptCount val="4"/>
                <c:pt idx="0" formatCode="0.0%">
                  <c:v>-0.3537769259614183</c:v>
                </c:pt>
                <c:pt idx="1">
                  <c:v>-0.39704769276163032</c:v>
                </c:pt>
                <c:pt idx="2">
                  <c:v>-0.47288230539959208</c:v>
                </c:pt>
                <c:pt idx="3">
                  <c:v>-0.67953953585830296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561D-47A6-BA1E-522248A5858F}"/>
            </c:ext>
          </c:extLst>
        </c:ser>
        <c:ser>
          <c:idx val="8"/>
          <c:order val="8"/>
          <c:tx>
            <c:strRef>
              <c:f>Em_t_power!$B$22</c:f>
              <c:strCache>
                <c:ptCount val="1"/>
                <c:pt idx="0">
                  <c:v>NEMS-RHG</c:v>
                </c:pt>
              </c:strCache>
            </c:strRef>
          </c:tx>
          <c:spPr>
            <a:ln w="19050" cap="rnd">
              <a:solidFill>
                <a:srgbClr val="FEAE51">
                  <a:alpha val="9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Em_t_power!$C$7:$F$7</c:f>
              <c:numCache>
                <c:formatCode>General</c:formatCode>
                <c:ptCount val="4"/>
                <c:pt idx="0">
                  <c:v>2021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</c:numCache>
            </c:numRef>
          </c:xVal>
          <c:yVal>
            <c:numRef>
              <c:f>Em_t_power!$C$22:$F$22</c:f>
              <c:numCache>
                <c:formatCode>0%</c:formatCode>
                <c:ptCount val="4"/>
                <c:pt idx="0" formatCode="0.0%">
                  <c:v>-0.3537769259614183</c:v>
                </c:pt>
                <c:pt idx="1">
                  <c:v>-0.50981370891070388</c:v>
                </c:pt>
                <c:pt idx="2">
                  <c:v>-0.80192274747448589</c:v>
                </c:pt>
                <c:pt idx="3">
                  <c:v>-0.75855277414041755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561D-47A6-BA1E-522248A5858F}"/>
            </c:ext>
          </c:extLst>
        </c:ser>
        <c:ser>
          <c:idx val="9"/>
          <c:order val="9"/>
          <c:tx>
            <c:strRef>
              <c:f>Em_t_power!$B$24</c:f>
              <c:strCache>
                <c:ptCount val="1"/>
                <c:pt idx="0">
                  <c:v>REGEN-EPRI</c:v>
                </c:pt>
              </c:strCache>
            </c:strRef>
          </c:tx>
          <c:spPr>
            <a:ln w="19050" cap="rnd">
              <a:solidFill>
                <a:srgbClr val="FEAE51">
                  <a:alpha val="9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Em_t_power!$C$7:$F$7</c:f>
              <c:numCache>
                <c:formatCode>General</c:formatCode>
                <c:ptCount val="4"/>
                <c:pt idx="0">
                  <c:v>2021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</c:numCache>
            </c:numRef>
          </c:xVal>
          <c:yVal>
            <c:numRef>
              <c:f>Em_t_power!$C$24:$F$24</c:f>
              <c:numCache>
                <c:formatCode>0%</c:formatCode>
                <c:ptCount val="4"/>
                <c:pt idx="0" formatCode="0.0%">
                  <c:v>-0.3537769259614183</c:v>
                </c:pt>
                <c:pt idx="1">
                  <c:v>-0.44756113908444017</c:v>
                </c:pt>
                <c:pt idx="2">
                  <c:v>-0.58348974867931824</c:v>
                </c:pt>
                <c:pt idx="3">
                  <c:v>-0.79165971432608218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561D-47A6-BA1E-522248A5858F}"/>
            </c:ext>
          </c:extLst>
        </c:ser>
        <c:ser>
          <c:idx val="10"/>
          <c:order val="10"/>
          <c:tx>
            <c:strRef>
              <c:f>Em_t_power!$B$25</c:f>
              <c:strCache>
                <c:ptCount val="1"/>
                <c:pt idx="0">
                  <c:v>RIO-REPEAT</c:v>
                </c:pt>
              </c:strCache>
            </c:strRef>
          </c:tx>
          <c:spPr>
            <a:ln w="19050" cap="rnd">
              <a:solidFill>
                <a:srgbClr val="FEAE51">
                  <a:alpha val="9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Em_t_power!$C$7:$F$7</c:f>
              <c:numCache>
                <c:formatCode>General</c:formatCode>
                <c:ptCount val="4"/>
                <c:pt idx="0">
                  <c:v>2021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</c:numCache>
            </c:numRef>
          </c:xVal>
          <c:yVal>
            <c:numRef>
              <c:f>Em_t_power!$C$25:$F$25</c:f>
              <c:numCache>
                <c:formatCode>0%</c:formatCode>
                <c:ptCount val="4"/>
                <c:pt idx="0" formatCode="0.0%">
                  <c:v>-0.3537769259614183</c:v>
                </c:pt>
                <c:pt idx="1">
                  <c:v>-0.39085871422024077</c:v>
                </c:pt>
                <c:pt idx="2">
                  <c:v>-0.69042956543477352</c:v>
                </c:pt>
                <c:pt idx="3">
                  <c:v>-0.84667305528936287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561D-47A6-BA1E-522248A5858F}"/>
            </c:ext>
          </c:extLst>
        </c:ser>
        <c:ser>
          <c:idx val="11"/>
          <c:order val="11"/>
          <c:tx>
            <c:v>NDC</c:v>
          </c:tx>
          <c:spPr>
            <a:ln w="38100" cap="rnd">
              <a:solidFill>
                <a:schemeClr val="bg1">
                  <a:lumMod val="50000"/>
                  <a:alpha val="7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(Em_t_power!$C$40,Em_t_power!$D$40)</c:f>
              <c:numCache>
                <c:formatCode>General</c:formatCode>
                <c:ptCount val="2"/>
                <c:pt idx="0">
                  <c:v>2005</c:v>
                </c:pt>
                <c:pt idx="1">
                  <c:v>2035</c:v>
                </c:pt>
              </c:numCache>
            </c:numRef>
          </c:xVal>
          <c:yVal>
            <c:numRef>
              <c:f>(Em_t_power!$B$40,Em_t_power!$B$40)</c:f>
              <c:numCache>
                <c:formatCode>0%</c:formatCode>
                <c:ptCount val="2"/>
                <c:pt idx="0">
                  <c:v>-0.84005978917545099</c:v>
                </c:pt>
                <c:pt idx="1">
                  <c:v>-0.84005978917545099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561D-47A6-BA1E-522248A5858F}"/>
            </c:ext>
          </c:extLst>
        </c:ser>
        <c:ser>
          <c:idx val="12"/>
          <c:order val="12"/>
          <c:tx>
            <c:strRef>
              <c:f>Em_t_power!$B$11</c:f>
              <c:strCache>
                <c:ptCount val="1"/>
                <c:pt idx="0">
                  <c:v>IPM-NRDC</c:v>
                </c:pt>
              </c:strCache>
            </c:strRef>
          </c:tx>
          <c:spPr>
            <a:ln w="19050" cap="rnd">
              <a:solidFill>
                <a:srgbClr val="98B2D1">
                  <a:alpha val="9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Em_t_power!$C$7:$F$7</c:f>
              <c:numCache>
                <c:formatCode>General</c:formatCode>
                <c:ptCount val="4"/>
                <c:pt idx="0">
                  <c:v>2021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</c:numCache>
            </c:numRef>
          </c:xVal>
          <c:yVal>
            <c:numRef>
              <c:f>Em_t_power!$C$11:$F$11</c:f>
              <c:numCache>
                <c:formatCode>0%</c:formatCode>
                <c:ptCount val="4"/>
                <c:pt idx="0" formatCode="0.0%">
                  <c:v>-0.3537769259614183</c:v>
                </c:pt>
                <c:pt idx="1">
                  <c:v>-0.53776251288789412</c:v>
                </c:pt>
                <c:pt idx="2">
                  <c:v>-0.55171770817354449</c:v>
                </c:pt>
                <c:pt idx="3">
                  <c:v>-0.55006872562288534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561D-47A6-BA1E-522248A5858F}"/>
            </c:ext>
          </c:extLst>
        </c:ser>
        <c:ser>
          <c:idx val="13"/>
          <c:order val="13"/>
          <c:tx>
            <c:v>IPM IRA</c:v>
          </c:tx>
          <c:spPr>
            <a:ln w="19050" cap="rnd">
              <a:solidFill>
                <a:srgbClr val="FEAE51">
                  <a:alpha val="9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Em_t_power!$C$7:$F$7</c:f>
              <c:numCache>
                <c:formatCode>General</c:formatCode>
                <c:ptCount val="4"/>
                <c:pt idx="0">
                  <c:v>2021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</c:numCache>
            </c:numRef>
          </c:xVal>
          <c:yVal>
            <c:numRef>
              <c:f>Em_t_power!$C$20:$F$20</c:f>
              <c:numCache>
                <c:formatCode>0%</c:formatCode>
                <c:ptCount val="4"/>
                <c:pt idx="0" formatCode="0.0%">
                  <c:v>-0.3537769259614183</c:v>
                </c:pt>
                <c:pt idx="1">
                  <c:v>-0.50969170488025595</c:v>
                </c:pt>
                <c:pt idx="2">
                  <c:v>-0.65526886439694065</c:v>
                </c:pt>
                <c:pt idx="3">
                  <c:v>-0.67813507247593297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561D-47A6-BA1E-522248A5858F}"/>
            </c:ext>
          </c:extLst>
        </c:ser>
        <c:ser>
          <c:idx val="14"/>
          <c:order val="14"/>
          <c:tx>
            <c:strRef>
              <c:f>Em_t_power!$B$10</c:f>
              <c:strCache>
                <c:ptCount val="1"/>
                <c:pt idx="0">
                  <c:v>Haiku-RFF</c:v>
                </c:pt>
              </c:strCache>
            </c:strRef>
          </c:tx>
          <c:spPr>
            <a:ln w="19050" cap="rnd">
              <a:solidFill>
                <a:srgbClr val="98B2D1">
                  <a:alpha val="9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Em_t_power!$C$7:$F$7</c:f>
              <c:numCache>
                <c:formatCode>General</c:formatCode>
                <c:ptCount val="4"/>
                <c:pt idx="0">
                  <c:v>2021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</c:numCache>
            </c:numRef>
          </c:xVal>
          <c:yVal>
            <c:numRef>
              <c:f>Em_t_power!$C$10:$F$10</c:f>
              <c:numCache>
                <c:formatCode>0%</c:formatCode>
                <c:ptCount val="4"/>
                <c:pt idx="0" formatCode="0.0%">
                  <c:v>-0.3537769259614183</c:v>
                </c:pt>
                <c:pt idx="1">
                  <c:v>-0.38916694657743034</c:v>
                </c:pt>
                <c:pt idx="2">
                  <c:v>-0.43805229940512125</c:v>
                </c:pt>
                <c:pt idx="3">
                  <c:v>-0.48550825459407132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AD0-4CB0-BB3E-DFED5A73EBA7}"/>
            </c:ext>
          </c:extLst>
        </c:ser>
        <c:ser>
          <c:idx val="15"/>
          <c:order val="15"/>
          <c:tx>
            <c:strRef>
              <c:f>Em_t_power!$B$19</c:f>
              <c:strCache>
                <c:ptCount val="1"/>
                <c:pt idx="0">
                  <c:v>Haiku-RFF</c:v>
                </c:pt>
              </c:strCache>
            </c:strRef>
          </c:tx>
          <c:spPr>
            <a:ln w="19050" cap="rnd">
              <a:solidFill>
                <a:srgbClr val="FEAE51">
                  <a:alpha val="9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Em_t_power!$C$7:$F$7</c:f>
              <c:numCache>
                <c:formatCode>General</c:formatCode>
                <c:ptCount val="4"/>
                <c:pt idx="0">
                  <c:v>2021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</c:numCache>
            </c:numRef>
          </c:xVal>
          <c:yVal>
            <c:numRef>
              <c:f>Em_t_power!$C$19:$F$19</c:f>
              <c:numCache>
                <c:formatCode>0%</c:formatCode>
                <c:ptCount val="4"/>
                <c:pt idx="0" formatCode="0.0%">
                  <c:v>-0.3537769259614183</c:v>
                </c:pt>
                <c:pt idx="1">
                  <c:v>-0.47183635304664362</c:v>
                </c:pt>
                <c:pt idx="2">
                  <c:v>-0.62654806931346729</c:v>
                </c:pt>
                <c:pt idx="3">
                  <c:v>-0.66339907402958354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AD0-4CB0-BB3E-DFED5A73EBA7}"/>
            </c:ext>
          </c:extLst>
        </c:ser>
        <c:ser>
          <c:idx val="16"/>
          <c:order val="16"/>
          <c:tx>
            <c:strRef>
              <c:f>Em_t_power!$B$9</c:f>
              <c:strCache>
                <c:ptCount val="1"/>
                <c:pt idx="0">
                  <c:v>GCAM-CGS</c:v>
                </c:pt>
              </c:strCache>
            </c:strRef>
          </c:tx>
          <c:spPr>
            <a:ln w="19050" cap="rnd">
              <a:solidFill>
                <a:srgbClr val="98B2D1">
                  <a:alpha val="9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Em_t_power!$C$7:$F$7</c:f>
              <c:numCache>
                <c:formatCode>General</c:formatCode>
                <c:ptCount val="4"/>
                <c:pt idx="0">
                  <c:v>2021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</c:numCache>
            </c:numRef>
          </c:xVal>
          <c:yVal>
            <c:numRef>
              <c:f>Em_t_power!$C$9:$F$9</c:f>
              <c:numCache>
                <c:formatCode>0%</c:formatCode>
                <c:ptCount val="4"/>
                <c:pt idx="0" formatCode="0.0%">
                  <c:v>-0.3537769259614183</c:v>
                </c:pt>
                <c:pt idx="1">
                  <c:v>-0.45169104180019026</c:v>
                </c:pt>
                <c:pt idx="2">
                  <c:v>-0.47254549556362169</c:v>
                </c:pt>
                <c:pt idx="3">
                  <c:v>-0.46501374121736794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342-4F45-B2F5-0C1E9F89605D}"/>
            </c:ext>
          </c:extLst>
        </c:ser>
        <c:ser>
          <c:idx val="17"/>
          <c:order val="17"/>
          <c:tx>
            <c:v>GCAM IRA</c:v>
          </c:tx>
          <c:spPr>
            <a:ln w="19050" cap="rnd">
              <a:solidFill>
                <a:srgbClr val="FEAE51">
                  <a:alpha val="9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Em_t_power!$C$7:$F$7</c:f>
              <c:numCache>
                <c:formatCode>General</c:formatCode>
                <c:ptCount val="4"/>
                <c:pt idx="0">
                  <c:v>2021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</c:numCache>
            </c:numRef>
          </c:xVal>
          <c:yVal>
            <c:numRef>
              <c:f>Em_t_power!$C$18:$F$18</c:f>
              <c:numCache>
                <c:formatCode>0%</c:formatCode>
                <c:ptCount val="4"/>
                <c:pt idx="0" formatCode="0.0%">
                  <c:v>-0.3537769259614183</c:v>
                </c:pt>
                <c:pt idx="1">
                  <c:v>-0.58576811714700672</c:v>
                </c:pt>
                <c:pt idx="2">
                  <c:v>-0.71881219030523469</c:v>
                </c:pt>
                <c:pt idx="3">
                  <c:v>-0.81565500048538242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342-4F45-B2F5-0C1E9F89605D}"/>
            </c:ext>
          </c:extLst>
        </c:ser>
        <c:ser>
          <c:idx val="18"/>
          <c:order val="18"/>
          <c:tx>
            <c:v>ReEDS</c:v>
          </c:tx>
          <c:spPr>
            <a:ln w="19050" cap="rnd">
              <a:solidFill>
                <a:srgbClr val="98B2D1">
                  <a:alpha val="9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Em_t_power!$C$7:$F$7</c:f>
              <c:numCache>
                <c:formatCode>General</c:formatCode>
                <c:ptCount val="4"/>
                <c:pt idx="0">
                  <c:v>2021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</c:numCache>
            </c:numRef>
          </c:xVal>
          <c:yVal>
            <c:numRef>
              <c:f>Em_t_power!$C$14:$F$14</c:f>
              <c:numCache>
                <c:formatCode>0%</c:formatCode>
                <c:ptCount val="4"/>
                <c:pt idx="0" formatCode="0.0%">
                  <c:v>-0.3537769259614183</c:v>
                </c:pt>
                <c:pt idx="1">
                  <c:v>-0.4326681649044789</c:v>
                </c:pt>
                <c:pt idx="2">
                  <c:v>-0.48411921358802545</c:v>
                </c:pt>
                <c:pt idx="3">
                  <c:v>-0.51452940026904292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368-4E7E-A378-788B747B8AD6}"/>
            </c:ext>
          </c:extLst>
        </c:ser>
        <c:ser>
          <c:idx val="19"/>
          <c:order val="19"/>
          <c:tx>
            <c:v>ReEDS IRA</c:v>
          </c:tx>
          <c:spPr>
            <a:ln w="19050" cap="rnd">
              <a:solidFill>
                <a:srgbClr val="FEAE51">
                  <a:alpha val="9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Em_t_power!$C$7:$F$7</c:f>
              <c:numCache>
                <c:formatCode>General</c:formatCode>
                <c:ptCount val="4"/>
                <c:pt idx="0">
                  <c:v>2021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</c:numCache>
            </c:numRef>
          </c:xVal>
          <c:yVal>
            <c:numRef>
              <c:f>Em_t_power!$C$23:$F$23</c:f>
              <c:numCache>
                <c:formatCode>0%</c:formatCode>
                <c:ptCount val="4"/>
                <c:pt idx="0" formatCode="0.0%">
                  <c:v>-0.3537769259614183</c:v>
                </c:pt>
                <c:pt idx="1">
                  <c:v>-0.51961228853007368</c:v>
                </c:pt>
                <c:pt idx="2">
                  <c:v>-0.82770987676710051</c:v>
                </c:pt>
                <c:pt idx="3">
                  <c:v>-0.86526237030947462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368-4E7E-A378-788B747B8A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5719840"/>
        <c:axId val="875719184"/>
      </c:scatterChart>
      <c:valAx>
        <c:axId val="875719840"/>
        <c:scaling>
          <c:orientation val="minMax"/>
          <c:max val="2035"/>
          <c:min val="2005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50000"/>
                <a:lumOff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Roboto" panose="02000000000000000000" pitchFamily="2" charset="0"/>
                <a:ea typeface="Roboto" panose="02000000000000000000" pitchFamily="2" charset="0"/>
                <a:cs typeface="+mn-cs"/>
              </a:defRPr>
            </a:pPr>
            <a:endParaRPr lang="en-US"/>
          </a:p>
        </c:txPr>
        <c:crossAx val="875719184"/>
        <c:crosses val="autoZero"/>
        <c:crossBetween val="midCat"/>
      </c:valAx>
      <c:valAx>
        <c:axId val="875719184"/>
        <c:scaling>
          <c:orientation val="minMax"/>
          <c:max val="5.000000000000001E-2"/>
          <c:min val="-1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Roboto" panose="02000000000000000000" pitchFamily="2" charset="0"/>
                    <a:ea typeface="Roboto" panose="02000000000000000000" pitchFamily="2" charset="0"/>
                    <a:cs typeface="+mn-cs"/>
                  </a:defRPr>
                </a:pPr>
                <a:r>
                  <a:rPr lang="en-US" sz="1400" b="1">
                    <a:solidFill>
                      <a:sysClr val="windowText" lastClr="000000"/>
                    </a:solidFill>
                    <a:latin typeface="Roboto" panose="02000000000000000000" pitchFamily="2" charset="0"/>
                    <a:ea typeface="Roboto" panose="02000000000000000000" pitchFamily="2" charset="0"/>
                  </a:rPr>
                  <a:t>Power Sector Emissions (% Below 2005 Levels)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Roboto" panose="02000000000000000000" pitchFamily="2" charset="0"/>
                  <a:ea typeface="Roboto" panose="02000000000000000000" pitchFamily="2" charset="0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Roboto" panose="02000000000000000000" pitchFamily="2" charset="0"/>
                <a:ea typeface="Roboto" panose="02000000000000000000" pitchFamily="2" charset="0"/>
                <a:cs typeface="+mn-cs"/>
              </a:defRPr>
            </a:pPr>
            <a:endParaRPr lang="en-US"/>
          </a:p>
        </c:txPr>
        <c:crossAx val="875719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642670767496699"/>
          <c:y val="2.1784408967114546E-2"/>
          <c:w val="0.67099358116705454"/>
          <c:h val="0.94826202870310294"/>
        </c:manualLayout>
      </c:layout>
      <c:barChart>
        <c:barDir val="col"/>
        <c:grouping val="stacked"/>
        <c:varyColors val="0"/>
        <c:ser>
          <c:idx val="1"/>
          <c:order val="0"/>
          <c:tx>
            <c:v>MIN</c:v>
          </c:tx>
          <c:spPr>
            <a:noFill/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E2F0-4844-B15A-D82EC6533A36}"/>
              </c:ext>
            </c:extLst>
          </c:dPt>
          <c:val>
            <c:numRef>
              <c:f>(Em_t_power!$E$28,Em_t_power!$F$28,Em_t_power!$E$32,Em_t_power!$F$32)</c:f>
              <c:numCache>
                <c:formatCode>0.0%</c:formatCode>
                <c:ptCount val="4"/>
                <c:pt idx="0">
                  <c:v>-0.41005597581365927</c:v>
                </c:pt>
                <c:pt idx="1">
                  <c:v>-0.38847813351236482</c:v>
                </c:pt>
                <c:pt idx="2">
                  <c:v>-0.47288230539959208</c:v>
                </c:pt>
                <c:pt idx="3">
                  <c:v>-0.66339907402958354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2F0-4844-B15A-D82EC6533A36}"/>
            </c:ext>
          </c:extLst>
        </c:ser>
        <c:ser>
          <c:idx val="0"/>
          <c:order val="1"/>
          <c:tx>
            <c:v>DIFF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8B2D1">
                  <a:alpha val="9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E2F0-4844-B15A-D82EC6533A36}"/>
              </c:ext>
            </c:extLst>
          </c:dPt>
          <c:dPt>
            <c:idx val="1"/>
            <c:invertIfNegative val="0"/>
            <c:bubble3D val="0"/>
            <c:spPr>
              <a:solidFill>
                <a:srgbClr val="98B2D1">
                  <a:alpha val="9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E2F0-4844-B15A-D82EC6533A36}"/>
              </c:ext>
            </c:extLst>
          </c:dPt>
          <c:dPt>
            <c:idx val="2"/>
            <c:invertIfNegative val="0"/>
            <c:bubble3D val="0"/>
            <c:spPr>
              <a:solidFill>
                <a:srgbClr val="FEAE51">
                  <a:alpha val="9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E9EA-4002-9DF1-F56189062134}"/>
              </c:ext>
            </c:extLst>
          </c:dPt>
          <c:dPt>
            <c:idx val="3"/>
            <c:invertIfNegative val="0"/>
            <c:bubble3D val="0"/>
            <c:spPr>
              <a:solidFill>
                <a:srgbClr val="FEAE51">
                  <a:alpha val="9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E9EA-4002-9DF1-F56189062134}"/>
              </c:ext>
            </c:extLst>
          </c:dPt>
          <c:val>
            <c:numRef>
              <c:f>(Em_t_power!$E$31,Em_t_power!$F$31,Em_t_power!$E$35,Em_t_power!$F$35)</c:f>
              <c:numCache>
                <c:formatCode>0.0%</c:formatCode>
                <c:ptCount val="4"/>
                <c:pt idx="0">
                  <c:v>-0.18806287726652782</c:v>
                </c:pt>
                <c:pt idx="1">
                  <c:v>-0.28861865412148369</c:v>
                </c:pt>
                <c:pt idx="2">
                  <c:v>-0.35482757136750842</c:v>
                </c:pt>
                <c:pt idx="3">
                  <c:v>-0.20186329627989108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2F0-4844-B15A-D82EC6533A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860630464"/>
        <c:axId val="860628168"/>
      </c:barChart>
      <c:lineChart>
        <c:grouping val="standard"/>
        <c:varyColors val="0"/>
        <c:ser>
          <c:idx val="2"/>
          <c:order val="2"/>
          <c:tx>
            <c:v>AVG</c:v>
          </c:tx>
          <c:spPr>
            <a:ln w="25400" cap="rnd">
              <a:noFill/>
              <a:round/>
            </a:ln>
            <a:effectLst/>
          </c:spPr>
          <c:marker>
            <c:symbol val="dash"/>
            <c:size val="8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Pt>
            <c:idx val="0"/>
            <c:marker>
              <c:symbol val="dash"/>
              <c:size val="8"/>
              <c:spPr>
                <a:solidFill>
                  <a:schemeClr val="accent3">
                    <a:lumMod val="50000"/>
                  </a:schemeClr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E2F0-4844-B15A-D82EC6533A36}"/>
              </c:ext>
            </c:extLst>
          </c:dPt>
          <c:dPt>
            <c:idx val="1"/>
            <c:marker>
              <c:symbol val="dash"/>
              <c:size val="8"/>
              <c:spPr>
                <a:solidFill>
                  <a:schemeClr val="accent3">
                    <a:lumMod val="50000"/>
                  </a:schemeClr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E2F0-4844-B15A-D82EC6533A36}"/>
              </c:ext>
            </c:extLst>
          </c:dPt>
          <c:dPt>
            <c:idx val="2"/>
            <c:marker>
              <c:symbol val="dash"/>
              <c:size val="8"/>
              <c:spPr>
                <a:solidFill>
                  <a:schemeClr val="accent2">
                    <a:lumMod val="50000"/>
                  </a:schemeClr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8B56-40C8-849C-F808EC0EBCEE}"/>
              </c:ext>
            </c:extLst>
          </c:dPt>
          <c:dPt>
            <c:idx val="3"/>
            <c:marker>
              <c:symbol val="dash"/>
              <c:size val="8"/>
              <c:spPr>
                <a:solidFill>
                  <a:schemeClr val="accent2">
                    <a:lumMod val="50000"/>
                  </a:schemeClr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E9EA-4002-9DF1-F56189062134}"/>
              </c:ext>
            </c:extLst>
          </c:dPt>
          <c:val>
            <c:numRef>
              <c:f>(Em_t_power!$E$29,Em_t_power!$F$29,Em_t_power!$E$33,Em_t_power!$F$33)</c:f>
              <c:numCache>
                <c:formatCode>0.0%</c:formatCode>
                <c:ptCount val="4"/>
                <c:pt idx="0">
                  <c:v>-0.5085024083783406</c:v>
                </c:pt>
                <c:pt idx="1">
                  <c:v>-0.52803760444055348</c:v>
                </c:pt>
                <c:pt idx="2">
                  <c:v>-0.68066048696231152</c:v>
                </c:pt>
                <c:pt idx="3">
                  <c:v>-0.77317638412990597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E2F0-4844-B15A-D82EC6533A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0630464"/>
        <c:axId val="860628168"/>
      </c:lineChart>
      <c:catAx>
        <c:axId val="86063046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860628168"/>
        <c:crosses val="autoZero"/>
        <c:auto val="1"/>
        <c:lblAlgn val="ctr"/>
        <c:lblOffset val="100"/>
        <c:noMultiLvlLbl val="0"/>
      </c:catAx>
      <c:valAx>
        <c:axId val="860628168"/>
        <c:scaling>
          <c:orientation val="minMax"/>
          <c:max val="5.000000000000001E-2"/>
          <c:min val="-1"/>
        </c:scaling>
        <c:delete val="1"/>
        <c:axPos val="l"/>
        <c:majorGridlines>
          <c:spPr>
            <a:ln w="9525" cap="flat" cmpd="sng" algn="ctr">
              <a:solidFill>
                <a:schemeClr val="bg1"/>
              </a:solidFill>
              <a:round/>
            </a:ln>
            <a:effectLst/>
          </c:spPr>
        </c:majorGridlines>
        <c:numFmt formatCode="0.0%" sourceLinked="1"/>
        <c:majorTickMark val="out"/>
        <c:minorTickMark val="none"/>
        <c:tickLblPos val="nextTo"/>
        <c:crossAx val="860630464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142710102413667"/>
          <c:y val="3.4204446035154698E-2"/>
          <c:w val="0.69363209813387039"/>
          <c:h val="0.88378390201224843"/>
        </c:manualLayout>
      </c:layout>
      <c:scatterChart>
        <c:scatterStyle val="lineMarker"/>
        <c:varyColors val="0"/>
        <c:ser>
          <c:idx val="0"/>
          <c:order val="0"/>
          <c:tx>
            <c:v>Historical</c:v>
          </c:tx>
          <c:spPr>
            <a:ln w="317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Em_t_power!$A$4:$Q$4</c:f>
              <c:numCache>
                <c:formatCode>General</c:formatCode>
                <c:ptCount val="17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</c:numCache>
            </c:numRef>
          </c:xVal>
          <c:yVal>
            <c:numRef>
              <c:f>Em_t_power!$A$5:$Q$5</c:f>
              <c:numCache>
                <c:formatCode>0.0%</c:formatCode>
                <c:ptCount val="17"/>
                <c:pt idx="0">
                  <c:v>0</c:v>
                </c:pt>
                <c:pt idx="1">
                  <c:v>-2.3207366359734971E-2</c:v>
                </c:pt>
                <c:pt idx="2">
                  <c:v>4.5831423690678719E-3</c:v>
                </c:pt>
                <c:pt idx="3">
                  <c:v>-1.6999291696179197E-2</c:v>
                </c:pt>
                <c:pt idx="4">
                  <c:v>-0.1061622432398649</c:v>
                </c:pt>
                <c:pt idx="5">
                  <c:v>-5.8955876838465038E-2</c:v>
                </c:pt>
                <c:pt idx="6">
                  <c:v>-0.10082913211949507</c:v>
                </c:pt>
                <c:pt idx="7">
                  <c:v>-0.15699345860589142</c:v>
                </c:pt>
                <c:pt idx="8">
                  <c:v>-0.1507437190117078</c:v>
                </c:pt>
                <c:pt idx="9">
                  <c:v>-0.15120203324861459</c:v>
                </c:pt>
                <c:pt idx="10">
                  <c:v>-0.20811632848631312</c:v>
                </c:pt>
                <c:pt idx="11">
                  <c:v>-0.24632306987208863</c:v>
                </c:pt>
                <c:pt idx="12">
                  <c:v>-0.27836340152493644</c:v>
                </c:pt>
                <c:pt idx="13">
                  <c:v>-0.26965543102370726</c:v>
                </c:pt>
                <c:pt idx="14">
                  <c:v>-0.33081954918545065</c:v>
                </c:pt>
                <c:pt idx="15">
                  <c:v>-0.40044164826465567</c:v>
                </c:pt>
                <c:pt idx="16">
                  <c:v>-0.3537769259614183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3FE-4628-B5AE-FCB885F5A637}"/>
            </c:ext>
          </c:extLst>
        </c:ser>
        <c:ser>
          <c:idx val="5"/>
          <c:order val="1"/>
          <c:tx>
            <c:strRef>
              <c:f>Em_t_power!$B$8</c:f>
              <c:strCache>
                <c:ptCount val="1"/>
                <c:pt idx="0">
                  <c:v>EPS-EI</c:v>
                </c:pt>
              </c:strCache>
            </c:strRef>
          </c:tx>
          <c:spPr>
            <a:ln w="19050" cap="rnd">
              <a:solidFill>
                <a:srgbClr val="98B2D1">
                  <a:alpha val="9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Em_t_power!$C$7:$I$7</c:f>
              <c:numCache>
                <c:formatCode>General</c:formatCode>
                <c:ptCount val="7"/>
                <c:pt idx="0">
                  <c:v>2021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  <c:pt idx="4">
                  <c:v>2040</c:v>
                </c:pt>
                <c:pt idx="5">
                  <c:v>2045</c:v>
                </c:pt>
                <c:pt idx="6">
                  <c:v>2050</c:v>
                </c:pt>
              </c:numCache>
            </c:numRef>
          </c:xVal>
          <c:yVal>
            <c:numRef>
              <c:f>Em_t_power!$C$8:$I$8</c:f>
              <c:numCache>
                <c:formatCode>0%</c:formatCode>
                <c:ptCount val="7"/>
                <c:pt idx="0" formatCode="0.0%">
                  <c:v>-0.3537769259614183</c:v>
                </c:pt>
                <c:pt idx="1">
                  <c:v>-0.43722597976045541</c:v>
                </c:pt>
                <c:pt idx="2">
                  <c:v>-0.49939949055874722</c:v>
                </c:pt>
                <c:pt idx="3">
                  <c:v>-0.50055779614793938</c:v>
                </c:pt>
                <c:pt idx="4">
                  <c:v>-0.49492459774294739</c:v>
                </c:pt>
                <c:pt idx="5">
                  <c:v>-0.49062053416871909</c:v>
                </c:pt>
                <c:pt idx="6">
                  <c:v>-0.48007911999369712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3FE-4628-B5AE-FCB885F5A637}"/>
            </c:ext>
          </c:extLst>
        </c:ser>
        <c:ser>
          <c:idx val="1"/>
          <c:order val="2"/>
          <c:tx>
            <c:strRef>
              <c:f>Em_t_power!$B$12</c:f>
              <c:strCache>
                <c:ptCount val="1"/>
                <c:pt idx="0">
                  <c:v>MARKAL-NETL</c:v>
                </c:pt>
              </c:strCache>
            </c:strRef>
          </c:tx>
          <c:spPr>
            <a:ln w="19050" cap="rnd">
              <a:solidFill>
                <a:srgbClr val="98B2D1">
                  <a:alpha val="9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Em_t_power!$C$7:$I$7</c:f>
              <c:numCache>
                <c:formatCode>General</c:formatCode>
                <c:ptCount val="7"/>
                <c:pt idx="0">
                  <c:v>2021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  <c:pt idx="4">
                  <c:v>2040</c:v>
                </c:pt>
                <c:pt idx="5">
                  <c:v>2045</c:v>
                </c:pt>
                <c:pt idx="6">
                  <c:v>2050</c:v>
                </c:pt>
              </c:numCache>
            </c:numRef>
          </c:xVal>
          <c:yVal>
            <c:numRef>
              <c:f>Em_t_power!$C$12:$I$12</c:f>
              <c:numCache>
                <c:formatCode>0%</c:formatCode>
                <c:ptCount val="7"/>
                <c:pt idx="0" formatCode="0.0%">
                  <c:v>-0.3537769259614183</c:v>
                </c:pt>
                <c:pt idx="1">
                  <c:v>-0.41080431556846031</c:v>
                </c:pt>
                <c:pt idx="2">
                  <c:v>-0.41005597581365927</c:v>
                </c:pt>
                <c:pt idx="3">
                  <c:v>-0.38847813351236482</c:v>
                </c:pt>
                <c:pt idx="4">
                  <c:v>-0.38409072443564496</c:v>
                </c:pt>
                <c:pt idx="5">
                  <c:v>-0.36985516418574227</c:v>
                </c:pt>
                <c:pt idx="6">
                  <c:v>-0.34643854420122222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3FE-4628-B5AE-FCB885F5A637}"/>
            </c:ext>
          </c:extLst>
        </c:ser>
        <c:ser>
          <c:idx val="2"/>
          <c:order val="3"/>
          <c:tx>
            <c:strRef>
              <c:f>Em_t_power!$B$13</c:f>
              <c:strCache>
                <c:ptCount val="1"/>
                <c:pt idx="0">
                  <c:v>NEMS-RHG</c:v>
                </c:pt>
              </c:strCache>
            </c:strRef>
          </c:tx>
          <c:spPr>
            <a:ln w="19050" cap="rnd">
              <a:solidFill>
                <a:srgbClr val="98B2D1">
                  <a:alpha val="9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Em_t_power!$C$7:$I$7</c:f>
              <c:numCache>
                <c:formatCode>General</c:formatCode>
                <c:ptCount val="7"/>
                <c:pt idx="0">
                  <c:v>2021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  <c:pt idx="4">
                  <c:v>2040</c:v>
                </c:pt>
                <c:pt idx="5">
                  <c:v>2045</c:v>
                </c:pt>
                <c:pt idx="6">
                  <c:v>2050</c:v>
                </c:pt>
              </c:numCache>
            </c:numRef>
          </c:xVal>
          <c:yVal>
            <c:numRef>
              <c:f>Em_t_power!$C$13:$I$13</c:f>
              <c:numCache>
                <c:formatCode>0%</c:formatCode>
                <c:ptCount val="7"/>
                <c:pt idx="0" formatCode="0.0%">
                  <c:v>-0.3537769259614183</c:v>
                </c:pt>
                <c:pt idx="1">
                  <c:v>-0.55257471160200966</c:v>
                </c:pt>
                <c:pt idx="2">
                  <c:v>-0.59811885308018709</c:v>
                </c:pt>
                <c:pt idx="3">
                  <c:v>-0.62821253515112963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3FE-4628-B5AE-FCB885F5A637}"/>
            </c:ext>
          </c:extLst>
        </c:ser>
        <c:ser>
          <c:idx val="3"/>
          <c:order val="4"/>
          <c:tx>
            <c:strRef>
              <c:f>Em_t_power!$B$15</c:f>
              <c:strCache>
                <c:ptCount val="1"/>
                <c:pt idx="0">
                  <c:v>REGEN-EPRI</c:v>
                </c:pt>
              </c:strCache>
            </c:strRef>
          </c:tx>
          <c:spPr>
            <a:ln w="19050" cap="rnd">
              <a:solidFill>
                <a:srgbClr val="98B2D1">
                  <a:alpha val="9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Em_t_power!$C$7:$I$7</c:f>
              <c:numCache>
                <c:formatCode>General</c:formatCode>
                <c:ptCount val="7"/>
                <c:pt idx="0">
                  <c:v>2021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  <c:pt idx="4">
                  <c:v>2040</c:v>
                </c:pt>
                <c:pt idx="5">
                  <c:v>2045</c:v>
                </c:pt>
                <c:pt idx="6">
                  <c:v>2050</c:v>
                </c:pt>
              </c:numCache>
            </c:numRef>
          </c:xVal>
          <c:yVal>
            <c:numRef>
              <c:f>Em_t_power!$C$15:$I$15</c:f>
              <c:numCache>
                <c:formatCode>0%</c:formatCode>
                <c:ptCount val="7"/>
                <c:pt idx="0" formatCode="0.0%">
                  <c:v>-0.3537769259614183</c:v>
                </c:pt>
                <c:pt idx="1">
                  <c:v>-0.44237078117285433</c:v>
                </c:pt>
                <c:pt idx="2">
                  <c:v>-0.53124560868176529</c:v>
                </c:pt>
                <c:pt idx="3">
                  <c:v>-0.54287306581633166</c:v>
                </c:pt>
                <c:pt idx="4">
                  <c:v>-0.48689175943271201</c:v>
                </c:pt>
                <c:pt idx="5">
                  <c:v>-0.52705975326049792</c:v>
                </c:pt>
                <c:pt idx="6">
                  <c:v>-0.58317411641404049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3FE-4628-B5AE-FCB885F5A637}"/>
            </c:ext>
          </c:extLst>
        </c:ser>
        <c:ser>
          <c:idx val="4"/>
          <c:order val="5"/>
          <c:tx>
            <c:strRef>
              <c:f>Em_t_power!$B$16</c:f>
              <c:strCache>
                <c:ptCount val="1"/>
                <c:pt idx="0">
                  <c:v>RIO-REPEAT</c:v>
                </c:pt>
              </c:strCache>
            </c:strRef>
          </c:tx>
          <c:spPr>
            <a:ln w="19050" cap="rnd">
              <a:solidFill>
                <a:srgbClr val="98B2D1">
                  <a:alpha val="9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Em_t_power!$C$7:$I$7</c:f>
              <c:numCache>
                <c:formatCode>General</c:formatCode>
                <c:ptCount val="7"/>
                <c:pt idx="0">
                  <c:v>2021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  <c:pt idx="4">
                  <c:v>2040</c:v>
                </c:pt>
                <c:pt idx="5">
                  <c:v>2045</c:v>
                </c:pt>
                <c:pt idx="6">
                  <c:v>2050</c:v>
                </c:pt>
              </c:numCache>
            </c:numRef>
          </c:xVal>
          <c:yVal>
            <c:numRef>
              <c:f>Em_t_power!$C$16:$I$16</c:f>
              <c:numCache>
                <c:formatCode>0%</c:formatCode>
                <c:ptCount val="7"/>
                <c:pt idx="0" formatCode="0.0%">
                  <c:v>-0.3537769259614183</c:v>
                </c:pt>
                <c:pt idx="1">
                  <c:v>-0.40106662222407397</c:v>
                </c:pt>
                <c:pt idx="2">
                  <c:v>-0.5912670305403942</c:v>
                </c:pt>
                <c:pt idx="3">
                  <c:v>-0.67709678763384851</c:v>
                </c:pt>
                <c:pt idx="4">
                  <c:v>-0.69084621474105246</c:v>
                </c:pt>
                <c:pt idx="5">
                  <c:v>-0.69272113661930756</c:v>
                </c:pt>
                <c:pt idx="6">
                  <c:v>-0.69459605849756256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3FE-4628-B5AE-FCB885F5A637}"/>
            </c:ext>
          </c:extLst>
        </c:ser>
        <c:ser>
          <c:idx val="6"/>
          <c:order val="6"/>
          <c:tx>
            <c:strRef>
              <c:f>Em_t_power!$B$17</c:f>
              <c:strCache>
                <c:ptCount val="1"/>
                <c:pt idx="0">
                  <c:v>EPS-EI</c:v>
                </c:pt>
              </c:strCache>
            </c:strRef>
          </c:tx>
          <c:spPr>
            <a:ln w="19050" cap="rnd">
              <a:solidFill>
                <a:srgbClr val="FEAE51">
                  <a:alpha val="9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Em_t_power!$C$7:$I$7</c:f>
              <c:numCache>
                <c:formatCode>General</c:formatCode>
                <c:ptCount val="7"/>
                <c:pt idx="0">
                  <c:v>2021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  <c:pt idx="4">
                  <c:v>2040</c:v>
                </c:pt>
                <c:pt idx="5">
                  <c:v>2045</c:v>
                </c:pt>
                <c:pt idx="6">
                  <c:v>2050</c:v>
                </c:pt>
              </c:numCache>
            </c:numRef>
          </c:xVal>
          <c:yVal>
            <c:numRef>
              <c:f>Em_t_power!$C$17:$I$17</c:f>
              <c:numCache>
                <c:formatCode>0%</c:formatCode>
                <c:ptCount val="7"/>
                <c:pt idx="0" formatCode="0.0%">
                  <c:v>-0.3537769259614183</c:v>
                </c:pt>
                <c:pt idx="1">
                  <c:v>-0.5043202060293801</c:v>
                </c:pt>
                <c:pt idx="2">
                  <c:v>-0.74888101488989067</c:v>
                </c:pt>
                <c:pt idx="3">
                  <c:v>-0.85971086025461418</c:v>
                </c:pt>
                <c:pt idx="4">
                  <c:v>-0.8989661699976853</c:v>
                </c:pt>
                <c:pt idx="5">
                  <c:v>-0.87903956395339966</c:v>
                </c:pt>
                <c:pt idx="6">
                  <c:v>-0.83539185941850702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73FE-4628-B5AE-FCB885F5A637}"/>
            </c:ext>
          </c:extLst>
        </c:ser>
        <c:ser>
          <c:idx val="7"/>
          <c:order val="7"/>
          <c:tx>
            <c:strRef>
              <c:f>Em_t_power!$B$21</c:f>
              <c:strCache>
                <c:ptCount val="1"/>
                <c:pt idx="0">
                  <c:v>MARKAL-NETL</c:v>
                </c:pt>
              </c:strCache>
            </c:strRef>
          </c:tx>
          <c:spPr>
            <a:ln w="19050" cap="rnd">
              <a:solidFill>
                <a:srgbClr val="FEAE51">
                  <a:alpha val="9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Em_t_power!$C$7:$I$7</c:f>
              <c:numCache>
                <c:formatCode>General</c:formatCode>
                <c:ptCount val="7"/>
                <c:pt idx="0">
                  <c:v>2021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  <c:pt idx="4">
                  <c:v>2040</c:v>
                </c:pt>
                <c:pt idx="5">
                  <c:v>2045</c:v>
                </c:pt>
                <c:pt idx="6">
                  <c:v>2050</c:v>
                </c:pt>
              </c:numCache>
            </c:numRef>
          </c:xVal>
          <c:yVal>
            <c:numRef>
              <c:f>Em_t_power!$C$21:$I$21</c:f>
              <c:numCache>
                <c:formatCode>0%</c:formatCode>
                <c:ptCount val="7"/>
                <c:pt idx="0" formatCode="0.0%">
                  <c:v>-0.3537769259614183</c:v>
                </c:pt>
                <c:pt idx="1">
                  <c:v>-0.39704769276163032</c:v>
                </c:pt>
                <c:pt idx="2">
                  <c:v>-0.47288230539959208</c:v>
                </c:pt>
                <c:pt idx="3">
                  <c:v>-0.67953953585830296</c:v>
                </c:pt>
                <c:pt idx="4">
                  <c:v>-0.73347558915719846</c:v>
                </c:pt>
                <c:pt idx="5">
                  <c:v>-0.76869031990455461</c:v>
                </c:pt>
                <c:pt idx="6">
                  <c:v>-0.80773227396932246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73FE-4628-B5AE-FCB885F5A637}"/>
            </c:ext>
          </c:extLst>
        </c:ser>
        <c:ser>
          <c:idx val="8"/>
          <c:order val="8"/>
          <c:tx>
            <c:strRef>
              <c:f>Em_t_power!$B$22</c:f>
              <c:strCache>
                <c:ptCount val="1"/>
                <c:pt idx="0">
                  <c:v>NEMS-RHG</c:v>
                </c:pt>
              </c:strCache>
            </c:strRef>
          </c:tx>
          <c:spPr>
            <a:ln w="19050" cap="rnd">
              <a:solidFill>
                <a:srgbClr val="FEAE51">
                  <a:alpha val="9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Em_t_power!$C$7:$I$7</c:f>
              <c:numCache>
                <c:formatCode>General</c:formatCode>
                <c:ptCount val="7"/>
                <c:pt idx="0">
                  <c:v>2021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  <c:pt idx="4">
                  <c:v>2040</c:v>
                </c:pt>
                <c:pt idx="5">
                  <c:v>2045</c:v>
                </c:pt>
                <c:pt idx="6">
                  <c:v>2050</c:v>
                </c:pt>
              </c:numCache>
            </c:numRef>
          </c:xVal>
          <c:yVal>
            <c:numRef>
              <c:f>Em_t_power!$C$22:$I$22</c:f>
              <c:numCache>
                <c:formatCode>0%</c:formatCode>
                <c:ptCount val="7"/>
                <c:pt idx="0" formatCode="0.0%">
                  <c:v>-0.3537769259614183</c:v>
                </c:pt>
                <c:pt idx="1">
                  <c:v>-0.50981370891070388</c:v>
                </c:pt>
                <c:pt idx="2">
                  <c:v>-0.80192274747448589</c:v>
                </c:pt>
                <c:pt idx="3">
                  <c:v>-0.75855277414041755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73FE-4628-B5AE-FCB885F5A637}"/>
            </c:ext>
          </c:extLst>
        </c:ser>
        <c:ser>
          <c:idx val="9"/>
          <c:order val="9"/>
          <c:tx>
            <c:strRef>
              <c:f>Em_t_power!$B$24</c:f>
              <c:strCache>
                <c:ptCount val="1"/>
                <c:pt idx="0">
                  <c:v>REGEN-EPRI</c:v>
                </c:pt>
              </c:strCache>
            </c:strRef>
          </c:tx>
          <c:spPr>
            <a:ln w="19050" cap="rnd">
              <a:solidFill>
                <a:srgbClr val="FEAE51">
                  <a:alpha val="9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Em_t_power!$C$7:$I$7</c:f>
              <c:numCache>
                <c:formatCode>General</c:formatCode>
                <c:ptCount val="7"/>
                <c:pt idx="0">
                  <c:v>2021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  <c:pt idx="4">
                  <c:v>2040</c:v>
                </c:pt>
                <c:pt idx="5">
                  <c:v>2045</c:v>
                </c:pt>
                <c:pt idx="6">
                  <c:v>2050</c:v>
                </c:pt>
              </c:numCache>
            </c:numRef>
          </c:xVal>
          <c:yVal>
            <c:numRef>
              <c:f>Em_t_power!$C$24:$I$24</c:f>
              <c:numCache>
                <c:formatCode>0%</c:formatCode>
                <c:ptCount val="7"/>
                <c:pt idx="0" formatCode="0.0%">
                  <c:v>-0.3537769259614183</c:v>
                </c:pt>
                <c:pt idx="1">
                  <c:v>-0.44756113908444017</c:v>
                </c:pt>
                <c:pt idx="2">
                  <c:v>-0.58348974867931824</c:v>
                </c:pt>
                <c:pt idx="3">
                  <c:v>-0.79165971432608218</c:v>
                </c:pt>
                <c:pt idx="4">
                  <c:v>-0.75768097281428726</c:v>
                </c:pt>
                <c:pt idx="5">
                  <c:v>-0.83369795789852341</c:v>
                </c:pt>
                <c:pt idx="6">
                  <c:v>-0.82680082523644227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73FE-4628-B5AE-FCB885F5A637}"/>
            </c:ext>
          </c:extLst>
        </c:ser>
        <c:ser>
          <c:idx val="10"/>
          <c:order val="10"/>
          <c:tx>
            <c:strRef>
              <c:f>Em_t_power!$B$25</c:f>
              <c:strCache>
                <c:ptCount val="1"/>
                <c:pt idx="0">
                  <c:v>RIO-REPEAT</c:v>
                </c:pt>
              </c:strCache>
            </c:strRef>
          </c:tx>
          <c:spPr>
            <a:ln w="19050" cap="rnd">
              <a:solidFill>
                <a:srgbClr val="FEAE51">
                  <a:alpha val="9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Em_t_power!$C$7:$I$7</c:f>
              <c:numCache>
                <c:formatCode>General</c:formatCode>
                <c:ptCount val="7"/>
                <c:pt idx="0">
                  <c:v>2021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  <c:pt idx="4">
                  <c:v>2040</c:v>
                </c:pt>
                <c:pt idx="5">
                  <c:v>2045</c:v>
                </c:pt>
                <c:pt idx="6">
                  <c:v>2050</c:v>
                </c:pt>
              </c:numCache>
            </c:numRef>
          </c:xVal>
          <c:yVal>
            <c:numRef>
              <c:f>Em_t_power!$C$25:$I$25</c:f>
              <c:numCache>
                <c:formatCode>0%</c:formatCode>
                <c:ptCount val="7"/>
                <c:pt idx="0" formatCode="0.0%">
                  <c:v>-0.3537769259614183</c:v>
                </c:pt>
                <c:pt idx="1">
                  <c:v>-0.39085871422024077</c:v>
                </c:pt>
                <c:pt idx="2">
                  <c:v>-0.69042956543477352</c:v>
                </c:pt>
                <c:pt idx="3">
                  <c:v>-0.84667305528936287</c:v>
                </c:pt>
                <c:pt idx="4">
                  <c:v>-0.77167618015916006</c:v>
                </c:pt>
                <c:pt idx="5">
                  <c:v>-0.72459480854964375</c:v>
                </c:pt>
                <c:pt idx="6">
                  <c:v>-0.67751343694012744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73FE-4628-B5AE-FCB885F5A637}"/>
            </c:ext>
          </c:extLst>
        </c:ser>
        <c:ser>
          <c:idx val="11"/>
          <c:order val="11"/>
          <c:tx>
            <c:v>NDC</c:v>
          </c:tx>
          <c:spPr>
            <a:ln w="38100" cap="rnd">
              <a:solidFill>
                <a:schemeClr val="bg1">
                  <a:lumMod val="50000"/>
                  <a:alpha val="7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(Em_t_power!$C$40,Em_t_power!$I$7)</c:f>
              <c:numCache>
                <c:formatCode>General</c:formatCode>
                <c:ptCount val="2"/>
                <c:pt idx="0">
                  <c:v>2005</c:v>
                </c:pt>
                <c:pt idx="1">
                  <c:v>2050</c:v>
                </c:pt>
              </c:numCache>
            </c:numRef>
          </c:xVal>
          <c:yVal>
            <c:numRef>
              <c:f>(Em_t_power!$B$40,Em_t_power!$B$40)</c:f>
              <c:numCache>
                <c:formatCode>0%</c:formatCode>
                <c:ptCount val="2"/>
                <c:pt idx="0">
                  <c:v>-0.84005978917545099</c:v>
                </c:pt>
                <c:pt idx="1">
                  <c:v>-0.84005978917545099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73FE-4628-B5AE-FCB885F5A637}"/>
            </c:ext>
          </c:extLst>
        </c:ser>
        <c:ser>
          <c:idx val="12"/>
          <c:order val="12"/>
          <c:tx>
            <c:strRef>
              <c:f>Em_t_power!$B$11</c:f>
              <c:strCache>
                <c:ptCount val="1"/>
                <c:pt idx="0">
                  <c:v>IPM-NRDC</c:v>
                </c:pt>
              </c:strCache>
            </c:strRef>
          </c:tx>
          <c:spPr>
            <a:ln w="19050" cap="rnd">
              <a:solidFill>
                <a:srgbClr val="98B2D1">
                  <a:alpha val="9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Em_t_power!$C$7:$I$7</c:f>
              <c:numCache>
                <c:formatCode>General</c:formatCode>
                <c:ptCount val="7"/>
                <c:pt idx="0">
                  <c:v>2021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  <c:pt idx="4">
                  <c:v>2040</c:v>
                </c:pt>
                <c:pt idx="5">
                  <c:v>2045</c:v>
                </c:pt>
                <c:pt idx="6">
                  <c:v>2050</c:v>
                </c:pt>
              </c:numCache>
            </c:numRef>
          </c:xVal>
          <c:yVal>
            <c:numRef>
              <c:f>Em_t_power!$C$11:$I$11</c:f>
              <c:numCache>
                <c:formatCode>0%</c:formatCode>
                <c:ptCount val="7"/>
                <c:pt idx="0" formatCode="0.0%">
                  <c:v>-0.3537769259614183</c:v>
                </c:pt>
                <c:pt idx="1">
                  <c:v>-0.53776251288789412</c:v>
                </c:pt>
                <c:pt idx="2">
                  <c:v>-0.55171770817354449</c:v>
                </c:pt>
                <c:pt idx="3">
                  <c:v>-0.55006872562288534</c:v>
                </c:pt>
                <c:pt idx="4">
                  <c:v>-0.6783419874081692</c:v>
                </c:pt>
                <c:pt idx="5">
                  <c:v>-0.72359023528560085</c:v>
                </c:pt>
                <c:pt idx="6">
                  <c:v>-0.75073775115724684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73FE-4628-B5AE-FCB885F5A637}"/>
            </c:ext>
          </c:extLst>
        </c:ser>
        <c:ser>
          <c:idx val="13"/>
          <c:order val="13"/>
          <c:tx>
            <c:v>IPM IRA</c:v>
          </c:tx>
          <c:spPr>
            <a:ln w="19050" cap="rnd">
              <a:solidFill>
                <a:srgbClr val="FEAE51">
                  <a:alpha val="9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Em_t_power!$C$7:$I$7</c:f>
              <c:numCache>
                <c:formatCode>General</c:formatCode>
                <c:ptCount val="7"/>
                <c:pt idx="0">
                  <c:v>2021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  <c:pt idx="4">
                  <c:v>2040</c:v>
                </c:pt>
                <c:pt idx="5">
                  <c:v>2045</c:v>
                </c:pt>
                <c:pt idx="6">
                  <c:v>2050</c:v>
                </c:pt>
              </c:numCache>
            </c:numRef>
          </c:xVal>
          <c:yVal>
            <c:numRef>
              <c:f>Em_t_power!$C$20:$I$20</c:f>
              <c:numCache>
                <c:formatCode>0%</c:formatCode>
                <c:ptCount val="7"/>
                <c:pt idx="0" formatCode="0.0%">
                  <c:v>-0.3537769259614183</c:v>
                </c:pt>
                <c:pt idx="1">
                  <c:v>-0.50969170488025595</c:v>
                </c:pt>
                <c:pt idx="2">
                  <c:v>-0.65526886439694065</c:v>
                </c:pt>
                <c:pt idx="3">
                  <c:v>-0.67813507247593297</c:v>
                </c:pt>
                <c:pt idx="4">
                  <c:v>-0.75786442480387384</c:v>
                </c:pt>
                <c:pt idx="5">
                  <c:v>-0.98126440567654594</c:v>
                </c:pt>
                <c:pt idx="6">
                  <c:v>-0.97413851592402234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73FE-4628-B5AE-FCB885F5A637}"/>
            </c:ext>
          </c:extLst>
        </c:ser>
        <c:ser>
          <c:idx val="14"/>
          <c:order val="14"/>
          <c:tx>
            <c:strRef>
              <c:f>Em_t_power!$B$10</c:f>
              <c:strCache>
                <c:ptCount val="1"/>
                <c:pt idx="0">
                  <c:v>Haiku-RFF</c:v>
                </c:pt>
              </c:strCache>
            </c:strRef>
          </c:tx>
          <c:spPr>
            <a:ln w="19050" cap="rnd">
              <a:solidFill>
                <a:srgbClr val="98B2D1">
                  <a:alpha val="9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Em_t_power!$C$7:$I$7</c:f>
              <c:numCache>
                <c:formatCode>General</c:formatCode>
                <c:ptCount val="7"/>
                <c:pt idx="0">
                  <c:v>2021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  <c:pt idx="4">
                  <c:v>2040</c:v>
                </c:pt>
                <c:pt idx="5">
                  <c:v>2045</c:v>
                </c:pt>
                <c:pt idx="6">
                  <c:v>2050</c:v>
                </c:pt>
              </c:numCache>
            </c:numRef>
          </c:xVal>
          <c:yVal>
            <c:numRef>
              <c:f>Em_t_power!$C$10:$I$10</c:f>
              <c:numCache>
                <c:formatCode>0%</c:formatCode>
                <c:ptCount val="7"/>
                <c:pt idx="0" formatCode="0.0%">
                  <c:v>-0.3537769259614183</c:v>
                </c:pt>
                <c:pt idx="1">
                  <c:v>-0.38916694657743034</c:v>
                </c:pt>
                <c:pt idx="2">
                  <c:v>-0.43805229940512125</c:v>
                </c:pt>
                <c:pt idx="3">
                  <c:v>-0.48550825459407132</c:v>
                </c:pt>
                <c:pt idx="4">
                  <c:v>-0.49611227277549652</c:v>
                </c:pt>
                <c:pt idx="5">
                  <c:v>-0.49449127914913404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73FE-4628-B5AE-FCB885F5A637}"/>
            </c:ext>
          </c:extLst>
        </c:ser>
        <c:ser>
          <c:idx val="15"/>
          <c:order val="15"/>
          <c:tx>
            <c:strRef>
              <c:f>Em_t_power!$B$19</c:f>
              <c:strCache>
                <c:ptCount val="1"/>
                <c:pt idx="0">
                  <c:v>Haiku-RFF</c:v>
                </c:pt>
              </c:strCache>
            </c:strRef>
          </c:tx>
          <c:spPr>
            <a:ln w="19050" cap="rnd">
              <a:solidFill>
                <a:srgbClr val="FEAE51">
                  <a:alpha val="9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Em_t_power!$C$7:$I$7</c:f>
              <c:numCache>
                <c:formatCode>General</c:formatCode>
                <c:ptCount val="7"/>
                <c:pt idx="0">
                  <c:v>2021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  <c:pt idx="4">
                  <c:v>2040</c:v>
                </c:pt>
                <c:pt idx="5">
                  <c:v>2045</c:v>
                </c:pt>
                <c:pt idx="6">
                  <c:v>2050</c:v>
                </c:pt>
              </c:numCache>
            </c:numRef>
          </c:xVal>
          <c:yVal>
            <c:numRef>
              <c:f>Em_t_power!$C$19:$I$19</c:f>
              <c:numCache>
                <c:formatCode>0%</c:formatCode>
                <c:ptCount val="7"/>
                <c:pt idx="0" formatCode="0.0%">
                  <c:v>-0.3537769259614183</c:v>
                </c:pt>
                <c:pt idx="1">
                  <c:v>-0.47183635304664362</c:v>
                </c:pt>
                <c:pt idx="2">
                  <c:v>-0.62654806931346729</c:v>
                </c:pt>
                <c:pt idx="3">
                  <c:v>-0.66339907402958354</c:v>
                </c:pt>
                <c:pt idx="4">
                  <c:v>-0.66610262536579223</c:v>
                </c:pt>
                <c:pt idx="5">
                  <c:v>-0.66609928639984939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73FE-4628-B5AE-FCB885F5A637}"/>
            </c:ext>
          </c:extLst>
        </c:ser>
        <c:ser>
          <c:idx val="16"/>
          <c:order val="16"/>
          <c:tx>
            <c:strRef>
              <c:f>Em_t_power!$B$9</c:f>
              <c:strCache>
                <c:ptCount val="1"/>
                <c:pt idx="0">
                  <c:v>GCAM-CGS</c:v>
                </c:pt>
              </c:strCache>
            </c:strRef>
          </c:tx>
          <c:spPr>
            <a:ln w="19050" cap="rnd">
              <a:solidFill>
                <a:srgbClr val="98B2D1">
                  <a:alpha val="9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Em_t_power!$C$7:$I$7</c:f>
              <c:numCache>
                <c:formatCode>General</c:formatCode>
                <c:ptCount val="7"/>
                <c:pt idx="0">
                  <c:v>2021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  <c:pt idx="4">
                  <c:v>2040</c:v>
                </c:pt>
                <c:pt idx="5">
                  <c:v>2045</c:v>
                </c:pt>
                <c:pt idx="6">
                  <c:v>2050</c:v>
                </c:pt>
              </c:numCache>
            </c:numRef>
          </c:xVal>
          <c:yVal>
            <c:numRef>
              <c:f>Em_t_power!$C$9:$I$9</c:f>
              <c:numCache>
                <c:formatCode>0%</c:formatCode>
                <c:ptCount val="7"/>
                <c:pt idx="0" formatCode="0.0%">
                  <c:v>-0.3537769259614183</c:v>
                </c:pt>
                <c:pt idx="1">
                  <c:v>-0.45169104180019026</c:v>
                </c:pt>
                <c:pt idx="2">
                  <c:v>-0.47254549556362169</c:v>
                </c:pt>
                <c:pt idx="3">
                  <c:v>-0.46501374121736794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73FE-4628-B5AE-FCB885F5A637}"/>
            </c:ext>
          </c:extLst>
        </c:ser>
        <c:ser>
          <c:idx val="17"/>
          <c:order val="17"/>
          <c:tx>
            <c:v>GCAM IRA</c:v>
          </c:tx>
          <c:spPr>
            <a:ln w="19050" cap="rnd">
              <a:solidFill>
                <a:srgbClr val="FEAE51">
                  <a:alpha val="9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Em_t_power!$C$7:$I$7</c:f>
              <c:numCache>
                <c:formatCode>General</c:formatCode>
                <c:ptCount val="7"/>
                <c:pt idx="0">
                  <c:v>2021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  <c:pt idx="4">
                  <c:v>2040</c:v>
                </c:pt>
                <c:pt idx="5">
                  <c:v>2045</c:v>
                </c:pt>
                <c:pt idx="6">
                  <c:v>2050</c:v>
                </c:pt>
              </c:numCache>
            </c:numRef>
          </c:xVal>
          <c:yVal>
            <c:numRef>
              <c:f>Em_t_power!$C$18:$I$18</c:f>
              <c:numCache>
                <c:formatCode>0%</c:formatCode>
                <c:ptCount val="7"/>
                <c:pt idx="0" formatCode="0.0%">
                  <c:v>-0.3537769259614183</c:v>
                </c:pt>
                <c:pt idx="1">
                  <c:v>-0.58576811714700672</c:v>
                </c:pt>
                <c:pt idx="2">
                  <c:v>-0.71881219030523469</c:v>
                </c:pt>
                <c:pt idx="3">
                  <c:v>-0.81565500048538242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73FE-4628-B5AE-FCB885F5A637}"/>
            </c:ext>
          </c:extLst>
        </c:ser>
        <c:ser>
          <c:idx val="18"/>
          <c:order val="18"/>
          <c:tx>
            <c:v>ReEDS</c:v>
          </c:tx>
          <c:spPr>
            <a:ln w="19050" cap="rnd">
              <a:solidFill>
                <a:srgbClr val="98B2D1">
                  <a:alpha val="9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Em_t_power!$C$7:$I$7</c:f>
              <c:numCache>
                <c:formatCode>General</c:formatCode>
                <c:ptCount val="7"/>
                <c:pt idx="0">
                  <c:v>2021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  <c:pt idx="4">
                  <c:v>2040</c:v>
                </c:pt>
                <c:pt idx="5">
                  <c:v>2045</c:v>
                </c:pt>
                <c:pt idx="6">
                  <c:v>2050</c:v>
                </c:pt>
              </c:numCache>
            </c:numRef>
          </c:xVal>
          <c:yVal>
            <c:numRef>
              <c:f>Em_t_power!$C$14:$I$14</c:f>
              <c:numCache>
                <c:formatCode>0%</c:formatCode>
                <c:ptCount val="7"/>
                <c:pt idx="0" formatCode="0.0%">
                  <c:v>-0.3537769259614183</c:v>
                </c:pt>
                <c:pt idx="1">
                  <c:v>-0.4326681649044789</c:v>
                </c:pt>
                <c:pt idx="2">
                  <c:v>-0.48411921358802545</c:v>
                </c:pt>
                <c:pt idx="3">
                  <c:v>-0.51452940026904292</c:v>
                </c:pt>
                <c:pt idx="4">
                  <c:v>-0.53141036758410898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73FE-4628-B5AE-FCB885F5A637}"/>
            </c:ext>
          </c:extLst>
        </c:ser>
        <c:ser>
          <c:idx val="19"/>
          <c:order val="19"/>
          <c:tx>
            <c:v>ReEDS IRA</c:v>
          </c:tx>
          <c:spPr>
            <a:ln w="19050" cap="rnd">
              <a:solidFill>
                <a:srgbClr val="FEAE51">
                  <a:alpha val="9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Em_t_power!$C$7:$I$7</c:f>
              <c:numCache>
                <c:formatCode>General</c:formatCode>
                <c:ptCount val="7"/>
                <c:pt idx="0">
                  <c:v>2021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  <c:pt idx="4">
                  <c:v>2040</c:v>
                </c:pt>
                <c:pt idx="5">
                  <c:v>2045</c:v>
                </c:pt>
                <c:pt idx="6">
                  <c:v>2050</c:v>
                </c:pt>
              </c:numCache>
            </c:numRef>
          </c:xVal>
          <c:yVal>
            <c:numRef>
              <c:f>Em_t_power!$C$23:$I$23</c:f>
              <c:numCache>
                <c:formatCode>0%</c:formatCode>
                <c:ptCount val="7"/>
                <c:pt idx="0" formatCode="0.0%">
                  <c:v>-0.3537769259614183</c:v>
                </c:pt>
                <c:pt idx="1">
                  <c:v>-0.51961228853007368</c:v>
                </c:pt>
                <c:pt idx="2">
                  <c:v>-0.82770987676710051</c:v>
                </c:pt>
                <c:pt idx="3">
                  <c:v>-0.86526237030947462</c:v>
                </c:pt>
                <c:pt idx="4">
                  <c:v>-0.7953485293716599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73FE-4628-B5AE-FCB885F5A6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5719840"/>
        <c:axId val="875719184"/>
      </c:scatterChart>
      <c:valAx>
        <c:axId val="875719840"/>
        <c:scaling>
          <c:orientation val="minMax"/>
          <c:max val="2050"/>
          <c:min val="2005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50000"/>
                <a:lumOff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Roboto" panose="02000000000000000000" pitchFamily="2" charset="0"/>
                <a:ea typeface="Roboto" panose="02000000000000000000" pitchFamily="2" charset="0"/>
                <a:cs typeface="+mn-cs"/>
              </a:defRPr>
            </a:pPr>
            <a:endParaRPr lang="en-US"/>
          </a:p>
        </c:txPr>
        <c:crossAx val="875719184"/>
        <c:crosses val="autoZero"/>
        <c:crossBetween val="midCat"/>
      </c:valAx>
      <c:valAx>
        <c:axId val="875719184"/>
        <c:scaling>
          <c:orientation val="minMax"/>
          <c:max val="5.000000000000001E-2"/>
          <c:min val="-1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Roboto" panose="02000000000000000000" pitchFamily="2" charset="0"/>
                    <a:ea typeface="Roboto" panose="02000000000000000000" pitchFamily="2" charset="0"/>
                    <a:cs typeface="+mn-cs"/>
                  </a:defRPr>
                </a:pPr>
                <a:r>
                  <a:rPr lang="en-US" sz="1400" b="1">
                    <a:solidFill>
                      <a:sysClr val="windowText" lastClr="000000"/>
                    </a:solidFill>
                    <a:latin typeface="Roboto" panose="02000000000000000000" pitchFamily="2" charset="0"/>
                    <a:ea typeface="Roboto" panose="02000000000000000000" pitchFamily="2" charset="0"/>
                  </a:rPr>
                  <a:t>Power Sector Emissions (% Below 2005 Levels)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Roboto" panose="02000000000000000000" pitchFamily="2" charset="0"/>
                  <a:ea typeface="Roboto" panose="02000000000000000000" pitchFamily="2" charset="0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Roboto" panose="02000000000000000000" pitchFamily="2" charset="0"/>
                <a:ea typeface="Roboto" panose="02000000000000000000" pitchFamily="2" charset="0"/>
                <a:cs typeface="+mn-cs"/>
              </a:defRPr>
            </a:pPr>
            <a:endParaRPr lang="en-US"/>
          </a:p>
        </c:txPr>
        <c:crossAx val="875719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642670767496699"/>
          <c:y val="2.1784408967114546E-2"/>
          <c:w val="0.67099358116705454"/>
          <c:h val="0.94826202870310294"/>
        </c:manualLayout>
      </c:layout>
      <c:barChart>
        <c:barDir val="col"/>
        <c:grouping val="stacked"/>
        <c:varyColors val="0"/>
        <c:ser>
          <c:idx val="1"/>
          <c:order val="0"/>
          <c:tx>
            <c:v>MIN</c:v>
          </c:tx>
          <c:spPr>
            <a:noFill/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4F89-4CB0-8D26-938814375EBE}"/>
              </c:ext>
            </c:extLst>
          </c:dPt>
          <c:val>
            <c:numRef>
              <c:f>(Em_t_power!$E$28,Em_t_power!$F$28,Em_t_power!$E$32,Em_t_power!$F$32)</c:f>
              <c:numCache>
                <c:formatCode>0.0%</c:formatCode>
                <c:ptCount val="4"/>
                <c:pt idx="0">
                  <c:v>-0.41005597581365927</c:v>
                </c:pt>
                <c:pt idx="1">
                  <c:v>-0.38847813351236482</c:v>
                </c:pt>
                <c:pt idx="2">
                  <c:v>-0.47288230539959208</c:v>
                </c:pt>
                <c:pt idx="3">
                  <c:v>-0.66339907402958354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F89-4CB0-8D26-938814375EBE}"/>
            </c:ext>
          </c:extLst>
        </c:ser>
        <c:ser>
          <c:idx val="0"/>
          <c:order val="1"/>
          <c:tx>
            <c:v>DIFF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8B2D1">
                  <a:alpha val="9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4F89-4CB0-8D26-938814375EBE}"/>
              </c:ext>
            </c:extLst>
          </c:dPt>
          <c:dPt>
            <c:idx val="1"/>
            <c:invertIfNegative val="0"/>
            <c:bubble3D val="0"/>
            <c:spPr>
              <a:solidFill>
                <a:srgbClr val="98B2D1">
                  <a:alpha val="9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4F89-4CB0-8D26-938814375EBE}"/>
              </c:ext>
            </c:extLst>
          </c:dPt>
          <c:dPt>
            <c:idx val="2"/>
            <c:invertIfNegative val="0"/>
            <c:bubble3D val="0"/>
            <c:spPr>
              <a:solidFill>
                <a:srgbClr val="FEAE51">
                  <a:alpha val="9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4F89-4CB0-8D26-938814375EBE}"/>
              </c:ext>
            </c:extLst>
          </c:dPt>
          <c:dPt>
            <c:idx val="3"/>
            <c:invertIfNegative val="0"/>
            <c:bubble3D val="0"/>
            <c:spPr>
              <a:solidFill>
                <a:srgbClr val="FEAE51">
                  <a:alpha val="9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4F89-4CB0-8D26-938814375EBE}"/>
              </c:ext>
            </c:extLst>
          </c:dPt>
          <c:val>
            <c:numRef>
              <c:f>(Em_t_power!$E$31,Em_t_power!$F$31,Em_t_power!$E$35,Em_t_power!$F$35)</c:f>
              <c:numCache>
                <c:formatCode>0.0%</c:formatCode>
                <c:ptCount val="4"/>
                <c:pt idx="0">
                  <c:v>-0.18806287726652782</c:v>
                </c:pt>
                <c:pt idx="1">
                  <c:v>-0.28861865412148369</c:v>
                </c:pt>
                <c:pt idx="2">
                  <c:v>-0.35482757136750842</c:v>
                </c:pt>
                <c:pt idx="3">
                  <c:v>-0.20186329627989108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4F89-4CB0-8D26-938814375E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860630464"/>
        <c:axId val="860628168"/>
      </c:barChart>
      <c:lineChart>
        <c:grouping val="standard"/>
        <c:varyColors val="0"/>
        <c:ser>
          <c:idx val="2"/>
          <c:order val="2"/>
          <c:tx>
            <c:v>AVG</c:v>
          </c:tx>
          <c:spPr>
            <a:ln w="25400" cap="rnd">
              <a:noFill/>
              <a:round/>
            </a:ln>
            <a:effectLst/>
          </c:spPr>
          <c:marker>
            <c:symbol val="dash"/>
            <c:size val="8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Pt>
            <c:idx val="0"/>
            <c:marker>
              <c:symbol val="dash"/>
              <c:size val="8"/>
              <c:spPr>
                <a:solidFill>
                  <a:schemeClr val="accent3">
                    <a:lumMod val="50000"/>
                  </a:schemeClr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4F89-4CB0-8D26-938814375EBE}"/>
              </c:ext>
            </c:extLst>
          </c:dPt>
          <c:dPt>
            <c:idx val="1"/>
            <c:marker>
              <c:symbol val="dash"/>
              <c:size val="8"/>
              <c:spPr>
                <a:solidFill>
                  <a:schemeClr val="accent3">
                    <a:lumMod val="50000"/>
                  </a:schemeClr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4F89-4CB0-8D26-938814375EBE}"/>
              </c:ext>
            </c:extLst>
          </c:dPt>
          <c:dPt>
            <c:idx val="2"/>
            <c:marker>
              <c:symbol val="dash"/>
              <c:size val="8"/>
              <c:spPr>
                <a:solidFill>
                  <a:schemeClr val="accent2">
                    <a:lumMod val="50000"/>
                  </a:schemeClr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E-4F89-4CB0-8D26-938814375EBE}"/>
              </c:ext>
            </c:extLst>
          </c:dPt>
          <c:dPt>
            <c:idx val="3"/>
            <c:marker>
              <c:symbol val="dash"/>
              <c:size val="8"/>
              <c:spPr>
                <a:solidFill>
                  <a:schemeClr val="accent2">
                    <a:lumMod val="50000"/>
                  </a:schemeClr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F-4F89-4CB0-8D26-938814375EBE}"/>
              </c:ext>
            </c:extLst>
          </c:dPt>
          <c:val>
            <c:numRef>
              <c:f>(Em_t_power!$E$29,Em_t_power!$F$29,Em_t_power!$E$33,Em_t_power!$F$33)</c:f>
              <c:numCache>
                <c:formatCode>0.0%</c:formatCode>
                <c:ptCount val="4"/>
                <c:pt idx="0">
                  <c:v>-0.5085024083783406</c:v>
                </c:pt>
                <c:pt idx="1">
                  <c:v>-0.52803760444055348</c:v>
                </c:pt>
                <c:pt idx="2">
                  <c:v>-0.68066048696231152</c:v>
                </c:pt>
                <c:pt idx="3">
                  <c:v>-0.77317638412990597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4F89-4CB0-8D26-938814375E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0630464"/>
        <c:axId val="860628168"/>
      </c:lineChart>
      <c:catAx>
        <c:axId val="86063046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860628168"/>
        <c:crosses val="autoZero"/>
        <c:auto val="1"/>
        <c:lblAlgn val="ctr"/>
        <c:lblOffset val="100"/>
        <c:noMultiLvlLbl val="0"/>
      </c:catAx>
      <c:valAx>
        <c:axId val="860628168"/>
        <c:scaling>
          <c:orientation val="minMax"/>
          <c:max val="5.000000000000001E-2"/>
          <c:min val="-1"/>
        </c:scaling>
        <c:delete val="1"/>
        <c:axPos val="l"/>
        <c:majorGridlines>
          <c:spPr>
            <a:ln w="9525" cap="flat" cmpd="sng" algn="ctr">
              <a:solidFill>
                <a:schemeClr val="bg1"/>
              </a:solidFill>
              <a:round/>
            </a:ln>
            <a:effectLst/>
          </c:spPr>
        </c:majorGridlines>
        <c:numFmt formatCode="0.0%" sourceLinked="1"/>
        <c:majorTickMark val="out"/>
        <c:minorTickMark val="none"/>
        <c:tickLblPos val="nextTo"/>
        <c:crossAx val="860630464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142710102413667"/>
          <c:y val="3.4204446035154698E-2"/>
          <c:w val="0.69363209813387039"/>
          <c:h val="0.88378390201224843"/>
        </c:manualLayout>
      </c:layout>
      <c:scatterChart>
        <c:scatterStyle val="lineMarker"/>
        <c:varyColors val="0"/>
        <c:ser>
          <c:idx val="0"/>
          <c:order val="0"/>
          <c:tx>
            <c:v>Historical</c:v>
          </c:tx>
          <c:spPr>
            <a:ln w="317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Em_t_power!$A$4:$Q$4</c:f>
              <c:numCache>
                <c:formatCode>General</c:formatCode>
                <c:ptCount val="17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</c:numCache>
            </c:numRef>
          </c:xVal>
          <c:yVal>
            <c:numRef>
              <c:f>Em_t_power!$A$5:$Q$5</c:f>
              <c:numCache>
                <c:formatCode>0.0%</c:formatCode>
                <c:ptCount val="17"/>
                <c:pt idx="0">
                  <c:v>0</c:v>
                </c:pt>
                <c:pt idx="1">
                  <c:v>-2.3207366359734971E-2</c:v>
                </c:pt>
                <c:pt idx="2">
                  <c:v>4.5831423690678719E-3</c:v>
                </c:pt>
                <c:pt idx="3">
                  <c:v>-1.6999291696179197E-2</c:v>
                </c:pt>
                <c:pt idx="4">
                  <c:v>-0.1061622432398649</c:v>
                </c:pt>
                <c:pt idx="5">
                  <c:v>-5.8955876838465038E-2</c:v>
                </c:pt>
                <c:pt idx="6">
                  <c:v>-0.10082913211949507</c:v>
                </c:pt>
                <c:pt idx="7">
                  <c:v>-0.15699345860589142</c:v>
                </c:pt>
                <c:pt idx="8">
                  <c:v>-0.1507437190117078</c:v>
                </c:pt>
                <c:pt idx="9">
                  <c:v>-0.15120203324861459</c:v>
                </c:pt>
                <c:pt idx="10">
                  <c:v>-0.20811632848631312</c:v>
                </c:pt>
                <c:pt idx="11">
                  <c:v>-0.24632306987208863</c:v>
                </c:pt>
                <c:pt idx="12">
                  <c:v>-0.27836340152493644</c:v>
                </c:pt>
                <c:pt idx="13">
                  <c:v>-0.26965543102370726</c:v>
                </c:pt>
                <c:pt idx="14">
                  <c:v>-0.33081954918545065</c:v>
                </c:pt>
                <c:pt idx="15">
                  <c:v>-0.40044164826465567</c:v>
                </c:pt>
                <c:pt idx="16">
                  <c:v>-0.3537769259614183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B69-4E7E-A123-12F9EB518D7B}"/>
            </c:ext>
          </c:extLst>
        </c:ser>
        <c:ser>
          <c:idx val="5"/>
          <c:order val="1"/>
          <c:tx>
            <c:strRef>
              <c:f>Em_t_power!$B$8</c:f>
              <c:strCache>
                <c:ptCount val="1"/>
                <c:pt idx="0">
                  <c:v>EPS-EI</c:v>
                </c:pt>
              </c:strCache>
            </c:strRef>
          </c:tx>
          <c:spPr>
            <a:ln w="19050" cap="rnd">
              <a:solidFill>
                <a:srgbClr val="98B2D1">
                  <a:alpha val="9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Em_t_power!$C$7:$F$7</c:f>
              <c:numCache>
                <c:formatCode>General</c:formatCode>
                <c:ptCount val="4"/>
                <c:pt idx="0">
                  <c:v>2021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</c:numCache>
            </c:numRef>
          </c:xVal>
          <c:yVal>
            <c:numRef>
              <c:f>Em_t_power!$C$8:$F$8</c:f>
              <c:numCache>
                <c:formatCode>0%</c:formatCode>
                <c:ptCount val="4"/>
                <c:pt idx="0" formatCode="0.0%">
                  <c:v>-0.3537769259614183</c:v>
                </c:pt>
                <c:pt idx="1">
                  <c:v>-0.43722597976045541</c:v>
                </c:pt>
                <c:pt idx="2">
                  <c:v>-0.49939949055874722</c:v>
                </c:pt>
                <c:pt idx="3">
                  <c:v>-0.50055779614793938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B69-4E7E-A123-12F9EB518D7B}"/>
            </c:ext>
          </c:extLst>
        </c:ser>
        <c:ser>
          <c:idx val="1"/>
          <c:order val="2"/>
          <c:tx>
            <c:strRef>
              <c:f>Em_t_power!$B$12</c:f>
              <c:strCache>
                <c:ptCount val="1"/>
                <c:pt idx="0">
                  <c:v>MARKAL-NETL</c:v>
                </c:pt>
              </c:strCache>
            </c:strRef>
          </c:tx>
          <c:spPr>
            <a:ln w="19050" cap="rnd">
              <a:solidFill>
                <a:srgbClr val="98B2D1">
                  <a:alpha val="9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Em_t_power!$C$7:$F$7</c:f>
              <c:numCache>
                <c:formatCode>General</c:formatCode>
                <c:ptCount val="4"/>
                <c:pt idx="0">
                  <c:v>2021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</c:numCache>
            </c:numRef>
          </c:xVal>
          <c:yVal>
            <c:numRef>
              <c:f>Em_t_power!$C$12:$F$12</c:f>
              <c:numCache>
                <c:formatCode>0%</c:formatCode>
                <c:ptCount val="4"/>
                <c:pt idx="0" formatCode="0.0%">
                  <c:v>-0.3537769259614183</c:v>
                </c:pt>
                <c:pt idx="1">
                  <c:v>-0.41080431556846031</c:v>
                </c:pt>
                <c:pt idx="2">
                  <c:v>-0.41005597581365927</c:v>
                </c:pt>
                <c:pt idx="3">
                  <c:v>-0.38847813351236482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B69-4E7E-A123-12F9EB518D7B}"/>
            </c:ext>
          </c:extLst>
        </c:ser>
        <c:ser>
          <c:idx val="2"/>
          <c:order val="3"/>
          <c:tx>
            <c:strRef>
              <c:f>Em_t_power!$B$13</c:f>
              <c:strCache>
                <c:ptCount val="1"/>
                <c:pt idx="0">
                  <c:v>NEMS-RHG</c:v>
                </c:pt>
              </c:strCache>
            </c:strRef>
          </c:tx>
          <c:spPr>
            <a:ln w="19050" cap="rnd">
              <a:solidFill>
                <a:srgbClr val="98B2D1">
                  <a:alpha val="9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Em_t_power!$C$7:$F$7</c:f>
              <c:numCache>
                <c:formatCode>General</c:formatCode>
                <c:ptCount val="4"/>
                <c:pt idx="0">
                  <c:v>2021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</c:numCache>
            </c:numRef>
          </c:xVal>
          <c:yVal>
            <c:numRef>
              <c:f>Em_t_power!$C$13:$F$13</c:f>
              <c:numCache>
                <c:formatCode>0%</c:formatCode>
                <c:ptCount val="4"/>
                <c:pt idx="0" formatCode="0.0%">
                  <c:v>-0.3537769259614183</c:v>
                </c:pt>
                <c:pt idx="1">
                  <c:v>-0.55257471160200966</c:v>
                </c:pt>
                <c:pt idx="2">
                  <c:v>-0.59811885308018709</c:v>
                </c:pt>
                <c:pt idx="3">
                  <c:v>-0.62821253515112963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B69-4E7E-A123-12F9EB518D7B}"/>
            </c:ext>
          </c:extLst>
        </c:ser>
        <c:ser>
          <c:idx val="3"/>
          <c:order val="4"/>
          <c:tx>
            <c:strRef>
              <c:f>Em_t_power!$B$15</c:f>
              <c:strCache>
                <c:ptCount val="1"/>
                <c:pt idx="0">
                  <c:v>REGEN-EPRI</c:v>
                </c:pt>
              </c:strCache>
            </c:strRef>
          </c:tx>
          <c:spPr>
            <a:ln w="19050" cap="rnd">
              <a:solidFill>
                <a:srgbClr val="98B2D1">
                  <a:alpha val="9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Em_t_power!$C$7:$F$7</c:f>
              <c:numCache>
                <c:formatCode>General</c:formatCode>
                <c:ptCount val="4"/>
                <c:pt idx="0">
                  <c:v>2021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</c:numCache>
            </c:numRef>
          </c:xVal>
          <c:yVal>
            <c:numRef>
              <c:f>Em_t_power!$C$15:$F$15</c:f>
              <c:numCache>
                <c:formatCode>0%</c:formatCode>
                <c:ptCount val="4"/>
                <c:pt idx="0" formatCode="0.0%">
                  <c:v>-0.3537769259614183</c:v>
                </c:pt>
                <c:pt idx="1">
                  <c:v>-0.44237078117285433</c:v>
                </c:pt>
                <c:pt idx="2">
                  <c:v>-0.53124560868176529</c:v>
                </c:pt>
                <c:pt idx="3">
                  <c:v>-0.54287306581633166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B69-4E7E-A123-12F9EB518D7B}"/>
            </c:ext>
          </c:extLst>
        </c:ser>
        <c:ser>
          <c:idx val="4"/>
          <c:order val="5"/>
          <c:tx>
            <c:strRef>
              <c:f>Em_t_power!$B$16</c:f>
              <c:strCache>
                <c:ptCount val="1"/>
                <c:pt idx="0">
                  <c:v>RIO-REPEAT</c:v>
                </c:pt>
              </c:strCache>
            </c:strRef>
          </c:tx>
          <c:spPr>
            <a:ln w="19050" cap="rnd">
              <a:solidFill>
                <a:srgbClr val="98B2D1">
                  <a:alpha val="9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Em_t_power!$C$7:$F$7</c:f>
              <c:numCache>
                <c:formatCode>General</c:formatCode>
                <c:ptCount val="4"/>
                <c:pt idx="0">
                  <c:v>2021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</c:numCache>
            </c:numRef>
          </c:xVal>
          <c:yVal>
            <c:numRef>
              <c:f>Em_t_power!$C$16:$F$16</c:f>
              <c:numCache>
                <c:formatCode>0%</c:formatCode>
                <c:ptCount val="4"/>
                <c:pt idx="0" formatCode="0.0%">
                  <c:v>-0.3537769259614183</c:v>
                </c:pt>
                <c:pt idx="1">
                  <c:v>-0.40106662222407397</c:v>
                </c:pt>
                <c:pt idx="2">
                  <c:v>-0.5912670305403942</c:v>
                </c:pt>
                <c:pt idx="3">
                  <c:v>-0.67709678763384851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B69-4E7E-A123-12F9EB518D7B}"/>
            </c:ext>
          </c:extLst>
        </c:ser>
        <c:ser>
          <c:idx val="6"/>
          <c:order val="6"/>
          <c:tx>
            <c:strRef>
              <c:f>Em_t_power!$B$17</c:f>
              <c:strCache>
                <c:ptCount val="1"/>
                <c:pt idx="0">
                  <c:v>EPS-EI</c:v>
                </c:pt>
              </c:strCache>
            </c:strRef>
          </c:tx>
          <c:spPr>
            <a:ln w="19050" cap="rnd">
              <a:solidFill>
                <a:srgbClr val="FEAE51">
                  <a:alpha val="9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Em_t_power!$C$7:$F$7</c:f>
              <c:numCache>
                <c:formatCode>General</c:formatCode>
                <c:ptCount val="4"/>
                <c:pt idx="0">
                  <c:v>2021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</c:numCache>
            </c:numRef>
          </c:xVal>
          <c:yVal>
            <c:numRef>
              <c:f>Em_t_power!$C$17:$F$17</c:f>
              <c:numCache>
                <c:formatCode>0%</c:formatCode>
                <c:ptCount val="4"/>
                <c:pt idx="0" formatCode="0.0%">
                  <c:v>-0.3537769259614183</c:v>
                </c:pt>
                <c:pt idx="1">
                  <c:v>-0.5043202060293801</c:v>
                </c:pt>
                <c:pt idx="2">
                  <c:v>-0.74888101488989067</c:v>
                </c:pt>
                <c:pt idx="3">
                  <c:v>-0.85971086025461418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B69-4E7E-A123-12F9EB518D7B}"/>
            </c:ext>
          </c:extLst>
        </c:ser>
        <c:ser>
          <c:idx val="7"/>
          <c:order val="7"/>
          <c:tx>
            <c:strRef>
              <c:f>Em_t_power!$B$21</c:f>
              <c:strCache>
                <c:ptCount val="1"/>
                <c:pt idx="0">
                  <c:v>MARKAL-NETL</c:v>
                </c:pt>
              </c:strCache>
            </c:strRef>
          </c:tx>
          <c:spPr>
            <a:ln w="19050" cap="rnd">
              <a:solidFill>
                <a:srgbClr val="FEAE51">
                  <a:alpha val="9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Em_t_power!$C$7:$F$7</c:f>
              <c:numCache>
                <c:formatCode>General</c:formatCode>
                <c:ptCount val="4"/>
                <c:pt idx="0">
                  <c:v>2021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</c:numCache>
            </c:numRef>
          </c:xVal>
          <c:yVal>
            <c:numRef>
              <c:f>Em_t_power!$C$21:$F$21</c:f>
              <c:numCache>
                <c:formatCode>0%</c:formatCode>
                <c:ptCount val="4"/>
                <c:pt idx="0" formatCode="0.0%">
                  <c:v>-0.3537769259614183</c:v>
                </c:pt>
                <c:pt idx="1">
                  <c:v>-0.39704769276163032</c:v>
                </c:pt>
                <c:pt idx="2">
                  <c:v>-0.47288230539959208</c:v>
                </c:pt>
                <c:pt idx="3">
                  <c:v>-0.67953953585830296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FB69-4E7E-A123-12F9EB518D7B}"/>
            </c:ext>
          </c:extLst>
        </c:ser>
        <c:ser>
          <c:idx val="8"/>
          <c:order val="8"/>
          <c:tx>
            <c:strRef>
              <c:f>Em_t_power!$B$22</c:f>
              <c:strCache>
                <c:ptCount val="1"/>
                <c:pt idx="0">
                  <c:v>NEMS-RHG</c:v>
                </c:pt>
              </c:strCache>
            </c:strRef>
          </c:tx>
          <c:spPr>
            <a:ln w="19050" cap="rnd">
              <a:solidFill>
                <a:srgbClr val="FEAE51">
                  <a:alpha val="9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Em_t_power!$C$7:$F$7</c:f>
              <c:numCache>
                <c:formatCode>General</c:formatCode>
                <c:ptCount val="4"/>
                <c:pt idx="0">
                  <c:v>2021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</c:numCache>
            </c:numRef>
          </c:xVal>
          <c:yVal>
            <c:numRef>
              <c:f>Em_t_power!$C$22:$F$22</c:f>
              <c:numCache>
                <c:formatCode>0%</c:formatCode>
                <c:ptCount val="4"/>
                <c:pt idx="0" formatCode="0.0%">
                  <c:v>-0.3537769259614183</c:v>
                </c:pt>
                <c:pt idx="1">
                  <c:v>-0.50981370891070388</c:v>
                </c:pt>
                <c:pt idx="2">
                  <c:v>-0.80192274747448589</c:v>
                </c:pt>
                <c:pt idx="3">
                  <c:v>-0.75855277414041755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FB69-4E7E-A123-12F9EB518D7B}"/>
            </c:ext>
          </c:extLst>
        </c:ser>
        <c:ser>
          <c:idx val="9"/>
          <c:order val="9"/>
          <c:tx>
            <c:strRef>
              <c:f>Em_t_power!$B$24</c:f>
              <c:strCache>
                <c:ptCount val="1"/>
                <c:pt idx="0">
                  <c:v>REGEN-EPRI</c:v>
                </c:pt>
              </c:strCache>
            </c:strRef>
          </c:tx>
          <c:spPr>
            <a:ln w="19050" cap="rnd">
              <a:solidFill>
                <a:srgbClr val="FEAE51">
                  <a:alpha val="9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Em_t_power!$C$7:$F$7</c:f>
              <c:numCache>
                <c:formatCode>General</c:formatCode>
                <c:ptCount val="4"/>
                <c:pt idx="0">
                  <c:v>2021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</c:numCache>
            </c:numRef>
          </c:xVal>
          <c:yVal>
            <c:numRef>
              <c:f>Em_t_power!$C$24:$F$24</c:f>
              <c:numCache>
                <c:formatCode>0%</c:formatCode>
                <c:ptCount val="4"/>
                <c:pt idx="0" formatCode="0.0%">
                  <c:v>-0.3537769259614183</c:v>
                </c:pt>
                <c:pt idx="1">
                  <c:v>-0.44756113908444017</c:v>
                </c:pt>
                <c:pt idx="2">
                  <c:v>-0.58348974867931824</c:v>
                </c:pt>
                <c:pt idx="3">
                  <c:v>-0.79165971432608218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FB69-4E7E-A123-12F9EB518D7B}"/>
            </c:ext>
          </c:extLst>
        </c:ser>
        <c:ser>
          <c:idx val="10"/>
          <c:order val="10"/>
          <c:tx>
            <c:strRef>
              <c:f>Em_t_power!$B$25</c:f>
              <c:strCache>
                <c:ptCount val="1"/>
                <c:pt idx="0">
                  <c:v>RIO-REPEAT</c:v>
                </c:pt>
              </c:strCache>
            </c:strRef>
          </c:tx>
          <c:spPr>
            <a:ln w="19050" cap="rnd">
              <a:solidFill>
                <a:srgbClr val="FEAE51">
                  <a:alpha val="9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Em_t_power!$C$7:$F$7</c:f>
              <c:numCache>
                <c:formatCode>General</c:formatCode>
                <c:ptCount val="4"/>
                <c:pt idx="0">
                  <c:v>2021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</c:numCache>
            </c:numRef>
          </c:xVal>
          <c:yVal>
            <c:numRef>
              <c:f>Em_t_power!$C$25:$F$25</c:f>
              <c:numCache>
                <c:formatCode>0%</c:formatCode>
                <c:ptCount val="4"/>
                <c:pt idx="0" formatCode="0.0%">
                  <c:v>-0.3537769259614183</c:v>
                </c:pt>
                <c:pt idx="1">
                  <c:v>-0.39085871422024077</c:v>
                </c:pt>
                <c:pt idx="2">
                  <c:v>-0.69042956543477352</c:v>
                </c:pt>
                <c:pt idx="3">
                  <c:v>-0.84667305528936287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FB69-4E7E-A123-12F9EB518D7B}"/>
            </c:ext>
          </c:extLst>
        </c:ser>
        <c:ser>
          <c:idx val="11"/>
          <c:order val="11"/>
          <c:tx>
            <c:v>NDC</c:v>
          </c:tx>
          <c:spPr>
            <a:ln w="38100" cap="rnd">
              <a:solidFill>
                <a:schemeClr val="bg1">
                  <a:lumMod val="50000"/>
                  <a:alpha val="7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(Em_t_power!$C$40,Em_t_power!$D$40)</c:f>
              <c:numCache>
                <c:formatCode>General</c:formatCode>
                <c:ptCount val="2"/>
                <c:pt idx="0">
                  <c:v>2005</c:v>
                </c:pt>
                <c:pt idx="1">
                  <c:v>2035</c:v>
                </c:pt>
              </c:numCache>
            </c:numRef>
          </c:xVal>
          <c:yVal>
            <c:numRef>
              <c:f>(Em_t_power!$B$40,Em_t_power!$B$40)</c:f>
              <c:numCache>
                <c:formatCode>0%</c:formatCode>
                <c:ptCount val="2"/>
                <c:pt idx="0">
                  <c:v>-0.84005978917545099</c:v>
                </c:pt>
                <c:pt idx="1">
                  <c:v>-0.84005978917545099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FB69-4E7E-A123-12F9EB518D7B}"/>
            </c:ext>
          </c:extLst>
        </c:ser>
        <c:ser>
          <c:idx val="12"/>
          <c:order val="12"/>
          <c:tx>
            <c:strRef>
              <c:f>Em_t_power!$B$11</c:f>
              <c:strCache>
                <c:ptCount val="1"/>
                <c:pt idx="0">
                  <c:v>IPM-NRDC</c:v>
                </c:pt>
              </c:strCache>
            </c:strRef>
          </c:tx>
          <c:spPr>
            <a:ln w="19050" cap="rnd">
              <a:solidFill>
                <a:srgbClr val="98B2D1">
                  <a:alpha val="9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Em_t_power!$C$7:$F$7</c:f>
              <c:numCache>
                <c:formatCode>General</c:formatCode>
                <c:ptCount val="4"/>
                <c:pt idx="0">
                  <c:v>2021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</c:numCache>
            </c:numRef>
          </c:xVal>
          <c:yVal>
            <c:numRef>
              <c:f>Em_t_power!$C$11:$F$11</c:f>
              <c:numCache>
                <c:formatCode>0%</c:formatCode>
                <c:ptCount val="4"/>
                <c:pt idx="0" formatCode="0.0%">
                  <c:v>-0.3537769259614183</c:v>
                </c:pt>
                <c:pt idx="1">
                  <c:v>-0.53776251288789412</c:v>
                </c:pt>
                <c:pt idx="2">
                  <c:v>-0.55171770817354449</c:v>
                </c:pt>
                <c:pt idx="3">
                  <c:v>-0.55006872562288534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FB69-4E7E-A123-12F9EB518D7B}"/>
            </c:ext>
          </c:extLst>
        </c:ser>
        <c:ser>
          <c:idx val="13"/>
          <c:order val="13"/>
          <c:tx>
            <c:v>IPM IRA</c:v>
          </c:tx>
          <c:spPr>
            <a:ln w="19050" cap="rnd">
              <a:solidFill>
                <a:srgbClr val="FEAE51">
                  <a:alpha val="9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Em_t_power!$C$7:$F$7</c:f>
              <c:numCache>
                <c:formatCode>General</c:formatCode>
                <c:ptCount val="4"/>
                <c:pt idx="0">
                  <c:v>2021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</c:numCache>
            </c:numRef>
          </c:xVal>
          <c:yVal>
            <c:numRef>
              <c:f>Em_t_power!$C$20:$F$20</c:f>
              <c:numCache>
                <c:formatCode>0%</c:formatCode>
                <c:ptCount val="4"/>
                <c:pt idx="0" formatCode="0.0%">
                  <c:v>-0.3537769259614183</c:v>
                </c:pt>
                <c:pt idx="1">
                  <c:v>-0.50969170488025595</c:v>
                </c:pt>
                <c:pt idx="2">
                  <c:v>-0.65526886439694065</c:v>
                </c:pt>
                <c:pt idx="3">
                  <c:v>-0.67813507247593297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FB69-4E7E-A123-12F9EB518D7B}"/>
            </c:ext>
          </c:extLst>
        </c:ser>
        <c:ser>
          <c:idx val="14"/>
          <c:order val="14"/>
          <c:tx>
            <c:strRef>
              <c:f>Em_t_power!$B$10</c:f>
              <c:strCache>
                <c:ptCount val="1"/>
                <c:pt idx="0">
                  <c:v>Haiku-RFF</c:v>
                </c:pt>
              </c:strCache>
            </c:strRef>
          </c:tx>
          <c:spPr>
            <a:ln w="19050" cap="rnd">
              <a:solidFill>
                <a:srgbClr val="98B2D1">
                  <a:alpha val="9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Em_t_power!$C$7:$F$7</c:f>
              <c:numCache>
                <c:formatCode>General</c:formatCode>
                <c:ptCount val="4"/>
                <c:pt idx="0">
                  <c:v>2021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</c:numCache>
            </c:numRef>
          </c:xVal>
          <c:yVal>
            <c:numRef>
              <c:f>Em_t_power!$C$10:$F$10</c:f>
              <c:numCache>
                <c:formatCode>0%</c:formatCode>
                <c:ptCount val="4"/>
                <c:pt idx="0" formatCode="0.0%">
                  <c:v>-0.3537769259614183</c:v>
                </c:pt>
                <c:pt idx="1">
                  <c:v>-0.38916694657743034</c:v>
                </c:pt>
                <c:pt idx="2">
                  <c:v>-0.43805229940512125</c:v>
                </c:pt>
                <c:pt idx="3">
                  <c:v>-0.48550825459407132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FB69-4E7E-A123-12F9EB518D7B}"/>
            </c:ext>
          </c:extLst>
        </c:ser>
        <c:ser>
          <c:idx val="15"/>
          <c:order val="15"/>
          <c:tx>
            <c:strRef>
              <c:f>Em_t_power!$B$19</c:f>
              <c:strCache>
                <c:ptCount val="1"/>
                <c:pt idx="0">
                  <c:v>Haiku-RFF</c:v>
                </c:pt>
              </c:strCache>
            </c:strRef>
          </c:tx>
          <c:spPr>
            <a:ln w="19050" cap="rnd">
              <a:solidFill>
                <a:srgbClr val="FEAE51">
                  <a:alpha val="9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Em_t_power!$C$7:$F$7</c:f>
              <c:numCache>
                <c:formatCode>General</c:formatCode>
                <c:ptCount val="4"/>
                <c:pt idx="0">
                  <c:v>2021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</c:numCache>
            </c:numRef>
          </c:xVal>
          <c:yVal>
            <c:numRef>
              <c:f>Em_t_power!$C$19:$F$19</c:f>
              <c:numCache>
                <c:formatCode>0%</c:formatCode>
                <c:ptCount val="4"/>
                <c:pt idx="0" formatCode="0.0%">
                  <c:v>-0.3537769259614183</c:v>
                </c:pt>
                <c:pt idx="1">
                  <c:v>-0.47183635304664362</c:v>
                </c:pt>
                <c:pt idx="2">
                  <c:v>-0.62654806931346729</c:v>
                </c:pt>
                <c:pt idx="3">
                  <c:v>-0.66339907402958354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FB69-4E7E-A123-12F9EB518D7B}"/>
            </c:ext>
          </c:extLst>
        </c:ser>
        <c:ser>
          <c:idx val="16"/>
          <c:order val="16"/>
          <c:tx>
            <c:strRef>
              <c:f>Em_t_power!$B$9</c:f>
              <c:strCache>
                <c:ptCount val="1"/>
                <c:pt idx="0">
                  <c:v>GCAM-CGS</c:v>
                </c:pt>
              </c:strCache>
            </c:strRef>
          </c:tx>
          <c:spPr>
            <a:ln w="19050" cap="rnd">
              <a:solidFill>
                <a:srgbClr val="98B2D1">
                  <a:alpha val="9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Em_t_power!$C$7:$F$7</c:f>
              <c:numCache>
                <c:formatCode>General</c:formatCode>
                <c:ptCount val="4"/>
                <c:pt idx="0">
                  <c:v>2021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</c:numCache>
            </c:numRef>
          </c:xVal>
          <c:yVal>
            <c:numRef>
              <c:f>Em_t_power!$C$9:$F$9</c:f>
              <c:numCache>
                <c:formatCode>0%</c:formatCode>
                <c:ptCount val="4"/>
                <c:pt idx="0" formatCode="0.0%">
                  <c:v>-0.3537769259614183</c:v>
                </c:pt>
                <c:pt idx="1">
                  <c:v>-0.45169104180019026</c:v>
                </c:pt>
                <c:pt idx="2">
                  <c:v>-0.47254549556362169</c:v>
                </c:pt>
                <c:pt idx="3">
                  <c:v>-0.46501374121736794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FB69-4E7E-A123-12F9EB518D7B}"/>
            </c:ext>
          </c:extLst>
        </c:ser>
        <c:ser>
          <c:idx val="17"/>
          <c:order val="17"/>
          <c:tx>
            <c:v>GCAM IRA</c:v>
          </c:tx>
          <c:spPr>
            <a:ln w="19050" cap="rnd">
              <a:solidFill>
                <a:srgbClr val="FEAE51">
                  <a:alpha val="9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Em_t_power!$C$7:$F$7</c:f>
              <c:numCache>
                <c:formatCode>General</c:formatCode>
                <c:ptCount val="4"/>
                <c:pt idx="0">
                  <c:v>2021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</c:numCache>
            </c:numRef>
          </c:xVal>
          <c:yVal>
            <c:numRef>
              <c:f>Em_t_power!$C$18:$F$18</c:f>
              <c:numCache>
                <c:formatCode>0%</c:formatCode>
                <c:ptCount val="4"/>
                <c:pt idx="0" formatCode="0.0%">
                  <c:v>-0.3537769259614183</c:v>
                </c:pt>
                <c:pt idx="1">
                  <c:v>-0.58576811714700672</c:v>
                </c:pt>
                <c:pt idx="2">
                  <c:v>-0.71881219030523469</c:v>
                </c:pt>
                <c:pt idx="3">
                  <c:v>-0.81565500048538242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FB69-4E7E-A123-12F9EB518D7B}"/>
            </c:ext>
          </c:extLst>
        </c:ser>
        <c:ser>
          <c:idx val="18"/>
          <c:order val="18"/>
          <c:tx>
            <c:v>ReEDS</c:v>
          </c:tx>
          <c:spPr>
            <a:ln w="19050" cap="rnd">
              <a:solidFill>
                <a:srgbClr val="98B2D1">
                  <a:alpha val="9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Em_t_power!$C$7:$F$7</c:f>
              <c:numCache>
                <c:formatCode>General</c:formatCode>
                <c:ptCount val="4"/>
                <c:pt idx="0">
                  <c:v>2021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</c:numCache>
            </c:numRef>
          </c:xVal>
          <c:yVal>
            <c:numRef>
              <c:f>Em_t_power!$C$14:$F$14</c:f>
              <c:numCache>
                <c:formatCode>0%</c:formatCode>
                <c:ptCount val="4"/>
                <c:pt idx="0" formatCode="0.0%">
                  <c:v>-0.3537769259614183</c:v>
                </c:pt>
                <c:pt idx="1">
                  <c:v>-0.4326681649044789</c:v>
                </c:pt>
                <c:pt idx="2">
                  <c:v>-0.48411921358802545</c:v>
                </c:pt>
                <c:pt idx="3">
                  <c:v>-0.51452940026904292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FB69-4E7E-A123-12F9EB518D7B}"/>
            </c:ext>
          </c:extLst>
        </c:ser>
        <c:ser>
          <c:idx val="19"/>
          <c:order val="19"/>
          <c:tx>
            <c:v>ReEDS IRA</c:v>
          </c:tx>
          <c:spPr>
            <a:ln w="19050" cap="rnd">
              <a:solidFill>
                <a:srgbClr val="FEAE51">
                  <a:alpha val="9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Em_t_power!$C$7:$F$7</c:f>
              <c:numCache>
                <c:formatCode>General</c:formatCode>
                <c:ptCount val="4"/>
                <c:pt idx="0">
                  <c:v>2021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</c:numCache>
            </c:numRef>
          </c:xVal>
          <c:yVal>
            <c:numRef>
              <c:f>Em_t_power!$C$23:$F$23</c:f>
              <c:numCache>
                <c:formatCode>0%</c:formatCode>
                <c:ptCount val="4"/>
                <c:pt idx="0" formatCode="0.0%">
                  <c:v>-0.3537769259614183</c:v>
                </c:pt>
                <c:pt idx="1">
                  <c:v>-0.51961228853007368</c:v>
                </c:pt>
                <c:pt idx="2">
                  <c:v>-0.82770987676710051</c:v>
                </c:pt>
                <c:pt idx="3">
                  <c:v>-0.86526237030947462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FB69-4E7E-A123-12F9EB518D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5719840"/>
        <c:axId val="875719184"/>
      </c:scatterChart>
      <c:valAx>
        <c:axId val="875719840"/>
        <c:scaling>
          <c:orientation val="minMax"/>
          <c:max val="2035"/>
          <c:min val="2005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50000"/>
                <a:lumOff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Roboto" panose="02000000000000000000" pitchFamily="2" charset="0"/>
                <a:ea typeface="Roboto" panose="02000000000000000000" pitchFamily="2" charset="0"/>
                <a:cs typeface="+mn-cs"/>
              </a:defRPr>
            </a:pPr>
            <a:endParaRPr lang="en-US"/>
          </a:p>
        </c:txPr>
        <c:crossAx val="875719184"/>
        <c:crosses val="autoZero"/>
        <c:crossBetween val="midCat"/>
      </c:valAx>
      <c:valAx>
        <c:axId val="875719184"/>
        <c:scaling>
          <c:orientation val="minMax"/>
          <c:max val="5.000000000000001E-2"/>
          <c:min val="-1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Roboto" panose="02000000000000000000" pitchFamily="2" charset="0"/>
                    <a:ea typeface="Roboto" panose="02000000000000000000" pitchFamily="2" charset="0"/>
                    <a:cs typeface="+mn-cs"/>
                  </a:defRPr>
                </a:pPr>
                <a:r>
                  <a:rPr lang="en-US" sz="1400" b="1">
                    <a:solidFill>
                      <a:sysClr val="windowText" lastClr="000000"/>
                    </a:solidFill>
                    <a:latin typeface="Roboto" panose="02000000000000000000" pitchFamily="2" charset="0"/>
                    <a:ea typeface="Roboto" panose="02000000000000000000" pitchFamily="2" charset="0"/>
                  </a:rPr>
                  <a:t>Power Sector Emissions (% Below 2005 Levels)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Roboto" panose="02000000000000000000" pitchFamily="2" charset="0"/>
                  <a:ea typeface="Roboto" panose="02000000000000000000" pitchFamily="2" charset="0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Roboto" panose="02000000000000000000" pitchFamily="2" charset="0"/>
                <a:ea typeface="Roboto" panose="02000000000000000000" pitchFamily="2" charset="0"/>
                <a:cs typeface="+mn-cs"/>
              </a:defRPr>
            </a:pPr>
            <a:endParaRPr lang="en-US"/>
          </a:p>
        </c:txPr>
        <c:crossAx val="875719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642670767496699"/>
          <c:y val="2.1784408967114546E-2"/>
          <c:w val="0.67099358116705454"/>
          <c:h val="0.94826202870310294"/>
        </c:manualLayout>
      </c:layout>
      <c:barChart>
        <c:barDir val="col"/>
        <c:grouping val="stacked"/>
        <c:varyColors val="0"/>
        <c:ser>
          <c:idx val="1"/>
          <c:order val="0"/>
          <c:tx>
            <c:v>MIN</c:v>
          </c:tx>
          <c:spPr>
            <a:noFill/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EDCD-4551-B6DC-095C1867090C}"/>
              </c:ext>
            </c:extLst>
          </c:dPt>
          <c:val>
            <c:numRef>
              <c:f>(Em_t_power!$E$28,Em_t_power!$F$28,Em_t_power!$E$32,Em_t_power!$F$32)</c:f>
              <c:numCache>
                <c:formatCode>0.0%</c:formatCode>
                <c:ptCount val="4"/>
                <c:pt idx="0">
                  <c:v>-0.41005597581365927</c:v>
                </c:pt>
                <c:pt idx="1">
                  <c:v>-0.38847813351236482</c:v>
                </c:pt>
                <c:pt idx="2">
                  <c:v>-0.47288230539959208</c:v>
                </c:pt>
                <c:pt idx="3">
                  <c:v>-0.66339907402958354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D-4551-B6DC-095C1867090C}"/>
            </c:ext>
          </c:extLst>
        </c:ser>
        <c:ser>
          <c:idx val="0"/>
          <c:order val="1"/>
          <c:tx>
            <c:v>DIFF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8B2D1">
                  <a:alpha val="9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EDCD-4551-B6DC-095C1867090C}"/>
              </c:ext>
            </c:extLst>
          </c:dPt>
          <c:dPt>
            <c:idx val="1"/>
            <c:invertIfNegative val="0"/>
            <c:bubble3D val="0"/>
            <c:spPr>
              <a:solidFill>
                <a:srgbClr val="98B2D1">
                  <a:alpha val="9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EDCD-4551-B6DC-095C1867090C}"/>
              </c:ext>
            </c:extLst>
          </c:dPt>
          <c:dPt>
            <c:idx val="2"/>
            <c:invertIfNegative val="0"/>
            <c:bubble3D val="0"/>
            <c:spPr>
              <a:solidFill>
                <a:srgbClr val="FEAE51">
                  <a:alpha val="9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EDCD-4551-B6DC-095C1867090C}"/>
              </c:ext>
            </c:extLst>
          </c:dPt>
          <c:dPt>
            <c:idx val="3"/>
            <c:invertIfNegative val="0"/>
            <c:bubble3D val="0"/>
            <c:spPr>
              <a:solidFill>
                <a:srgbClr val="FEAE51">
                  <a:alpha val="9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EDCD-4551-B6DC-095C1867090C}"/>
              </c:ext>
            </c:extLst>
          </c:dPt>
          <c:val>
            <c:numRef>
              <c:f>(Em_t_power!$E$31,Em_t_power!$F$31,Em_t_power!$E$35,Em_t_power!$F$35)</c:f>
              <c:numCache>
                <c:formatCode>0.0%</c:formatCode>
                <c:ptCount val="4"/>
                <c:pt idx="0">
                  <c:v>-0.18806287726652782</c:v>
                </c:pt>
                <c:pt idx="1">
                  <c:v>-0.28861865412148369</c:v>
                </c:pt>
                <c:pt idx="2">
                  <c:v>-0.35482757136750842</c:v>
                </c:pt>
                <c:pt idx="3">
                  <c:v>-0.20186329627989108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EDCD-4551-B6DC-095C186709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860630464"/>
        <c:axId val="860628168"/>
      </c:barChart>
      <c:lineChart>
        <c:grouping val="standard"/>
        <c:varyColors val="0"/>
        <c:ser>
          <c:idx val="2"/>
          <c:order val="2"/>
          <c:tx>
            <c:v>AVG</c:v>
          </c:tx>
          <c:spPr>
            <a:ln w="25400" cap="rnd">
              <a:noFill/>
              <a:round/>
            </a:ln>
            <a:effectLst/>
          </c:spPr>
          <c:marker>
            <c:symbol val="dash"/>
            <c:size val="8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Pt>
            <c:idx val="0"/>
            <c:marker>
              <c:symbol val="dash"/>
              <c:size val="8"/>
              <c:spPr>
                <a:solidFill>
                  <a:schemeClr val="accent3">
                    <a:lumMod val="50000"/>
                  </a:schemeClr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EDCD-4551-B6DC-095C1867090C}"/>
              </c:ext>
            </c:extLst>
          </c:dPt>
          <c:dPt>
            <c:idx val="1"/>
            <c:marker>
              <c:symbol val="dash"/>
              <c:size val="8"/>
              <c:spPr>
                <a:solidFill>
                  <a:schemeClr val="accent3">
                    <a:lumMod val="50000"/>
                  </a:schemeClr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EDCD-4551-B6DC-095C1867090C}"/>
              </c:ext>
            </c:extLst>
          </c:dPt>
          <c:dPt>
            <c:idx val="2"/>
            <c:marker>
              <c:symbol val="dash"/>
              <c:size val="8"/>
              <c:spPr>
                <a:solidFill>
                  <a:schemeClr val="accent2">
                    <a:lumMod val="50000"/>
                  </a:schemeClr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E-EDCD-4551-B6DC-095C1867090C}"/>
              </c:ext>
            </c:extLst>
          </c:dPt>
          <c:dPt>
            <c:idx val="3"/>
            <c:marker>
              <c:symbol val="dash"/>
              <c:size val="8"/>
              <c:spPr>
                <a:solidFill>
                  <a:schemeClr val="accent2">
                    <a:lumMod val="50000"/>
                  </a:schemeClr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F-EDCD-4551-B6DC-095C1867090C}"/>
              </c:ext>
            </c:extLst>
          </c:dPt>
          <c:val>
            <c:numRef>
              <c:f>(Em_t_power!$E$29,Em_t_power!$F$29,Em_t_power!$E$33,Em_t_power!$F$33)</c:f>
              <c:numCache>
                <c:formatCode>0.0%</c:formatCode>
                <c:ptCount val="4"/>
                <c:pt idx="0">
                  <c:v>-0.5085024083783406</c:v>
                </c:pt>
                <c:pt idx="1">
                  <c:v>-0.52803760444055348</c:v>
                </c:pt>
                <c:pt idx="2">
                  <c:v>-0.68066048696231152</c:v>
                </c:pt>
                <c:pt idx="3">
                  <c:v>-0.77317638412990597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EDCD-4551-B6DC-095C186709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0630464"/>
        <c:axId val="860628168"/>
      </c:lineChart>
      <c:catAx>
        <c:axId val="86063046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860628168"/>
        <c:crosses val="autoZero"/>
        <c:auto val="1"/>
        <c:lblAlgn val="ctr"/>
        <c:lblOffset val="100"/>
        <c:noMultiLvlLbl val="0"/>
      </c:catAx>
      <c:valAx>
        <c:axId val="860628168"/>
        <c:scaling>
          <c:orientation val="minMax"/>
          <c:max val="5.000000000000001E-2"/>
          <c:min val="-1"/>
        </c:scaling>
        <c:delete val="1"/>
        <c:axPos val="l"/>
        <c:majorGridlines>
          <c:spPr>
            <a:ln w="9525" cap="flat" cmpd="sng" algn="ctr">
              <a:solidFill>
                <a:schemeClr val="bg1"/>
              </a:solidFill>
              <a:round/>
            </a:ln>
            <a:effectLst/>
          </c:spPr>
        </c:majorGridlines>
        <c:numFmt formatCode="0.0%" sourceLinked="1"/>
        <c:majorTickMark val="out"/>
        <c:minorTickMark val="none"/>
        <c:tickLblPos val="nextTo"/>
        <c:crossAx val="860630464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697369583327105"/>
          <c:y val="3.4204446035154698E-2"/>
          <c:w val="0.61035863007593116"/>
          <c:h val="0.88378390201224843"/>
        </c:manualLayout>
      </c:layout>
      <c:scatterChart>
        <c:scatterStyle val="lineMarker"/>
        <c:varyColors val="0"/>
        <c:ser>
          <c:idx val="5"/>
          <c:order val="0"/>
          <c:tx>
            <c:strRef>
              <c:f>Em_t!$B$6</c:f>
              <c:strCache>
                <c:ptCount val="1"/>
                <c:pt idx="0">
                  <c:v>EPS-EI</c:v>
                </c:pt>
              </c:strCache>
            </c:strRef>
          </c:tx>
          <c:spPr>
            <a:ln w="19050" cap="rnd">
              <a:solidFill>
                <a:srgbClr val="BFBFBF">
                  <a:alpha val="9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Em_t!$C$5:$F$5</c:f>
              <c:numCache>
                <c:formatCode>General</c:formatCode>
                <c:ptCount val="4"/>
                <c:pt idx="0">
                  <c:v>2021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</c:numCache>
            </c:numRef>
          </c:xVal>
          <c:yVal>
            <c:numRef>
              <c:f>Em_t_power!$C$46:$F$46</c:f>
              <c:numCache>
                <c:formatCode>0%</c:formatCode>
                <c:ptCount val="4"/>
                <c:pt idx="0">
                  <c:v>0</c:v>
                </c:pt>
                <c:pt idx="1">
                  <c:v>-6.7094226268924695E-2</c:v>
                </c:pt>
                <c:pt idx="2">
                  <c:v>-0.24948152433114346</c:v>
                </c:pt>
                <c:pt idx="3">
                  <c:v>-0.3591530641066748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1FC-40E9-A979-0E35427FE424}"/>
            </c:ext>
          </c:extLst>
        </c:ser>
        <c:ser>
          <c:idx val="0"/>
          <c:order val="1"/>
          <c:tx>
            <c:strRef>
              <c:f>Em_t!$B$49</c:f>
              <c:strCache>
                <c:ptCount val="1"/>
                <c:pt idx="0">
                  <c:v>GCAM-CGS</c:v>
                </c:pt>
              </c:strCache>
            </c:strRef>
          </c:tx>
          <c:spPr>
            <a:ln w="19050" cap="rnd">
              <a:solidFill>
                <a:srgbClr val="C00000">
                  <a:alpha val="9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Em_t!$C$47:$F$47</c:f>
              <c:numCache>
                <c:formatCode>General</c:formatCode>
                <c:ptCount val="4"/>
                <c:pt idx="0">
                  <c:v>2021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</c:numCache>
            </c:numRef>
          </c:xVal>
          <c:yVal>
            <c:numRef>
              <c:f>Em_t_power!$C$47:$F$47</c:f>
              <c:numCache>
                <c:formatCode>0%</c:formatCode>
                <c:ptCount val="4"/>
                <c:pt idx="0">
                  <c:v>0</c:v>
                </c:pt>
                <c:pt idx="1">
                  <c:v>-0.13407707534681645</c:v>
                </c:pt>
                <c:pt idx="2">
                  <c:v>-0.246266694741613</c:v>
                </c:pt>
                <c:pt idx="3">
                  <c:v>-0.35064125926801448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1FC-40E9-A979-0E35427FE424}"/>
            </c:ext>
          </c:extLst>
        </c:ser>
        <c:ser>
          <c:idx val="6"/>
          <c:order val="2"/>
          <c:tx>
            <c:strRef>
              <c:f>Em_t_power!$B$48</c:f>
              <c:strCache>
                <c:ptCount val="1"/>
                <c:pt idx="0">
                  <c:v>Haiku-RFF</c:v>
                </c:pt>
              </c:strCache>
            </c:strRef>
          </c:tx>
          <c:spPr>
            <a:ln w="19050" cap="rnd">
              <a:solidFill>
                <a:srgbClr val="468753">
                  <a:alpha val="9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Em_t_power!$C$45:$F$45</c:f>
              <c:numCache>
                <c:formatCode>General</c:formatCode>
                <c:ptCount val="4"/>
                <c:pt idx="0" formatCode="0.0%">
                  <c:v>2021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</c:numCache>
            </c:numRef>
          </c:xVal>
          <c:yVal>
            <c:numRef>
              <c:f>Em_t_power!$C$48:$F$48</c:f>
              <c:numCache>
                <c:formatCode>0%</c:formatCode>
                <c:ptCount val="4"/>
                <c:pt idx="0">
                  <c:v>0</c:v>
                </c:pt>
                <c:pt idx="1">
                  <c:v>-8.266940646921328E-2</c:v>
                </c:pt>
                <c:pt idx="2">
                  <c:v>-0.18849576990834604</c:v>
                </c:pt>
                <c:pt idx="3">
                  <c:v>-0.17789081943551222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31FC-40E9-A979-0E35427FE424}"/>
            </c:ext>
          </c:extLst>
        </c:ser>
        <c:ser>
          <c:idx val="7"/>
          <c:order val="3"/>
          <c:tx>
            <c:strRef>
              <c:f>Em_t_power!$B$49</c:f>
              <c:strCache>
                <c:ptCount val="1"/>
                <c:pt idx="0">
                  <c:v>IPM-NRDC</c:v>
                </c:pt>
              </c:strCache>
            </c:strRef>
          </c:tx>
          <c:spPr>
            <a:ln w="19050" cap="rnd">
              <a:solidFill>
                <a:srgbClr val="8AC869">
                  <a:alpha val="9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Em_t_power!$C$45:$F$45</c:f>
              <c:numCache>
                <c:formatCode>General</c:formatCode>
                <c:ptCount val="4"/>
                <c:pt idx="0" formatCode="0.0%">
                  <c:v>2021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</c:numCache>
            </c:numRef>
          </c:xVal>
          <c:yVal>
            <c:numRef>
              <c:f>Em_t_power!$C$49:$F$49</c:f>
              <c:numCache>
                <c:formatCode>0%</c:formatCode>
                <c:ptCount val="4"/>
                <c:pt idx="0">
                  <c:v>0</c:v>
                </c:pt>
                <c:pt idx="1">
                  <c:v>2.8070808007638171E-2</c:v>
                </c:pt>
                <c:pt idx="2">
                  <c:v>-0.10355115622339617</c:v>
                </c:pt>
                <c:pt idx="3">
                  <c:v>-0.12806634685304763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31FC-40E9-A979-0E35427FE424}"/>
            </c:ext>
          </c:extLst>
        </c:ser>
        <c:ser>
          <c:idx val="1"/>
          <c:order val="4"/>
          <c:tx>
            <c:strRef>
              <c:f>Em_t!$B$10</c:f>
              <c:strCache>
                <c:ptCount val="1"/>
                <c:pt idx="0">
                  <c:v>MARKAL-NETL</c:v>
                </c:pt>
              </c:strCache>
            </c:strRef>
          </c:tx>
          <c:spPr>
            <a:ln w="19050" cap="rnd">
              <a:solidFill>
                <a:srgbClr val="DA7D45">
                  <a:alpha val="9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Em_t!$C$5:$F$5</c:f>
              <c:numCache>
                <c:formatCode>General</c:formatCode>
                <c:ptCount val="4"/>
                <c:pt idx="0">
                  <c:v>2021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</c:numCache>
            </c:numRef>
          </c:xVal>
          <c:yVal>
            <c:numRef>
              <c:f>Em_t_power!$C$50:$F$50</c:f>
              <c:numCache>
                <c:formatCode>0%</c:formatCode>
                <c:ptCount val="4"/>
                <c:pt idx="0">
                  <c:v>0</c:v>
                </c:pt>
                <c:pt idx="1">
                  <c:v>1.3756622806829988E-2</c:v>
                </c:pt>
                <c:pt idx="2">
                  <c:v>-6.2826329585932816E-2</c:v>
                </c:pt>
                <c:pt idx="3">
                  <c:v>-0.29106140234593814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1FC-40E9-A979-0E35427FE424}"/>
            </c:ext>
          </c:extLst>
        </c:ser>
        <c:ser>
          <c:idx val="2"/>
          <c:order val="5"/>
          <c:tx>
            <c:strRef>
              <c:f>Em_t!$B$11</c:f>
              <c:strCache>
                <c:ptCount val="1"/>
                <c:pt idx="0">
                  <c:v>NEMS-RHG</c:v>
                </c:pt>
              </c:strCache>
            </c:strRef>
          </c:tx>
          <c:spPr>
            <a:ln w="19050" cap="rnd">
              <a:solidFill>
                <a:srgbClr val="E5BA4F">
                  <a:alpha val="9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Em_t!$C$5:$F$5</c:f>
              <c:numCache>
                <c:formatCode>General</c:formatCode>
                <c:ptCount val="4"/>
                <c:pt idx="0">
                  <c:v>2021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</c:numCache>
            </c:numRef>
          </c:xVal>
          <c:yVal>
            <c:numRef>
              <c:f>Em_t_power!$C$51:$F$51</c:f>
              <c:numCache>
                <c:formatCode>0%</c:formatCode>
                <c:ptCount val="4"/>
                <c:pt idx="0">
                  <c:v>0</c:v>
                </c:pt>
                <c:pt idx="1">
                  <c:v>4.2761002691305783E-2</c:v>
                </c:pt>
                <c:pt idx="2">
                  <c:v>-0.2038038943942988</c:v>
                </c:pt>
                <c:pt idx="3">
                  <c:v>-0.13034023898928793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1FC-40E9-A979-0E35427FE424}"/>
            </c:ext>
          </c:extLst>
        </c:ser>
        <c:ser>
          <c:idx val="8"/>
          <c:order val="6"/>
          <c:tx>
            <c:strRef>
              <c:f>Em_t_power!$B$52</c:f>
              <c:strCache>
                <c:ptCount val="1"/>
                <c:pt idx="0">
                  <c:v>ReEDS-NREL</c:v>
                </c:pt>
              </c:strCache>
            </c:strRef>
          </c:tx>
          <c:spPr>
            <a:ln w="19050" cap="rnd">
              <a:solidFill>
                <a:srgbClr val="9DC3E6">
                  <a:alpha val="9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Em_t_power!$C$45:$F$45</c:f>
              <c:numCache>
                <c:formatCode>General</c:formatCode>
                <c:ptCount val="4"/>
                <c:pt idx="0" formatCode="0.0%">
                  <c:v>2021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</c:numCache>
            </c:numRef>
          </c:xVal>
          <c:yVal>
            <c:numRef>
              <c:f>Em_t_power!$C$52:$F$52</c:f>
              <c:numCache>
                <c:formatCode>0%</c:formatCode>
                <c:ptCount val="4"/>
                <c:pt idx="0">
                  <c:v>0</c:v>
                </c:pt>
                <c:pt idx="1">
                  <c:v>-8.6944123625594782E-2</c:v>
                </c:pt>
                <c:pt idx="2">
                  <c:v>-0.34359066317907505</c:v>
                </c:pt>
                <c:pt idx="3">
                  <c:v>-0.35073297004043169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31FC-40E9-A979-0E35427FE424}"/>
            </c:ext>
          </c:extLst>
        </c:ser>
        <c:ser>
          <c:idx val="3"/>
          <c:order val="7"/>
          <c:tx>
            <c:strRef>
              <c:f>Em_t!$B$13</c:f>
              <c:strCache>
                <c:ptCount val="1"/>
                <c:pt idx="0">
                  <c:v>REGEN-EPRI</c:v>
                </c:pt>
              </c:strCache>
            </c:strRef>
          </c:tx>
          <c:spPr>
            <a:ln w="19050" cap="rnd">
              <a:solidFill>
                <a:srgbClr val="000099">
                  <a:alpha val="9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Em_t!$C$5:$F$5</c:f>
              <c:numCache>
                <c:formatCode>General</c:formatCode>
                <c:ptCount val="4"/>
                <c:pt idx="0">
                  <c:v>2021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</c:numCache>
            </c:numRef>
          </c:xVal>
          <c:yVal>
            <c:numRef>
              <c:f>Em_t_power!$C$53:$F$53</c:f>
              <c:numCache>
                <c:formatCode>0%</c:formatCode>
                <c:ptCount val="4"/>
                <c:pt idx="0">
                  <c:v>0</c:v>
                </c:pt>
                <c:pt idx="1">
                  <c:v>-5.1903579115858411E-3</c:v>
                </c:pt>
                <c:pt idx="2">
                  <c:v>-5.2244139997552952E-2</c:v>
                </c:pt>
                <c:pt idx="3">
                  <c:v>-0.24878664850975052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1FC-40E9-A979-0E35427FE424}"/>
            </c:ext>
          </c:extLst>
        </c:ser>
        <c:ser>
          <c:idx val="4"/>
          <c:order val="8"/>
          <c:tx>
            <c:strRef>
              <c:f>Em_t!$B$56</c:f>
              <c:strCache>
                <c:ptCount val="1"/>
                <c:pt idx="0">
                  <c:v>RIO-REPEAT</c:v>
                </c:pt>
              </c:strCache>
            </c:strRef>
          </c:tx>
          <c:spPr>
            <a:ln w="19050" cap="rnd">
              <a:solidFill>
                <a:srgbClr val="948BB3">
                  <a:alpha val="9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Em_t!$C$47:$F$47</c:f>
              <c:numCache>
                <c:formatCode>General</c:formatCode>
                <c:ptCount val="4"/>
                <c:pt idx="0">
                  <c:v>2021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</c:numCache>
            </c:numRef>
          </c:xVal>
          <c:yVal>
            <c:numRef>
              <c:f>Em_t_power!$C$54:$F$54</c:f>
              <c:numCache>
                <c:formatCode>0%</c:formatCode>
                <c:ptCount val="4"/>
                <c:pt idx="0">
                  <c:v>0</c:v>
                </c:pt>
                <c:pt idx="1">
                  <c:v>1.0207908003833199E-2</c:v>
                </c:pt>
                <c:pt idx="2">
                  <c:v>-9.9162534894379317E-2</c:v>
                </c:pt>
                <c:pt idx="3">
                  <c:v>-0.16957626765551437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1FC-40E9-A979-0E35427FE4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5719840"/>
        <c:axId val="875719184"/>
      </c:scatterChart>
      <c:valAx>
        <c:axId val="875719840"/>
        <c:scaling>
          <c:orientation val="minMax"/>
          <c:max val="2035"/>
          <c:min val="2020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50000"/>
                <a:lumOff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Roboto" panose="02000000000000000000" pitchFamily="2" charset="0"/>
                <a:ea typeface="Roboto" panose="02000000000000000000" pitchFamily="2" charset="0"/>
                <a:cs typeface="+mn-cs"/>
              </a:defRPr>
            </a:pPr>
            <a:endParaRPr lang="en-US"/>
          </a:p>
        </c:txPr>
        <c:crossAx val="875719184"/>
        <c:crosses val="autoZero"/>
        <c:crossBetween val="midCat"/>
        <c:majorUnit val="5"/>
      </c:valAx>
      <c:valAx>
        <c:axId val="875719184"/>
        <c:scaling>
          <c:orientation val="minMax"/>
          <c:max val="5.000000000000001E-2"/>
          <c:min val="-0.4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Roboto" panose="02000000000000000000" pitchFamily="2" charset="0"/>
                    <a:ea typeface="Roboto" panose="02000000000000000000" pitchFamily="2" charset="0"/>
                    <a:cs typeface="+mn-cs"/>
                  </a:defRPr>
                </a:pPr>
                <a:r>
                  <a:rPr lang="en-US" sz="1400" b="1">
                    <a:solidFill>
                      <a:sysClr val="windowText" lastClr="000000"/>
                    </a:solidFill>
                    <a:latin typeface="Roboto" panose="02000000000000000000" pitchFamily="2" charset="0"/>
                    <a:ea typeface="Roboto" panose="02000000000000000000" pitchFamily="2" charset="0"/>
                  </a:rPr>
                  <a:t>Difference in Power</a:t>
                </a:r>
                <a:r>
                  <a:rPr lang="en-US" sz="1400" b="1" baseline="0">
                    <a:solidFill>
                      <a:sysClr val="windowText" lastClr="000000"/>
                    </a:solidFill>
                    <a:latin typeface="Roboto" panose="02000000000000000000" pitchFamily="2" charset="0"/>
                    <a:ea typeface="Roboto" panose="02000000000000000000" pitchFamily="2" charset="0"/>
                  </a:rPr>
                  <a:t> Sector</a:t>
                </a:r>
                <a:r>
                  <a:rPr lang="en-US" sz="1400" b="1">
                    <a:solidFill>
                      <a:sysClr val="windowText" lastClr="000000"/>
                    </a:solidFill>
                    <a:latin typeface="Roboto" panose="02000000000000000000" pitchFamily="2" charset="0"/>
                    <a:ea typeface="Roboto" panose="02000000000000000000" pitchFamily="2" charset="0"/>
                  </a:rPr>
                  <a:t> IRA and Reference Reductions from 2005 (p.p.)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Roboto" panose="02000000000000000000" pitchFamily="2" charset="0"/>
                  <a:ea typeface="Roboto" panose="02000000000000000000" pitchFamily="2" charset="0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Roboto" panose="02000000000000000000" pitchFamily="2" charset="0"/>
                <a:ea typeface="Roboto" panose="02000000000000000000" pitchFamily="2" charset="0"/>
                <a:cs typeface="+mn-cs"/>
              </a:defRPr>
            </a:pPr>
            <a:endParaRPr lang="en-US"/>
          </a:p>
        </c:txPr>
        <c:crossAx val="8757198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ysClr val="windowText" lastClr="000000"/>
              </a:solidFill>
              <a:latin typeface="Roboto" panose="02000000000000000000" pitchFamily="2" charset="0"/>
              <a:ea typeface="Roboto" panose="02000000000000000000" pitchFamily="2" charset="0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2"/>
          <c:order val="1"/>
          <c:tx>
            <c:v>2030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1">
                  <a:lumMod val="60000"/>
                  <a:lumOff val="40000"/>
                  <a:alpha val="90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Em_t_power!$E$8:$E$16</c:f>
              <c:numCache>
                <c:formatCode>0%</c:formatCode>
                <c:ptCount val="9"/>
                <c:pt idx="0">
                  <c:v>-0.49939949055874722</c:v>
                </c:pt>
                <c:pt idx="1">
                  <c:v>-0.47254549556362169</c:v>
                </c:pt>
                <c:pt idx="2">
                  <c:v>-0.43805229940512125</c:v>
                </c:pt>
                <c:pt idx="3">
                  <c:v>-0.55171770817354449</c:v>
                </c:pt>
                <c:pt idx="4">
                  <c:v>-0.41005597581365927</c:v>
                </c:pt>
                <c:pt idx="5">
                  <c:v>-0.59811885308018709</c:v>
                </c:pt>
                <c:pt idx="6">
                  <c:v>-0.48411921358802545</c:v>
                </c:pt>
                <c:pt idx="7">
                  <c:v>-0.53124560868176529</c:v>
                </c:pt>
                <c:pt idx="8">
                  <c:v>-0.5912670305403942</c:v>
                </c:pt>
              </c:numCache>
            </c:numRef>
          </c:xVal>
          <c:yVal>
            <c:numRef>
              <c:f>Em_t_power!$E$17:$E$25</c:f>
              <c:numCache>
                <c:formatCode>0%</c:formatCode>
                <c:ptCount val="9"/>
                <c:pt idx="0">
                  <c:v>-0.74888101488989067</c:v>
                </c:pt>
                <c:pt idx="1">
                  <c:v>-0.71881219030523469</c:v>
                </c:pt>
                <c:pt idx="2">
                  <c:v>-0.62654806931346729</c:v>
                </c:pt>
                <c:pt idx="3">
                  <c:v>-0.65526886439694065</c:v>
                </c:pt>
                <c:pt idx="4">
                  <c:v>-0.47288230539959208</c:v>
                </c:pt>
                <c:pt idx="5">
                  <c:v>-0.80192274747448589</c:v>
                </c:pt>
                <c:pt idx="6">
                  <c:v>-0.82770987676710051</c:v>
                </c:pt>
                <c:pt idx="7">
                  <c:v>-0.58348974867931824</c:v>
                </c:pt>
                <c:pt idx="8">
                  <c:v>-0.69042956543477352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051-411C-B055-E6DCA9036E74}"/>
            </c:ext>
          </c:extLst>
        </c:ser>
        <c:ser>
          <c:idx val="0"/>
          <c:order val="2"/>
          <c:tx>
            <c:v>2035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5">
                  <a:alpha val="90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Em_t_power!$F$8:$F$16</c:f>
              <c:numCache>
                <c:formatCode>0%</c:formatCode>
                <c:ptCount val="9"/>
                <c:pt idx="0">
                  <c:v>-0.50055779614793938</c:v>
                </c:pt>
                <c:pt idx="1">
                  <c:v>-0.46501374121736794</c:v>
                </c:pt>
                <c:pt idx="2">
                  <c:v>-0.48550825459407132</c:v>
                </c:pt>
                <c:pt idx="3">
                  <c:v>-0.55006872562288534</c:v>
                </c:pt>
                <c:pt idx="4">
                  <c:v>-0.38847813351236482</c:v>
                </c:pt>
                <c:pt idx="5">
                  <c:v>-0.62821253515112963</c:v>
                </c:pt>
                <c:pt idx="6">
                  <c:v>-0.51452940026904292</c:v>
                </c:pt>
                <c:pt idx="7">
                  <c:v>-0.54287306581633166</c:v>
                </c:pt>
                <c:pt idx="8">
                  <c:v>-0.67709678763384851</c:v>
                </c:pt>
              </c:numCache>
            </c:numRef>
          </c:xVal>
          <c:yVal>
            <c:numRef>
              <c:f>Em_t_power!$F$17:$F$25</c:f>
              <c:numCache>
                <c:formatCode>0%</c:formatCode>
                <c:ptCount val="9"/>
                <c:pt idx="0">
                  <c:v>-0.85971086025461418</c:v>
                </c:pt>
                <c:pt idx="1">
                  <c:v>-0.81565500048538242</c:v>
                </c:pt>
                <c:pt idx="2">
                  <c:v>-0.66339907402958354</c:v>
                </c:pt>
                <c:pt idx="3">
                  <c:v>-0.67813507247593297</c:v>
                </c:pt>
                <c:pt idx="4">
                  <c:v>-0.67953953585830296</c:v>
                </c:pt>
                <c:pt idx="5">
                  <c:v>-0.75855277414041755</c:v>
                </c:pt>
                <c:pt idx="6">
                  <c:v>-0.86526237030947462</c:v>
                </c:pt>
                <c:pt idx="7">
                  <c:v>-0.79165971432608218</c:v>
                </c:pt>
                <c:pt idx="8">
                  <c:v>-0.84667305528936287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51-411C-B055-E6DCA9036E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3022624"/>
        <c:axId val="733022952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0"/>
                <c:tx>
                  <c:v>Economy 2035</c:v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Em_t!$F$6:$F$14</c15:sqref>
                        </c15:formulaRef>
                      </c:ext>
                    </c:extLst>
                    <c:numCache>
                      <c:formatCode>0%</c:formatCode>
                      <c:ptCount val="9"/>
                      <c:pt idx="0">
                        <c:v>-0.27787894031098548</c:v>
                      </c:pt>
                      <c:pt idx="1">
                        <c:v>-0.26592161948115478</c:v>
                      </c:pt>
                      <c:pt idx="4">
                        <c:v>-0.30989162901252776</c:v>
                      </c:pt>
                      <c:pt idx="5">
                        <c:v>-0.34634605279848019</c:v>
                      </c:pt>
                      <c:pt idx="7">
                        <c:v>-0.33160487168856712</c:v>
                      </c:pt>
                      <c:pt idx="8">
                        <c:v>-0.33286826656331236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Em_t!$F$15:$F$23</c15:sqref>
                        </c15:formulaRef>
                      </c:ext>
                    </c:extLst>
                    <c:numCache>
                      <c:formatCode>0%</c:formatCode>
                      <c:ptCount val="9"/>
                      <c:pt idx="0">
                        <c:v>-0.44884007069372622</c:v>
                      </c:pt>
                      <c:pt idx="1">
                        <c:v>-0.4303305655425419</c:v>
                      </c:pt>
                      <c:pt idx="4">
                        <c:v>-0.43880470347987233</c:v>
                      </c:pt>
                      <c:pt idx="5">
                        <c:v>-0.43012013930724613</c:v>
                      </c:pt>
                      <c:pt idx="7">
                        <c:v>-0.45637453276021078</c:v>
                      </c:pt>
                      <c:pt idx="8">
                        <c:v>-0.5056527321318034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9051-411C-B055-E6DCA9036E74}"/>
                  </c:ext>
                </c:extLst>
              </c15:ser>
            </c15:filteredScatterSeries>
          </c:ext>
        </c:extLst>
      </c:scatterChart>
      <c:valAx>
        <c:axId val="733022624"/>
        <c:scaling>
          <c:orientation val="minMax"/>
          <c:max val="-0.30000000000000004"/>
          <c:min val="-0.9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>
                    <a:solidFill>
                      <a:sysClr val="windowText" lastClr="000000"/>
                    </a:solidFill>
                    <a:latin typeface="Roboto" panose="02000000000000000000" pitchFamily="2" charset="0"/>
                    <a:ea typeface="Roboto" panose="02000000000000000000" pitchFamily="2" charset="0"/>
                  </a:rPr>
                  <a:t>Reference Power Sector CO</a:t>
                </a:r>
                <a:r>
                  <a:rPr lang="en-US" sz="1400" b="1" baseline="-25000">
                    <a:solidFill>
                      <a:sysClr val="windowText" lastClr="000000"/>
                    </a:solidFill>
                    <a:latin typeface="Roboto" panose="02000000000000000000" pitchFamily="2" charset="0"/>
                    <a:ea typeface="Roboto" panose="02000000000000000000" pitchFamily="2" charset="0"/>
                  </a:rPr>
                  <a:t>2</a:t>
                </a:r>
                <a:r>
                  <a:rPr lang="en-US" sz="1400" b="1">
                    <a:solidFill>
                      <a:sysClr val="windowText" lastClr="000000"/>
                    </a:solidFill>
                    <a:latin typeface="Roboto" panose="02000000000000000000" pitchFamily="2" charset="0"/>
                    <a:ea typeface="Roboto" panose="02000000000000000000" pitchFamily="2" charset="0"/>
                  </a:rPr>
                  <a:t> (% Below 2005)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bg1">
                <a:lumMod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Roboto" panose="02000000000000000000" pitchFamily="2" charset="0"/>
                <a:ea typeface="Roboto" panose="02000000000000000000" pitchFamily="2" charset="0"/>
                <a:cs typeface="+mn-cs"/>
              </a:defRPr>
            </a:pPr>
            <a:endParaRPr lang="en-US"/>
          </a:p>
        </c:txPr>
        <c:crossAx val="733022952"/>
        <c:crosses val="autoZero"/>
        <c:crossBetween val="midCat"/>
      </c:valAx>
      <c:valAx>
        <c:axId val="733022952"/>
        <c:scaling>
          <c:orientation val="minMax"/>
          <c:max val="-0.30000000000000004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 i="0" baseline="0">
                    <a:solidFill>
                      <a:sysClr val="windowText" lastClr="000000"/>
                    </a:solidFill>
                    <a:effectLst/>
                    <a:latin typeface="Roboto" panose="02000000000000000000" pitchFamily="2" charset="0"/>
                    <a:ea typeface="Roboto" panose="02000000000000000000" pitchFamily="2" charset="0"/>
                  </a:rPr>
                  <a:t>IRA Power Sector CO</a:t>
                </a:r>
                <a:r>
                  <a:rPr lang="en-US" sz="1400" b="1" i="0" baseline="-25000">
                    <a:solidFill>
                      <a:sysClr val="windowText" lastClr="000000"/>
                    </a:solidFill>
                    <a:effectLst/>
                    <a:latin typeface="Roboto" panose="02000000000000000000" pitchFamily="2" charset="0"/>
                    <a:ea typeface="Roboto" panose="02000000000000000000" pitchFamily="2" charset="0"/>
                  </a:rPr>
                  <a:t>2</a:t>
                </a:r>
                <a:r>
                  <a:rPr lang="en-US" sz="1400" b="1" i="0" baseline="0">
                    <a:solidFill>
                      <a:sysClr val="windowText" lastClr="000000"/>
                    </a:solidFill>
                    <a:effectLst/>
                    <a:latin typeface="Roboto" panose="02000000000000000000" pitchFamily="2" charset="0"/>
                    <a:ea typeface="Roboto" panose="02000000000000000000" pitchFamily="2" charset="0"/>
                  </a:rPr>
                  <a:t> (% Below 2005)</a:t>
                </a:r>
                <a:endParaRPr lang="en-US" sz="1400" b="1">
                  <a:solidFill>
                    <a:sysClr val="windowText" lastClr="000000"/>
                  </a:solidFill>
                  <a:effectLst/>
                  <a:latin typeface="Roboto" panose="02000000000000000000" pitchFamily="2" charset="0"/>
                  <a:ea typeface="Roboto" panose="02000000000000000000" pitchFamily="2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bg1">
                <a:lumMod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Roboto" panose="02000000000000000000" pitchFamily="2" charset="0"/>
                <a:ea typeface="Roboto" panose="02000000000000000000" pitchFamily="2" charset="0"/>
                <a:cs typeface="+mn-cs"/>
              </a:defRPr>
            </a:pPr>
            <a:endParaRPr lang="en-US"/>
          </a:p>
        </c:txPr>
        <c:crossAx val="7330226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Roboto" panose="02000000000000000000" pitchFamily="2" charset="0"/>
              <a:ea typeface="Roboto" panose="02000000000000000000" pitchFamily="2" charset="0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518031102853717"/>
          <c:y val="3.3004290033921198E-2"/>
          <c:w val="0.68535651793525809"/>
          <c:h val="0.8064851268591426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'2030 Em IRA'!$N$9</c:f>
              <c:strCache>
                <c:ptCount val="1"/>
                <c:pt idx="0">
                  <c:v>Electric</c:v>
                </c:pt>
              </c:strCache>
            </c:strRef>
          </c:tx>
          <c:spPr>
            <a:solidFill>
              <a:srgbClr val="948BB3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'2030 Em IRA'!$O$7:$Z$8</c15:sqref>
                  </c15:fullRef>
                </c:ext>
              </c:extLst>
              <c:f>'2030 Em IRA'!$O$7:$Z$8</c:f>
              <c:multiLvlStrCache>
                <c:ptCount val="11"/>
                <c:lvl>
                  <c:pt idx="0">
                    <c:v>2005</c:v>
                  </c:pt>
                  <c:pt idx="1">
                    <c:v>2021</c:v>
                  </c:pt>
                  <c:pt idx="2">
                    <c:v>EPS-EI</c:v>
                  </c:pt>
                  <c:pt idx="3">
                    <c:v>GCAM-CGS</c:v>
                  </c:pt>
                  <c:pt idx="4">
                    <c:v>Haiku-RFF *</c:v>
                  </c:pt>
                  <c:pt idx="5">
                    <c:v>IPM-NRDC *</c:v>
                  </c:pt>
                  <c:pt idx="6">
                    <c:v>MARKAL-NETL</c:v>
                  </c:pt>
                  <c:pt idx="7">
                    <c:v>NEMS-RHG</c:v>
                  </c:pt>
                  <c:pt idx="8">
                    <c:v>ReEDS-NREL *</c:v>
                  </c:pt>
                  <c:pt idx="9">
                    <c:v>REGEN-EPRI †</c:v>
                  </c:pt>
                  <c:pt idx="10">
                    <c:v>RIO-REPEAT</c:v>
                  </c:pt>
                </c:lvl>
                <c:lvl>
                  <c:pt idx="0">
                    <c:v>History</c:v>
                  </c:pt>
                  <c:pt idx="2">
                    <c:v>2030 IRA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'2030 Em IRA'!$O$9:$Z$9</c15:sqref>
                  </c15:fullRef>
                </c:ext>
              </c:extLst>
              <c:f>'2030 Em IRA'!$O$9:$Y$9</c:f>
              <c:numCache>
                <c:formatCode>#,##0.0</c:formatCode>
                <c:ptCount val="11"/>
                <c:pt idx="0">
                  <c:v>2400.1</c:v>
                </c:pt>
                <c:pt idx="1">
                  <c:v>1551</c:v>
                </c:pt>
                <c:pt idx="2">
                  <c:v>602.70000000000005</c:v>
                </c:pt>
                <c:pt idx="3">
                  <c:v>679.65905481321704</c:v>
                </c:pt>
                <c:pt idx="4">
                  <c:v>852.35702421205724</c:v>
                </c:pt>
                <c:pt idx="5">
                  <c:v>827.38919856090286</c:v>
                </c:pt>
                <c:pt idx="6">
                  <c:v>1232.67</c:v>
                </c:pt>
                <c:pt idx="7">
                  <c:v>482.81984665287968</c:v>
                </c:pt>
                <c:pt idx="8">
                  <c:v>413.51352477128199</c:v>
                </c:pt>
                <c:pt idx="9">
                  <c:v>999.66625419476827</c:v>
                </c:pt>
                <c:pt idx="10">
                  <c:v>743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73-4BC4-994B-8F4456FE3FF9}"/>
            </c:ext>
          </c:extLst>
        </c:ser>
        <c:ser>
          <c:idx val="1"/>
          <c:order val="1"/>
          <c:tx>
            <c:strRef>
              <c:f>'2030 Em IRA'!$N$10</c:f>
              <c:strCache>
                <c:ptCount val="1"/>
                <c:pt idx="0">
                  <c:v>Industry</c:v>
                </c:pt>
              </c:strCache>
            </c:strRef>
          </c:tx>
          <c:spPr>
            <a:solidFill>
              <a:srgbClr val="E5BA4F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'2030 Em IRA'!$O$7:$Z$8</c15:sqref>
                  </c15:fullRef>
                </c:ext>
              </c:extLst>
              <c:f>'2030 Em IRA'!$O$7:$Z$8</c:f>
              <c:multiLvlStrCache>
                <c:ptCount val="11"/>
                <c:lvl>
                  <c:pt idx="0">
                    <c:v>2005</c:v>
                  </c:pt>
                  <c:pt idx="1">
                    <c:v>2021</c:v>
                  </c:pt>
                  <c:pt idx="2">
                    <c:v>EPS-EI</c:v>
                  </c:pt>
                  <c:pt idx="3">
                    <c:v>GCAM-CGS</c:v>
                  </c:pt>
                  <c:pt idx="4">
                    <c:v>Haiku-RFF *</c:v>
                  </c:pt>
                  <c:pt idx="5">
                    <c:v>IPM-NRDC *</c:v>
                  </c:pt>
                  <c:pt idx="6">
                    <c:v>MARKAL-NETL</c:v>
                  </c:pt>
                  <c:pt idx="7">
                    <c:v>NEMS-RHG</c:v>
                  </c:pt>
                  <c:pt idx="8">
                    <c:v>ReEDS-NREL *</c:v>
                  </c:pt>
                  <c:pt idx="9">
                    <c:v>REGEN-EPRI †</c:v>
                  </c:pt>
                  <c:pt idx="10">
                    <c:v>RIO-REPEAT</c:v>
                  </c:pt>
                </c:lvl>
                <c:lvl>
                  <c:pt idx="0">
                    <c:v>History</c:v>
                  </c:pt>
                  <c:pt idx="2">
                    <c:v>2030 IRA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'2030 Em IRA'!$O$10:$Z$10</c15:sqref>
                  </c15:fullRef>
                </c:ext>
              </c:extLst>
              <c:f>'2030 Em IRA'!$O$10:$Y$10</c:f>
              <c:numCache>
                <c:formatCode>#,##0.0</c:formatCode>
                <c:ptCount val="11"/>
                <c:pt idx="0">
                  <c:v>851.5</c:v>
                </c:pt>
                <c:pt idx="1">
                  <c:v>777.34664804469276</c:v>
                </c:pt>
                <c:pt idx="2">
                  <c:v>838.78235799999993</c:v>
                </c:pt>
                <c:pt idx="3">
                  <c:v>1015.73661606983</c:v>
                </c:pt>
                <c:pt idx="6">
                  <c:v>1076.1300000000001</c:v>
                </c:pt>
                <c:pt idx="7">
                  <c:v>815.4119260782594</c:v>
                </c:pt>
                <c:pt idx="9">
                  <c:v>929.87779969934127</c:v>
                </c:pt>
                <c:pt idx="10">
                  <c:v>737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673-4BC4-994B-8F4456FE3FF9}"/>
            </c:ext>
          </c:extLst>
        </c:ser>
        <c:ser>
          <c:idx val="2"/>
          <c:order val="2"/>
          <c:tx>
            <c:strRef>
              <c:f>'2030 Em IRA'!$N$11</c:f>
              <c:strCache>
                <c:ptCount val="1"/>
                <c:pt idx="0">
                  <c:v>Buildings</c:v>
                </c:pt>
              </c:strCache>
            </c:strRef>
          </c:tx>
          <c:spPr>
            <a:solidFill>
              <a:srgbClr val="DA7D45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'2030 Em IRA'!$O$7:$Z$8</c15:sqref>
                  </c15:fullRef>
                </c:ext>
              </c:extLst>
              <c:f>'2030 Em IRA'!$O$7:$Z$8</c:f>
              <c:multiLvlStrCache>
                <c:ptCount val="11"/>
                <c:lvl>
                  <c:pt idx="0">
                    <c:v>2005</c:v>
                  </c:pt>
                  <c:pt idx="1">
                    <c:v>2021</c:v>
                  </c:pt>
                  <c:pt idx="2">
                    <c:v>EPS-EI</c:v>
                  </c:pt>
                  <c:pt idx="3">
                    <c:v>GCAM-CGS</c:v>
                  </c:pt>
                  <c:pt idx="4">
                    <c:v>Haiku-RFF *</c:v>
                  </c:pt>
                  <c:pt idx="5">
                    <c:v>IPM-NRDC *</c:v>
                  </c:pt>
                  <c:pt idx="6">
                    <c:v>MARKAL-NETL</c:v>
                  </c:pt>
                  <c:pt idx="7">
                    <c:v>NEMS-RHG</c:v>
                  </c:pt>
                  <c:pt idx="8">
                    <c:v>ReEDS-NREL *</c:v>
                  </c:pt>
                  <c:pt idx="9">
                    <c:v>REGEN-EPRI †</c:v>
                  </c:pt>
                  <c:pt idx="10">
                    <c:v>RIO-REPEAT</c:v>
                  </c:pt>
                </c:lvl>
                <c:lvl>
                  <c:pt idx="0">
                    <c:v>History</c:v>
                  </c:pt>
                  <c:pt idx="2">
                    <c:v>2030 IRA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'2030 Em IRA'!$O$11:$Z$11</c15:sqref>
                  </c15:fullRef>
                </c:ext>
              </c:extLst>
              <c:f>'2030 Em IRA'!$O$11:$Y$11</c:f>
              <c:numCache>
                <c:formatCode>#,##0.0</c:formatCode>
                <c:ptCount val="11"/>
                <c:pt idx="0">
                  <c:v>586</c:v>
                </c:pt>
                <c:pt idx="1">
                  <c:v>559</c:v>
                </c:pt>
                <c:pt idx="2">
                  <c:v>525.17599999999993</c:v>
                </c:pt>
                <c:pt idx="3">
                  <c:v>454.81527759807699</c:v>
                </c:pt>
                <c:pt idx="6">
                  <c:v>259.2</c:v>
                </c:pt>
                <c:pt idx="7">
                  <c:v>571.0736249999992</c:v>
                </c:pt>
                <c:pt idx="9">
                  <c:v>491.90305488677882</c:v>
                </c:pt>
                <c:pt idx="10">
                  <c:v>590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673-4BC4-994B-8F4456FE3FF9}"/>
            </c:ext>
          </c:extLst>
        </c:ser>
        <c:ser>
          <c:idx val="3"/>
          <c:order val="3"/>
          <c:tx>
            <c:strRef>
              <c:f>'2030 Em IRA'!$N$12</c:f>
              <c:strCache>
                <c:ptCount val="1"/>
                <c:pt idx="0">
                  <c:v>Transport</c:v>
                </c:pt>
              </c:strCache>
            </c:strRef>
          </c:tx>
          <c:spPr>
            <a:solidFill>
              <a:srgbClr val="8AC869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'2030 Em IRA'!$O$7:$Z$8</c15:sqref>
                  </c15:fullRef>
                </c:ext>
              </c:extLst>
              <c:f>'2030 Em IRA'!$O$7:$Z$8</c:f>
              <c:multiLvlStrCache>
                <c:ptCount val="11"/>
                <c:lvl>
                  <c:pt idx="0">
                    <c:v>2005</c:v>
                  </c:pt>
                  <c:pt idx="1">
                    <c:v>2021</c:v>
                  </c:pt>
                  <c:pt idx="2">
                    <c:v>EPS-EI</c:v>
                  </c:pt>
                  <c:pt idx="3">
                    <c:v>GCAM-CGS</c:v>
                  </c:pt>
                  <c:pt idx="4">
                    <c:v>Haiku-RFF *</c:v>
                  </c:pt>
                  <c:pt idx="5">
                    <c:v>IPM-NRDC *</c:v>
                  </c:pt>
                  <c:pt idx="6">
                    <c:v>MARKAL-NETL</c:v>
                  </c:pt>
                  <c:pt idx="7">
                    <c:v>NEMS-RHG</c:v>
                  </c:pt>
                  <c:pt idx="8">
                    <c:v>ReEDS-NREL *</c:v>
                  </c:pt>
                  <c:pt idx="9">
                    <c:v>REGEN-EPRI †</c:v>
                  </c:pt>
                  <c:pt idx="10">
                    <c:v>RIO-REPEAT</c:v>
                  </c:pt>
                </c:lvl>
                <c:lvl>
                  <c:pt idx="0">
                    <c:v>History</c:v>
                  </c:pt>
                  <c:pt idx="2">
                    <c:v>2030 IRA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'2030 Em IRA'!$O$12:$Z$12</c15:sqref>
                  </c15:fullRef>
                </c:ext>
              </c:extLst>
              <c:f>'2030 Em IRA'!$O$12:$Y$12</c:f>
              <c:numCache>
                <c:formatCode>#,##0.0</c:formatCode>
                <c:ptCount val="11"/>
                <c:pt idx="0">
                  <c:v>1858.6</c:v>
                </c:pt>
                <c:pt idx="1">
                  <c:v>1699.7304573804574</c:v>
                </c:pt>
                <c:pt idx="2">
                  <c:v>1380.345127</c:v>
                </c:pt>
                <c:pt idx="3">
                  <c:v>1357.1796423220101</c:v>
                </c:pt>
                <c:pt idx="6">
                  <c:v>1380.98</c:v>
                </c:pt>
                <c:pt idx="7">
                  <c:v>1492.6608476410065</c:v>
                </c:pt>
                <c:pt idx="9">
                  <c:v>1499.1674052122032</c:v>
                </c:pt>
                <c:pt idx="10">
                  <c:v>1520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673-4BC4-994B-8F4456FE3FF9}"/>
            </c:ext>
          </c:extLst>
        </c:ser>
        <c:ser>
          <c:idx val="4"/>
          <c:order val="4"/>
          <c:tx>
            <c:strRef>
              <c:f>'2030 Em IRA'!$N$13</c:f>
              <c:strCache>
                <c:ptCount val="1"/>
                <c:pt idx="0">
                  <c:v>Other CO2</c:v>
                </c:pt>
              </c:strCache>
            </c:strRef>
          </c:tx>
          <c:spPr>
            <a:solidFill>
              <a:srgbClr val="468753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'2030 Em IRA'!$O$7:$Z$8</c15:sqref>
                  </c15:fullRef>
                </c:ext>
              </c:extLst>
              <c:f>'2030 Em IRA'!$O$7:$Z$8</c:f>
              <c:multiLvlStrCache>
                <c:ptCount val="11"/>
                <c:lvl>
                  <c:pt idx="0">
                    <c:v>2005</c:v>
                  </c:pt>
                  <c:pt idx="1">
                    <c:v>2021</c:v>
                  </c:pt>
                  <c:pt idx="2">
                    <c:v>EPS-EI</c:v>
                  </c:pt>
                  <c:pt idx="3">
                    <c:v>GCAM-CGS</c:v>
                  </c:pt>
                  <c:pt idx="4">
                    <c:v>Haiku-RFF *</c:v>
                  </c:pt>
                  <c:pt idx="5">
                    <c:v>IPM-NRDC *</c:v>
                  </c:pt>
                  <c:pt idx="6">
                    <c:v>MARKAL-NETL</c:v>
                  </c:pt>
                  <c:pt idx="7">
                    <c:v>NEMS-RHG</c:v>
                  </c:pt>
                  <c:pt idx="8">
                    <c:v>ReEDS-NREL *</c:v>
                  </c:pt>
                  <c:pt idx="9">
                    <c:v>REGEN-EPRI †</c:v>
                  </c:pt>
                  <c:pt idx="10">
                    <c:v>RIO-REPEAT</c:v>
                  </c:pt>
                </c:lvl>
                <c:lvl>
                  <c:pt idx="0">
                    <c:v>History</c:v>
                  </c:pt>
                  <c:pt idx="2">
                    <c:v>2030 IRA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'2030 Em IRA'!$O$13:$Z$13</c15:sqref>
                  </c15:fullRef>
                </c:ext>
              </c:extLst>
              <c:f>'2030 Em IRA'!$O$13:$Y$13</c:f>
              <c:numCache>
                <c:formatCode>#,##0.0</c:formatCode>
                <c:ptCount val="11"/>
                <c:pt idx="0">
                  <c:v>554.70344514789053</c:v>
                </c:pt>
                <c:pt idx="1">
                  <c:v>412.92289457484895</c:v>
                </c:pt>
                <c:pt idx="2">
                  <c:v>313.96624200000002</c:v>
                </c:pt>
                <c:pt idx="3">
                  <c:v>27.760581674310799</c:v>
                </c:pt>
                <c:pt idx="6">
                  <c:v>29.61</c:v>
                </c:pt>
                <c:pt idx="7">
                  <c:v>369.45717083484851</c:v>
                </c:pt>
                <c:pt idx="10">
                  <c:v>106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673-4BC4-994B-8F4456FE3FF9}"/>
            </c:ext>
          </c:extLst>
        </c:ser>
        <c:ser>
          <c:idx val="5"/>
          <c:order val="5"/>
          <c:tx>
            <c:strRef>
              <c:f>'2030 Em IRA'!$N$14</c:f>
              <c:strCache>
                <c:ptCount val="1"/>
                <c:pt idx="0">
                  <c:v>Non-CO2 GHG</c:v>
                </c:pt>
              </c:strCache>
            </c:strRef>
          </c:tx>
          <c:spPr>
            <a:solidFill>
              <a:srgbClr val="BFBFBF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'2030 Em IRA'!$O$7:$Z$8</c15:sqref>
                  </c15:fullRef>
                </c:ext>
              </c:extLst>
              <c:f>'2030 Em IRA'!$O$7:$Z$8</c:f>
              <c:multiLvlStrCache>
                <c:ptCount val="11"/>
                <c:lvl>
                  <c:pt idx="0">
                    <c:v>2005</c:v>
                  </c:pt>
                  <c:pt idx="1">
                    <c:v>2021</c:v>
                  </c:pt>
                  <c:pt idx="2">
                    <c:v>EPS-EI</c:v>
                  </c:pt>
                  <c:pt idx="3">
                    <c:v>GCAM-CGS</c:v>
                  </c:pt>
                  <c:pt idx="4">
                    <c:v>Haiku-RFF *</c:v>
                  </c:pt>
                  <c:pt idx="5">
                    <c:v>IPM-NRDC *</c:v>
                  </c:pt>
                  <c:pt idx="6">
                    <c:v>MARKAL-NETL</c:v>
                  </c:pt>
                  <c:pt idx="7">
                    <c:v>NEMS-RHG</c:v>
                  </c:pt>
                  <c:pt idx="8">
                    <c:v>ReEDS-NREL *</c:v>
                  </c:pt>
                  <c:pt idx="9">
                    <c:v>REGEN-EPRI †</c:v>
                  </c:pt>
                  <c:pt idx="10">
                    <c:v>RIO-REPEAT</c:v>
                  </c:pt>
                </c:lvl>
                <c:lvl>
                  <c:pt idx="0">
                    <c:v>History</c:v>
                  </c:pt>
                  <c:pt idx="2">
                    <c:v>2030 IRA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'2030 Em IRA'!$O$14:$Z$14</c15:sqref>
                  </c15:fullRef>
                </c:ext>
              </c:extLst>
              <c:f>'2030 Em IRA'!$O$14:$Y$14</c:f>
              <c:numCache>
                <c:formatCode>#,##0.0</c:formatCode>
                <c:ptCount val="11"/>
                <c:pt idx="0">
                  <c:v>1297.2244941105009</c:v>
                </c:pt>
                <c:pt idx="1">
                  <c:v>1312.5819103199692</c:v>
                </c:pt>
                <c:pt idx="2">
                  <c:v>1227.3413999999998</c:v>
                </c:pt>
                <c:pt idx="3">
                  <c:v>1298.9020438374814</c:v>
                </c:pt>
                <c:pt idx="7">
                  <c:v>1135.6006046832952</c:v>
                </c:pt>
                <c:pt idx="10">
                  <c:v>1172.3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673-4BC4-994B-8F4456FE3FF9}"/>
            </c:ext>
          </c:extLst>
        </c:ser>
        <c:ser>
          <c:idx val="6"/>
          <c:order val="6"/>
          <c:tx>
            <c:strRef>
              <c:f>'2030 Em IRA'!$N$15</c:f>
              <c:strCache>
                <c:ptCount val="1"/>
                <c:pt idx="0">
                  <c:v>Sink</c:v>
                </c:pt>
              </c:strCache>
            </c:strRef>
          </c:tx>
          <c:spPr>
            <a:solidFill>
              <a:srgbClr val="264478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'2030 Em IRA'!$O$7:$Z$8</c15:sqref>
                  </c15:fullRef>
                </c:ext>
              </c:extLst>
              <c:f>'2030 Em IRA'!$O$7:$Z$8</c:f>
              <c:multiLvlStrCache>
                <c:ptCount val="11"/>
                <c:lvl>
                  <c:pt idx="0">
                    <c:v>2005</c:v>
                  </c:pt>
                  <c:pt idx="1">
                    <c:v>2021</c:v>
                  </c:pt>
                  <c:pt idx="2">
                    <c:v>EPS-EI</c:v>
                  </c:pt>
                  <c:pt idx="3">
                    <c:v>GCAM-CGS</c:v>
                  </c:pt>
                  <c:pt idx="4">
                    <c:v>Haiku-RFF *</c:v>
                  </c:pt>
                  <c:pt idx="5">
                    <c:v>IPM-NRDC *</c:v>
                  </c:pt>
                  <c:pt idx="6">
                    <c:v>MARKAL-NETL</c:v>
                  </c:pt>
                  <c:pt idx="7">
                    <c:v>NEMS-RHG</c:v>
                  </c:pt>
                  <c:pt idx="8">
                    <c:v>ReEDS-NREL *</c:v>
                  </c:pt>
                  <c:pt idx="9">
                    <c:v>REGEN-EPRI †</c:v>
                  </c:pt>
                  <c:pt idx="10">
                    <c:v>RIO-REPEAT</c:v>
                  </c:pt>
                </c:lvl>
                <c:lvl>
                  <c:pt idx="0">
                    <c:v>History</c:v>
                  </c:pt>
                  <c:pt idx="2">
                    <c:v>2030 IRA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'2030 Em IRA'!$O$15:$Z$15</c15:sqref>
                  </c15:fullRef>
                </c:ext>
              </c:extLst>
              <c:f>'2030 Em IRA'!$O$15:$Y$15</c:f>
              <c:numCache>
                <c:formatCode>#,##0.0</c:formatCode>
                <c:ptCount val="11"/>
                <c:pt idx="0">
                  <c:v>-789.79315967923401</c:v>
                </c:pt>
                <c:pt idx="1">
                  <c:v>-758.943306442927</c:v>
                </c:pt>
                <c:pt idx="2">
                  <c:v>-791.18499999999995</c:v>
                </c:pt>
                <c:pt idx="3">
                  <c:v>-812.2</c:v>
                </c:pt>
                <c:pt idx="6">
                  <c:v>-749.61</c:v>
                </c:pt>
                <c:pt idx="7">
                  <c:v>-848.66523235975092</c:v>
                </c:pt>
                <c:pt idx="10">
                  <c:v>-795.5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673-4BC4-994B-8F4456FE3F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729918120"/>
        <c:axId val="729915824"/>
      </c:barChart>
      <c:lineChart>
        <c:grouping val="standard"/>
        <c:varyColors val="0"/>
        <c:ser>
          <c:idx val="7"/>
          <c:order val="7"/>
          <c:tx>
            <c:strRef>
              <c:f>'2030 Em IRA'!$N$16</c:f>
              <c:strCache>
                <c:ptCount val="1"/>
                <c:pt idx="0">
                  <c:v>Net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9"/>
            <c:spPr>
              <a:noFill/>
              <a:ln w="25400">
                <a:solidFill>
                  <a:schemeClr val="tx1"/>
                </a:solidFill>
              </a:ln>
              <a:effectLst/>
            </c:spPr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'2030 Em IRA'!$O$7:$Z$8</c15:sqref>
                  </c15:fullRef>
                </c:ext>
              </c:extLst>
              <c:f>'2030 Em IRA'!$O$7:$Z$8</c:f>
              <c:multiLvlStrCache>
                <c:ptCount val="11"/>
                <c:lvl>
                  <c:pt idx="0">
                    <c:v>2005</c:v>
                  </c:pt>
                  <c:pt idx="1">
                    <c:v>2021</c:v>
                  </c:pt>
                  <c:pt idx="2">
                    <c:v>EPS-EI</c:v>
                  </c:pt>
                  <c:pt idx="3">
                    <c:v>GCAM-CGS</c:v>
                  </c:pt>
                  <c:pt idx="4">
                    <c:v>Haiku-RFF *</c:v>
                  </c:pt>
                  <c:pt idx="5">
                    <c:v>IPM-NRDC *</c:v>
                  </c:pt>
                  <c:pt idx="6">
                    <c:v>MARKAL-NETL</c:v>
                  </c:pt>
                  <c:pt idx="7">
                    <c:v>NEMS-RHG</c:v>
                  </c:pt>
                  <c:pt idx="8">
                    <c:v>ReEDS-NREL *</c:v>
                  </c:pt>
                  <c:pt idx="9">
                    <c:v>REGEN-EPRI †</c:v>
                  </c:pt>
                  <c:pt idx="10">
                    <c:v>RIO-REPEAT</c:v>
                  </c:pt>
                </c:lvl>
                <c:lvl>
                  <c:pt idx="0">
                    <c:v>History</c:v>
                  </c:pt>
                  <c:pt idx="2">
                    <c:v>2030 IRA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'2030 Em IRA'!$O$16:$Z$16</c15:sqref>
                  </c15:fullRef>
                </c:ext>
              </c:extLst>
              <c:f>'2030 Em IRA'!$O$16:$Y$16</c:f>
              <c:numCache>
                <c:formatCode>#,##0.0</c:formatCode>
                <c:ptCount val="11"/>
                <c:pt idx="0">
                  <c:v>6758.3347795791569</c:v>
                </c:pt>
                <c:pt idx="1">
                  <c:v>5553.6386038770415</c:v>
                </c:pt>
                <c:pt idx="2">
                  <c:v>4097.1261269999995</c:v>
                </c:pt>
                <c:pt idx="3">
                  <c:v>4021.8532163149257</c:v>
                </c:pt>
                <c:pt idx="6">
                  <c:v>3228.98</c:v>
                </c:pt>
                <c:pt idx="7">
                  <c:v>4018.3587885305378</c:v>
                </c:pt>
                <c:pt idx="9">
                  <c:v>3920.6145139930914</c:v>
                </c:pt>
                <c:pt idx="10">
                  <c:v>4072.8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673-4BC4-994B-8F4456FE3F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29918120"/>
        <c:axId val="729915824"/>
      </c:lineChart>
      <c:catAx>
        <c:axId val="729918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50000"/>
                <a:lumOff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Roboto" panose="02000000000000000000" pitchFamily="2" charset="0"/>
                <a:ea typeface="Roboto" panose="02000000000000000000" pitchFamily="2" charset="0"/>
                <a:cs typeface="+mn-cs"/>
              </a:defRPr>
            </a:pPr>
            <a:endParaRPr lang="en-US"/>
          </a:p>
        </c:txPr>
        <c:crossAx val="729915824"/>
        <c:crosses val="autoZero"/>
        <c:auto val="1"/>
        <c:lblAlgn val="ctr"/>
        <c:lblOffset val="100"/>
        <c:noMultiLvlLbl val="0"/>
      </c:catAx>
      <c:valAx>
        <c:axId val="729915824"/>
        <c:scaling>
          <c:orientation val="minMax"/>
          <c:min val="-2000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Roboto" panose="02000000000000000000" pitchFamily="2" charset="0"/>
                    <a:ea typeface="Roboto" panose="02000000000000000000" pitchFamily="2" charset="0"/>
                    <a:cs typeface="+mn-cs"/>
                  </a:defRPr>
                </a:pPr>
                <a:r>
                  <a:rPr lang="en-US" sz="1400" b="1" i="0" baseline="0">
                    <a:solidFill>
                      <a:sysClr val="windowText" lastClr="000000"/>
                    </a:solidFill>
                    <a:effectLst/>
                    <a:latin typeface="Roboto" panose="02000000000000000000" pitchFamily="2" charset="0"/>
                    <a:ea typeface="Roboto" panose="02000000000000000000" pitchFamily="2" charset="0"/>
                  </a:rPr>
                  <a:t>GHG Emissions by Sector (Mt-CO</a:t>
                </a:r>
                <a:r>
                  <a:rPr lang="en-US" sz="1400" b="1" i="0" baseline="-25000">
                    <a:solidFill>
                      <a:sysClr val="windowText" lastClr="000000"/>
                    </a:solidFill>
                    <a:effectLst/>
                    <a:latin typeface="Roboto" panose="02000000000000000000" pitchFamily="2" charset="0"/>
                    <a:ea typeface="Roboto" panose="02000000000000000000" pitchFamily="2" charset="0"/>
                  </a:rPr>
                  <a:t>2</a:t>
                </a:r>
                <a:r>
                  <a:rPr lang="en-US" sz="1400" b="1" i="0" baseline="0">
                    <a:solidFill>
                      <a:sysClr val="windowText" lastClr="000000"/>
                    </a:solidFill>
                    <a:effectLst/>
                    <a:latin typeface="Roboto" panose="02000000000000000000" pitchFamily="2" charset="0"/>
                    <a:ea typeface="Roboto" panose="02000000000000000000" pitchFamily="2" charset="0"/>
                  </a:rPr>
                  <a:t>e)</a:t>
                </a:r>
                <a:endParaRPr lang="en-US" sz="1400">
                  <a:solidFill>
                    <a:sysClr val="windowText" lastClr="000000"/>
                  </a:solidFill>
                  <a:effectLst/>
                  <a:latin typeface="Roboto" panose="02000000000000000000" pitchFamily="2" charset="0"/>
                  <a:ea typeface="Roboto" panose="02000000000000000000" pitchFamily="2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Roboto" panose="02000000000000000000" pitchFamily="2" charset="0"/>
                  <a:ea typeface="Roboto" panose="02000000000000000000" pitchFamily="2" charset="0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Roboto" panose="02000000000000000000" pitchFamily="2" charset="0"/>
                <a:ea typeface="Roboto" panose="02000000000000000000" pitchFamily="2" charset="0"/>
                <a:cs typeface="+mn-cs"/>
              </a:defRPr>
            </a:pPr>
            <a:endParaRPr lang="en-US"/>
          </a:p>
        </c:txPr>
        <c:crossAx val="729918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963151652036959"/>
          <c:y val="3.3004290033921198E-2"/>
          <c:w val="0.67969903043567725"/>
          <c:h val="0.8064851268591426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'2030 Em IRA'!$N$9</c:f>
              <c:strCache>
                <c:ptCount val="1"/>
                <c:pt idx="0">
                  <c:v>Electric</c:v>
                </c:pt>
              </c:strCache>
            </c:strRef>
          </c:tx>
          <c:spPr>
            <a:solidFill>
              <a:srgbClr val="948BB3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'2030 Em IRA'!$O$7:$Z$8</c15:sqref>
                  </c15:fullRef>
                </c:ext>
              </c:extLst>
              <c:f>'2030 Em IRA'!$P$7:$Z$8</c:f>
              <c:multiLvlStrCache>
                <c:ptCount val="10"/>
                <c:lvl>
                  <c:pt idx="0">
                    <c:v>2021</c:v>
                  </c:pt>
                  <c:pt idx="1">
                    <c:v>EPS-EI</c:v>
                  </c:pt>
                  <c:pt idx="2">
                    <c:v>GCAM-CGS</c:v>
                  </c:pt>
                  <c:pt idx="3">
                    <c:v>Haiku-RFF *</c:v>
                  </c:pt>
                  <c:pt idx="4">
                    <c:v>IPM-NRDC *</c:v>
                  </c:pt>
                  <c:pt idx="5">
                    <c:v>MARKAL-NETL</c:v>
                  </c:pt>
                  <c:pt idx="6">
                    <c:v>NEMS-RHG</c:v>
                  </c:pt>
                  <c:pt idx="7">
                    <c:v>ReEDS-NREL *</c:v>
                  </c:pt>
                  <c:pt idx="8">
                    <c:v>REGEN-EPRI †</c:v>
                  </c:pt>
                  <c:pt idx="9">
                    <c:v>RIO-REPEAT</c:v>
                  </c:pt>
                </c:lvl>
                <c:lvl>
                  <c:pt idx="1">
                    <c:v>2030 IRA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'2030 Em IRA'!$AG$9:$AR$9</c15:sqref>
                  </c15:fullRef>
                </c:ext>
              </c:extLst>
              <c:f>'2030 Em IRA'!$AH$9:$AQ$9</c:f>
              <c:numCache>
                <c:formatCode>#,##0.0</c:formatCode>
                <c:ptCount val="10"/>
                <c:pt idx="0">
                  <c:v>-849.09999999999991</c:v>
                </c:pt>
                <c:pt idx="1">
                  <c:v>-1797.3574856406469</c:v>
                </c:pt>
                <c:pt idx="2">
                  <c:v>-1737.4409451867828</c:v>
                </c:pt>
                <c:pt idx="3">
                  <c:v>-1430.0171026136704</c:v>
                </c:pt>
                <c:pt idx="4">
                  <c:v>-1572.7108014390969</c:v>
                </c:pt>
                <c:pt idx="5">
                  <c:v>-1105.8400000000001</c:v>
                </c:pt>
                <c:pt idx="6">
                  <c:v>-1954.7131890534201</c:v>
                </c:pt>
                <c:pt idx="7">
                  <c:v>-1986.586475228718</c:v>
                </c:pt>
                <c:pt idx="8">
                  <c:v>-1400.4337458052316</c:v>
                </c:pt>
                <c:pt idx="9">
                  <c:v>-1657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30-4E11-959C-4B6C0EF9E68F}"/>
            </c:ext>
          </c:extLst>
        </c:ser>
        <c:ser>
          <c:idx val="1"/>
          <c:order val="1"/>
          <c:tx>
            <c:strRef>
              <c:f>'2030 Em IRA'!$N$10</c:f>
              <c:strCache>
                <c:ptCount val="1"/>
                <c:pt idx="0">
                  <c:v>Industry</c:v>
                </c:pt>
              </c:strCache>
            </c:strRef>
          </c:tx>
          <c:spPr>
            <a:solidFill>
              <a:srgbClr val="E5BA4F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'2030 Em IRA'!$O$7:$Z$8</c15:sqref>
                  </c15:fullRef>
                </c:ext>
              </c:extLst>
              <c:f>'2030 Em IRA'!$P$7:$Z$8</c:f>
              <c:multiLvlStrCache>
                <c:ptCount val="10"/>
                <c:lvl>
                  <c:pt idx="0">
                    <c:v>2021</c:v>
                  </c:pt>
                  <c:pt idx="1">
                    <c:v>EPS-EI</c:v>
                  </c:pt>
                  <c:pt idx="2">
                    <c:v>GCAM-CGS</c:v>
                  </c:pt>
                  <c:pt idx="3">
                    <c:v>Haiku-RFF *</c:v>
                  </c:pt>
                  <c:pt idx="4">
                    <c:v>IPM-NRDC *</c:v>
                  </c:pt>
                  <c:pt idx="5">
                    <c:v>MARKAL-NETL</c:v>
                  </c:pt>
                  <c:pt idx="6">
                    <c:v>NEMS-RHG</c:v>
                  </c:pt>
                  <c:pt idx="7">
                    <c:v>ReEDS-NREL *</c:v>
                  </c:pt>
                  <c:pt idx="8">
                    <c:v>REGEN-EPRI †</c:v>
                  </c:pt>
                  <c:pt idx="9">
                    <c:v>RIO-REPEAT</c:v>
                  </c:pt>
                </c:lvl>
                <c:lvl>
                  <c:pt idx="1">
                    <c:v>2030 IRA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'2030 Em IRA'!$AG$10:$AR$10</c15:sqref>
                  </c15:fullRef>
                </c:ext>
              </c:extLst>
              <c:f>'2030 Em IRA'!$AH$10:$AQ$10</c:f>
              <c:numCache>
                <c:formatCode>#,##0.0</c:formatCode>
                <c:ptCount val="10"/>
                <c:pt idx="0">
                  <c:v>-74.153351955307244</c:v>
                </c:pt>
                <c:pt idx="1">
                  <c:v>-247.98562062714632</c:v>
                </c:pt>
                <c:pt idx="2">
                  <c:v>-174.66338393017008</c:v>
                </c:pt>
                <c:pt idx="3">
                  <c:v>0</c:v>
                </c:pt>
                <c:pt idx="4">
                  <c:v>0</c:v>
                </c:pt>
                <c:pt idx="5">
                  <c:v>121.69000000000005</c:v>
                </c:pt>
                <c:pt idx="6">
                  <c:v>-36.088073921737987</c:v>
                </c:pt>
                <c:pt idx="7">
                  <c:v>0</c:v>
                </c:pt>
                <c:pt idx="8">
                  <c:v>78.377799699341267</c:v>
                </c:pt>
                <c:pt idx="9">
                  <c:v>-113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B30-4E11-959C-4B6C0EF9E68F}"/>
            </c:ext>
          </c:extLst>
        </c:ser>
        <c:ser>
          <c:idx val="2"/>
          <c:order val="2"/>
          <c:tx>
            <c:strRef>
              <c:f>'2030 Em IRA'!$N$11</c:f>
              <c:strCache>
                <c:ptCount val="1"/>
                <c:pt idx="0">
                  <c:v>Buildings</c:v>
                </c:pt>
              </c:strCache>
            </c:strRef>
          </c:tx>
          <c:spPr>
            <a:solidFill>
              <a:srgbClr val="DA7D45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'2030 Em IRA'!$O$7:$Z$8</c15:sqref>
                  </c15:fullRef>
                </c:ext>
              </c:extLst>
              <c:f>'2030 Em IRA'!$P$7:$Z$8</c:f>
              <c:multiLvlStrCache>
                <c:ptCount val="10"/>
                <c:lvl>
                  <c:pt idx="0">
                    <c:v>2021</c:v>
                  </c:pt>
                  <c:pt idx="1">
                    <c:v>EPS-EI</c:v>
                  </c:pt>
                  <c:pt idx="2">
                    <c:v>GCAM-CGS</c:v>
                  </c:pt>
                  <c:pt idx="3">
                    <c:v>Haiku-RFF *</c:v>
                  </c:pt>
                  <c:pt idx="4">
                    <c:v>IPM-NRDC *</c:v>
                  </c:pt>
                  <c:pt idx="5">
                    <c:v>MARKAL-NETL</c:v>
                  </c:pt>
                  <c:pt idx="6">
                    <c:v>NEMS-RHG</c:v>
                  </c:pt>
                  <c:pt idx="7">
                    <c:v>ReEDS-NREL *</c:v>
                  </c:pt>
                  <c:pt idx="8">
                    <c:v>REGEN-EPRI †</c:v>
                  </c:pt>
                  <c:pt idx="9">
                    <c:v>RIO-REPEAT</c:v>
                  </c:pt>
                </c:lvl>
                <c:lvl>
                  <c:pt idx="1">
                    <c:v>2030 IRA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'2030 Em IRA'!$AG$11:$AR$11</c15:sqref>
                  </c15:fullRef>
                </c:ext>
              </c:extLst>
              <c:f>'2030 Em IRA'!$AH$11:$AQ$11</c:f>
              <c:numCache>
                <c:formatCode>#,##0.0</c:formatCode>
                <c:ptCount val="10"/>
                <c:pt idx="0">
                  <c:v>-27</c:v>
                </c:pt>
                <c:pt idx="1">
                  <c:v>-60.851533701791595</c:v>
                </c:pt>
                <c:pt idx="2">
                  <c:v>-131.18472240192301</c:v>
                </c:pt>
                <c:pt idx="3">
                  <c:v>0</c:v>
                </c:pt>
                <c:pt idx="4">
                  <c:v>0</c:v>
                </c:pt>
                <c:pt idx="5">
                  <c:v>-304.67</c:v>
                </c:pt>
                <c:pt idx="6">
                  <c:v>-14.926374999999666</c:v>
                </c:pt>
                <c:pt idx="7">
                  <c:v>0</c:v>
                </c:pt>
                <c:pt idx="8">
                  <c:v>-94.096945113221182</c:v>
                </c:pt>
                <c:pt idx="9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B30-4E11-959C-4B6C0EF9E68F}"/>
            </c:ext>
          </c:extLst>
        </c:ser>
        <c:ser>
          <c:idx val="3"/>
          <c:order val="3"/>
          <c:tx>
            <c:strRef>
              <c:f>'2030 Em IRA'!$N$12</c:f>
              <c:strCache>
                <c:ptCount val="1"/>
                <c:pt idx="0">
                  <c:v>Transport</c:v>
                </c:pt>
              </c:strCache>
            </c:strRef>
          </c:tx>
          <c:spPr>
            <a:solidFill>
              <a:srgbClr val="8AC869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'2030 Em IRA'!$O$7:$Z$8</c15:sqref>
                  </c15:fullRef>
                </c:ext>
              </c:extLst>
              <c:f>'2030 Em IRA'!$P$7:$Z$8</c:f>
              <c:multiLvlStrCache>
                <c:ptCount val="10"/>
                <c:lvl>
                  <c:pt idx="0">
                    <c:v>2021</c:v>
                  </c:pt>
                  <c:pt idx="1">
                    <c:v>EPS-EI</c:v>
                  </c:pt>
                  <c:pt idx="2">
                    <c:v>GCAM-CGS</c:v>
                  </c:pt>
                  <c:pt idx="3">
                    <c:v>Haiku-RFF *</c:v>
                  </c:pt>
                  <c:pt idx="4">
                    <c:v>IPM-NRDC *</c:v>
                  </c:pt>
                  <c:pt idx="5">
                    <c:v>MARKAL-NETL</c:v>
                  </c:pt>
                  <c:pt idx="6">
                    <c:v>NEMS-RHG</c:v>
                  </c:pt>
                  <c:pt idx="7">
                    <c:v>ReEDS-NREL *</c:v>
                  </c:pt>
                  <c:pt idx="8">
                    <c:v>REGEN-EPRI †</c:v>
                  </c:pt>
                  <c:pt idx="9">
                    <c:v>RIO-REPEAT</c:v>
                  </c:pt>
                </c:lvl>
                <c:lvl>
                  <c:pt idx="1">
                    <c:v>2030 IRA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'2030 Em IRA'!$AG$12:$AR$12</c15:sqref>
                  </c15:fullRef>
                </c:ext>
              </c:extLst>
              <c:f>'2030 Em IRA'!$AH$12:$AQ$12</c:f>
              <c:numCache>
                <c:formatCode>#,##0.0</c:formatCode>
                <c:ptCount val="10"/>
                <c:pt idx="0">
                  <c:v>-158.86954261954247</c:v>
                </c:pt>
                <c:pt idx="1">
                  <c:v>-478.20704237090672</c:v>
                </c:pt>
                <c:pt idx="2">
                  <c:v>-511.62035767798989</c:v>
                </c:pt>
                <c:pt idx="3">
                  <c:v>0</c:v>
                </c:pt>
                <c:pt idx="4">
                  <c:v>0</c:v>
                </c:pt>
                <c:pt idx="5">
                  <c:v>-766.67999999999984</c:v>
                </c:pt>
                <c:pt idx="6">
                  <c:v>-384.40611665268807</c:v>
                </c:pt>
                <c:pt idx="7">
                  <c:v>0</c:v>
                </c:pt>
                <c:pt idx="8">
                  <c:v>-472.73259478779664</c:v>
                </c:pt>
                <c:pt idx="9">
                  <c:v>-336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B30-4E11-959C-4B6C0EF9E68F}"/>
            </c:ext>
          </c:extLst>
        </c:ser>
        <c:ser>
          <c:idx val="4"/>
          <c:order val="4"/>
          <c:tx>
            <c:strRef>
              <c:f>'2030 Em IRA'!$N$13</c:f>
              <c:strCache>
                <c:ptCount val="1"/>
                <c:pt idx="0">
                  <c:v>Other CO2</c:v>
                </c:pt>
              </c:strCache>
            </c:strRef>
          </c:tx>
          <c:spPr>
            <a:solidFill>
              <a:srgbClr val="468753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'2030 Em IRA'!$O$7:$Z$8</c15:sqref>
                  </c15:fullRef>
                </c:ext>
              </c:extLst>
              <c:f>'2030 Em IRA'!$P$7:$Z$8</c:f>
              <c:multiLvlStrCache>
                <c:ptCount val="10"/>
                <c:lvl>
                  <c:pt idx="0">
                    <c:v>2021</c:v>
                  </c:pt>
                  <c:pt idx="1">
                    <c:v>EPS-EI</c:v>
                  </c:pt>
                  <c:pt idx="2">
                    <c:v>GCAM-CGS</c:v>
                  </c:pt>
                  <c:pt idx="3">
                    <c:v>Haiku-RFF *</c:v>
                  </c:pt>
                  <c:pt idx="4">
                    <c:v>IPM-NRDC *</c:v>
                  </c:pt>
                  <c:pt idx="5">
                    <c:v>MARKAL-NETL</c:v>
                  </c:pt>
                  <c:pt idx="6">
                    <c:v>NEMS-RHG</c:v>
                  </c:pt>
                  <c:pt idx="7">
                    <c:v>ReEDS-NREL *</c:v>
                  </c:pt>
                  <c:pt idx="8">
                    <c:v>REGEN-EPRI †</c:v>
                  </c:pt>
                  <c:pt idx="9">
                    <c:v>RIO-REPEAT</c:v>
                  </c:pt>
                </c:lvl>
                <c:lvl>
                  <c:pt idx="1">
                    <c:v>2030 IRA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'2030 Em IRA'!$AG$13:$AR$13</c15:sqref>
                  </c15:fullRef>
                </c:ext>
              </c:extLst>
              <c:f>'2030 Em IRA'!$AH$13:$AQ$13</c:f>
              <c:numCache>
                <c:formatCode>#,##0.0</c:formatCode>
                <c:ptCount val="10"/>
                <c:pt idx="0">
                  <c:v>-141.78055057304158</c:v>
                </c:pt>
                <c:pt idx="1">
                  <c:v>107.76796419259438</c:v>
                </c:pt>
                <c:pt idx="2">
                  <c:v>-43.539418325689198</c:v>
                </c:pt>
                <c:pt idx="3">
                  <c:v>0</c:v>
                </c:pt>
                <c:pt idx="4">
                  <c:v>0</c:v>
                </c:pt>
                <c:pt idx="5">
                  <c:v>1.1099999999999994</c:v>
                </c:pt>
                <c:pt idx="6">
                  <c:v>-11.936519518359034</c:v>
                </c:pt>
                <c:pt idx="7">
                  <c:v>0</c:v>
                </c:pt>
                <c:pt idx="8">
                  <c:v>0</c:v>
                </c:pt>
                <c:pt idx="9">
                  <c:v>-23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B30-4E11-959C-4B6C0EF9E68F}"/>
            </c:ext>
          </c:extLst>
        </c:ser>
        <c:ser>
          <c:idx val="5"/>
          <c:order val="5"/>
          <c:tx>
            <c:strRef>
              <c:f>'2030 Em IRA'!$N$14</c:f>
              <c:strCache>
                <c:ptCount val="1"/>
                <c:pt idx="0">
                  <c:v>Non-CO2 GHG</c:v>
                </c:pt>
              </c:strCache>
            </c:strRef>
          </c:tx>
          <c:spPr>
            <a:solidFill>
              <a:srgbClr val="BFBFBF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'2030 Em IRA'!$O$7:$Z$8</c15:sqref>
                  </c15:fullRef>
                </c:ext>
              </c:extLst>
              <c:f>'2030 Em IRA'!$P$7:$Z$8</c:f>
              <c:multiLvlStrCache>
                <c:ptCount val="10"/>
                <c:lvl>
                  <c:pt idx="0">
                    <c:v>2021</c:v>
                  </c:pt>
                  <c:pt idx="1">
                    <c:v>EPS-EI</c:v>
                  </c:pt>
                  <c:pt idx="2">
                    <c:v>GCAM-CGS</c:v>
                  </c:pt>
                  <c:pt idx="3">
                    <c:v>Haiku-RFF *</c:v>
                  </c:pt>
                  <c:pt idx="4">
                    <c:v>IPM-NRDC *</c:v>
                  </c:pt>
                  <c:pt idx="5">
                    <c:v>MARKAL-NETL</c:v>
                  </c:pt>
                  <c:pt idx="6">
                    <c:v>NEMS-RHG</c:v>
                  </c:pt>
                  <c:pt idx="7">
                    <c:v>ReEDS-NREL *</c:v>
                  </c:pt>
                  <c:pt idx="8">
                    <c:v>REGEN-EPRI †</c:v>
                  </c:pt>
                  <c:pt idx="9">
                    <c:v>RIO-REPEAT</c:v>
                  </c:pt>
                </c:lvl>
                <c:lvl>
                  <c:pt idx="1">
                    <c:v>2030 IRA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'2030 Em IRA'!$AG$14:$AR$14</c15:sqref>
                  </c15:fullRef>
                </c:ext>
              </c:extLst>
              <c:f>'2030 Em IRA'!$AH$14:$AQ$14</c:f>
              <c:numCache>
                <c:formatCode>#,##0.0</c:formatCode>
                <c:ptCount val="10"/>
                <c:pt idx="0">
                  <c:v>15.357416209468283</c:v>
                </c:pt>
                <c:pt idx="1">
                  <c:v>-111.21546292280891</c:v>
                </c:pt>
                <c:pt idx="2">
                  <c:v>-32.605517047269586</c:v>
                </c:pt>
                <c:pt idx="3">
                  <c:v>0</c:v>
                </c:pt>
                <c:pt idx="4">
                  <c:v>0</c:v>
                </c:pt>
                <c:pt idx="6">
                  <c:v>-161.33949137873492</c:v>
                </c:pt>
                <c:pt idx="7">
                  <c:v>0</c:v>
                </c:pt>
                <c:pt idx="8">
                  <c:v>0</c:v>
                </c:pt>
                <c:pt idx="9">
                  <c:v>-166.70000000000005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B30-4E11-959C-4B6C0EF9E68F}"/>
            </c:ext>
          </c:extLst>
        </c:ser>
        <c:ser>
          <c:idx val="6"/>
          <c:order val="6"/>
          <c:tx>
            <c:strRef>
              <c:f>'2030 Em IRA'!$N$15</c:f>
              <c:strCache>
                <c:ptCount val="1"/>
                <c:pt idx="0">
                  <c:v>Sink</c:v>
                </c:pt>
              </c:strCache>
            </c:strRef>
          </c:tx>
          <c:spPr>
            <a:solidFill>
              <a:srgbClr val="264478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'2030 Em IRA'!$O$7:$Z$8</c15:sqref>
                  </c15:fullRef>
                </c:ext>
              </c:extLst>
              <c:f>'2030 Em IRA'!$P$7:$Z$8</c:f>
              <c:multiLvlStrCache>
                <c:ptCount val="10"/>
                <c:lvl>
                  <c:pt idx="0">
                    <c:v>2021</c:v>
                  </c:pt>
                  <c:pt idx="1">
                    <c:v>EPS-EI</c:v>
                  </c:pt>
                  <c:pt idx="2">
                    <c:v>GCAM-CGS</c:v>
                  </c:pt>
                  <c:pt idx="3">
                    <c:v>Haiku-RFF *</c:v>
                  </c:pt>
                  <c:pt idx="4">
                    <c:v>IPM-NRDC *</c:v>
                  </c:pt>
                  <c:pt idx="5">
                    <c:v>MARKAL-NETL</c:v>
                  </c:pt>
                  <c:pt idx="6">
                    <c:v>NEMS-RHG</c:v>
                  </c:pt>
                  <c:pt idx="7">
                    <c:v>ReEDS-NREL *</c:v>
                  </c:pt>
                  <c:pt idx="8">
                    <c:v>REGEN-EPRI †</c:v>
                  </c:pt>
                  <c:pt idx="9">
                    <c:v>RIO-REPEAT</c:v>
                  </c:pt>
                </c:lvl>
                <c:lvl>
                  <c:pt idx="1">
                    <c:v>2030 IRA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'2030 Em IRA'!$AG$15:$AR$15</c15:sqref>
                  </c15:fullRef>
                </c:ext>
              </c:extLst>
              <c:f>'2030 Em IRA'!$AH$15:$AQ$15</c:f>
              <c:numCache>
                <c:formatCode>#,##0.0</c:formatCode>
                <c:ptCount val="10"/>
                <c:pt idx="0">
                  <c:v>30.849853236307013</c:v>
                </c:pt>
                <c:pt idx="1">
                  <c:v>39.940536385044084</c:v>
                </c:pt>
                <c:pt idx="2">
                  <c:v>18.799999999999955</c:v>
                </c:pt>
                <c:pt idx="3">
                  <c:v>0</c:v>
                </c:pt>
                <c:pt idx="4">
                  <c:v>0</c:v>
                </c:pt>
                <c:pt idx="5">
                  <c:v>-26.610000000000014</c:v>
                </c:pt>
                <c:pt idx="6">
                  <c:v>-58.965232359751781</c:v>
                </c:pt>
                <c:pt idx="7">
                  <c:v>0</c:v>
                </c:pt>
                <c:pt idx="8">
                  <c:v>0</c:v>
                </c:pt>
                <c:pt idx="9">
                  <c:v>-5.7068403207659912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B30-4E11-959C-4B6C0EF9E6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729918120"/>
        <c:axId val="729915824"/>
      </c:barChart>
      <c:lineChart>
        <c:grouping val="standar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29918120"/>
        <c:axId val="729915824"/>
        <c:extLst>
          <c:ext xmlns:c15="http://schemas.microsoft.com/office/drawing/2012/chart" uri="{02D57815-91ED-43cb-92C2-25804820EDAC}">
            <c15:filteredLine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'2030 Em IRA'!$N$16</c15:sqref>
                        </c15:formulaRef>
                      </c:ext>
                    </c:extLst>
                    <c:strCache>
                      <c:ptCount val="1"/>
                      <c:pt idx="0">
                        <c:v>Net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noFill/>
                    <a:ln w="25400">
                      <a:solidFill>
                        <a:schemeClr val="tx1"/>
                      </a:solidFill>
                    </a:ln>
                    <a:effectLst/>
                  </c:spPr>
                </c:marker>
                <c:cat>
                  <c:multiLvlStrRef>
                    <c:extLst>
                      <c:ext uri="{02D57815-91ED-43cb-92C2-25804820EDAC}">
                        <c15:fullRef>
                          <c15:sqref>'2030 Em IRA'!$AG$7:$AQ$8</c15:sqref>
                        </c15:fullRef>
                        <c15:formulaRef>
                          <c15:sqref>'2030 Em IRA'!$AH$7:$AQ$8</c15:sqref>
                        </c15:formulaRef>
                      </c:ext>
                    </c:extLst>
                    <c:multiLvlStrCache>
                      <c:ptCount val="10"/>
                      <c:lvl>
                        <c:pt idx="0">
                          <c:v>2021</c:v>
                        </c:pt>
                        <c:pt idx="1">
                          <c:v>EPS-EI</c:v>
                        </c:pt>
                        <c:pt idx="2">
                          <c:v>GCAM-CGS</c:v>
                        </c:pt>
                        <c:pt idx="3">
                          <c:v>Haiku-RFF *</c:v>
                        </c:pt>
                        <c:pt idx="4">
                          <c:v>IPM-NRDC *</c:v>
                        </c:pt>
                        <c:pt idx="5">
                          <c:v>MARKAL-NETL</c:v>
                        </c:pt>
                        <c:pt idx="6">
                          <c:v>NEMS-RHG</c:v>
                        </c:pt>
                        <c:pt idx="7">
                          <c:v>ReEDS-NREL *</c:v>
                        </c:pt>
                        <c:pt idx="8">
                          <c:v>REGEN-EPRI †</c:v>
                        </c:pt>
                        <c:pt idx="9">
                          <c:v>RIO-REPEAT</c:v>
                        </c:pt>
                      </c:lvl>
                      <c:lvl>
                        <c:pt idx="1">
                          <c:v>2030 IRA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ullRef>
                          <c15:sqref>'2030 Em IRA'!$AG$16:$AR$16</c15:sqref>
                        </c15:fullRef>
                        <c15:formulaRef>
                          <c15:sqref>'2030 Em IRA'!$AH$16:$AQ$16</c15:sqref>
                        </c15:formulaRef>
                      </c:ext>
                    </c:extLst>
                    <c:numCache>
                      <c:formatCode>#,##0.0</c:formatCode>
                      <c:ptCount val="10"/>
                      <c:pt idx="0">
                        <c:v>-1204.6961757021159</c:v>
                      </c:pt>
                      <c:pt idx="1">
                        <c:v>-2547.9086446856622</c:v>
                      </c:pt>
                      <c:pt idx="2">
                        <c:v>-2612.2543445698238</c:v>
                      </c:pt>
                      <c:pt idx="3">
                        <c:v>-1430.0171026136704</c:v>
                      </c:pt>
                      <c:pt idx="4">
                        <c:v>-1572.7108014390969</c:v>
                      </c:pt>
                      <c:pt idx="5">
                        <c:v>-2081</c:v>
                      </c:pt>
                      <c:pt idx="6">
                        <c:v>-2622.3749978846918</c:v>
                      </c:pt>
                      <c:pt idx="7">
                        <c:v>-1986.586475228718</c:v>
                      </c:pt>
                      <c:pt idx="8">
                        <c:v>-1888.8854860069082</c:v>
                      </c:pt>
                      <c:pt idx="9">
                        <c:v>-2296.4068403207657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4B30-4E11-959C-4B6C0EF9E68F}"/>
                  </c:ext>
                </c:extLst>
              </c15:ser>
            </c15:filteredLineSeries>
          </c:ext>
        </c:extLst>
      </c:lineChart>
      <c:lineChart>
        <c:grouping val="standard"/>
        <c:varyColors val="0"/>
        <c:ser>
          <c:idx val="8"/>
          <c:order val="8"/>
          <c:tx>
            <c:v>Reduction from 2005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cat>
            <c:strLit>
              <c:ptCount val="10"/>
              <c:pt idx="0">
                <c:v>2</c:v>
              </c:pt>
              <c:pt idx="1">
                <c:v>3</c:v>
              </c:pt>
              <c:pt idx="2">
                <c:v>4</c:v>
              </c:pt>
              <c:pt idx="3">
                <c:v>5</c:v>
              </c:pt>
              <c:pt idx="4">
                <c:v>6</c:v>
              </c:pt>
              <c:pt idx="5">
                <c:v>7</c:v>
              </c:pt>
              <c:pt idx="6">
                <c:v>8</c:v>
              </c:pt>
              <c:pt idx="7">
                <c:v>9</c:v>
              </c:pt>
              <c:pt idx="8">
                <c:v>10</c:v>
              </c:pt>
              <c:pt idx="9">
                <c:v>11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'2030 Em IRA'!$AG$21:$AQ$21</c15:sqref>
                  </c15:fullRef>
                </c:ext>
              </c:extLst>
              <c:f>'2030 Em IRA'!$AH$21:$AQ$21</c:f>
              <c:numCache>
                <c:formatCode>0.0%</c:formatCode>
                <c:ptCount val="10"/>
                <c:pt idx="0">
                  <c:v>-0.17825340338898282</c:v>
                </c:pt>
                <c:pt idx="1">
                  <c:v>-0.37700243148421259</c:v>
                </c:pt>
                <c:pt idx="2">
                  <c:v>-0.38652337147649996</c:v>
                </c:pt>
                <c:pt idx="5">
                  <c:v>-0.30791608700532358</c:v>
                </c:pt>
                <c:pt idx="6">
                  <c:v>-0.3880208784282787</c:v>
                </c:pt>
                <c:pt idx="8">
                  <c:v>-0.27948977782431333</c:v>
                </c:pt>
                <c:pt idx="9">
                  <c:v>-0.3397888555712778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930-480F-8FD2-824281498F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4298064"/>
        <c:axId val="604299704"/>
      </c:lineChart>
      <c:catAx>
        <c:axId val="729918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50000"/>
                <a:lumOff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Roboto" panose="02000000000000000000" pitchFamily="2" charset="0"/>
                <a:ea typeface="Roboto" panose="02000000000000000000" pitchFamily="2" charset="0"/>
                <a:cs typeface="+mn-cs"/>
              </a:defRPr>
            </a:pPr>
            <a:endParaRPr lang="en-US"/>
          </a:p>
        </c:txPr>
        <c:crossAx val="729915824"/>
        <c:crosses val="autoZero"/>
        <c:auto val="1"/>
        <c:lblAlgn val="ctr"/>
        <c:lblOffset val="100"/>
        <c:noMultiLvlLbl val="0"/>
      </c:catAx>
      <c:valAx>
        <c:axId val="729915824"/>
        <c:scaling>
          <c:orientation val="minMax"/>
          <c:max val="500"/>
          <c:min val="-4000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Roboto" panose="02000000000000000000" pitchFamily="2" charset="0"/>
                    <a:ea typeface="Roboto" panose="02000000000000000000" pitchFamily="2" charset="0"/>
                    <a:cs typeface="+mn-cs"/>
                  </a:defRPr>
                </a:pPr>
                <a:r>
                  <a:rPr lang="en-US" sz="1400" b="1" i="0" baseline="0">
                    <a:solidFill>
                      <a:sysClr val="windowText" lastClr="000000"/>
                    </a:solidFill>
                    <a:effectLst/>
                    <a:latin typeface="Roboto" panose="02000000000000000000" pitchFamily="2" charset="0"/>
                    <a:ea typeface="Roboto" panose="02000000000000000000" pitchFamily="2" charset="0"/>
                  </a:rPr>
                  <a:t>GHG Reductions by Sector from 2005 (Mt-CO</a:t>
                </a:r>
                <a:r>
                  <a:rPr lang="en-US" sz="1400" b="1" i="0" baseline="-25000">
                    <a:solidFill>
                      <a:sysClr val="windowText" lastClr="000000"/>
                    </a:solidFill>
                    <a:effectLst/>
                    <a:latin typeface="Roboto" panose="02000000000000000000" pitchFamily="2" charset="0"/>
                    <a:ea typeface="Roboto" panose="02000000000000000000" pitchFamily="2" charset="0"/>
                  </a:rPr>
                  <a:t>2</a:t>
                </a:r>
                <a:r>
                  <a:rPr lang="en-US" sz="1400" b="1" i="0" baseline="0">
                    <a:solidFill>
                      <a:sysClr val="windowText" lastClr="000000"/>
                    </a:solidFill>
                    <a:effectLst/>
                    <a:latin typeface="Roboto" panose="02000000000000000000" pitchFamily="2" charset="0"/>
                    <a:ea typeface="Roboto" panose="02000000000000000000" pitchFamily="2" charset="0"/>
                  </a:rPr>
                  <a:t>e)</a:t>
                </a:r>
                <a:endParaRPr lang="en-US" sz="1400">
                  <a:solidFill>
                    <a:sysClr val="windowText" lastClr="000000"/>
                  </a:solidFill>
                  <a:effectLst/>
                  <a:latin typeface="Roboto" panose="02000000000000000000" pitchFamily="2" charset="0"/>
                  <a:ea typeface="Roboto" panose="02000000000000000000" pitchFamily="2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Roboto" panose="02000000000000000000" pitchFamily="2" charset="0"/>
                  <a:ea typeface="Roboto" panose="02000000000000000000" pitchFamily="2" charset="0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Roboto" panose="02000000000000000000" pitchFamily="2" charset="0"/>
                <a:ea typeface="Roboto" panose="02000000000000000000" pitchFamily="2" charset="0"/>
                <a:cs typeface="+mn-cs"/>
              </a:defRPr>
            </a:pPr>
            <a:endParaRPr lang="en-US"/>
          </a:p>
        </c:txPr>
        <c:crossAx val="729918120"/>
        <c:crosses val="autoZero"/>
        <c:crossBetween val="between"/>
      </c:valAx>
      <c:valAx>
        <c:axId val="604299704"/>
        <c:scaling>
          <c:orientation val="minMax"/>
          <c:max val="8.0000000000000016E-2"/>
          <c:min val="-0.60000000000000009"/>
        </c:scaling>
        <c:delete val="1"/>
        <c:axPos val="r"/>
        <c:numFmt formatCode="0%" sourceLinked="0"/>
        <c:majorTickMark val="out"/>
        <c:minorTickMark val="none"/>
        <c:tickLblPos val="nextTo"/>
        <c:crossAx val="604298064"/>
        <c:crosses val="max"/>
        <c:crossBetween val="between"/>
      </c:valAx>
      <c:catAx>
        <c:axId val="604298064"/>
        <c:scaling>
          <c:orientation val="minMax"/>
        </c:scaling>
        <c:delete val="1"/>
        <c:axPos val="b"/>
        <c:majorTickMark val="out"/>
        <c:minorTickMark val="none"/>
        <c:tickLblPos val="nextTo"/>
        <c:crossAx val="60429970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'2030 Em IRA'!$AC$37</c:f>
              <c:strCache>
                <c:ptCount val="1"/>
                <c:pt idx="0">
                  <c:v>Historical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'2030 Em IRA'!$AD$35:$AN$36</c15:sqref>
                  </c15:fullRef>
                </c:ext>
              </c:extLst>
              <c:f>'2030 Em IRA'!$AD$35:$AN$36</c:f>
              <c:multiLvlStrCache>
                <c:ptCount val="7"/>
                <c:lvl>
                  <c:pt idx="0">
                    <c:v>2005</c:v>
                  </c:pt>
                  <c:pt idx="1">
                    <c:v>2021</c:v>
                  </c:pt>
                  <c:pt idx="2">
                    <c:v>EPS-EI</c:v>
                  </c:pt>
                  <c:pt idx="3">
                    <c:v>GCAM-CGS</c:v>
                  </c:pt>
                  <c:pt idx="4">
                    <c:v>MARKAL-NETL</c:v>
                  </c:pt>
                  <c:pt idx="5">
                    <c:v>NEMS-RHG</c:v>
                  </c:pt>
                  <c:pt idx="6">
                    <c:v>RIO-REPEAT</c:v>
                  </c:pt>
                </c:lvl>
                <c:lvl>
                  <c:pt idx="0">
                    <c:v>History</c:v>
                  </c:pt>
                  <c:pt idx="2">
                    <c:v>2030 IRA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'2030 Em IRA'!$AD$37:$AN$37</c15:sqref>
                  </c15:fullRef>
                </c:ext>
              </c:extLst>
              <c:f>('2030 Em IRA'!$AD$37:$AG$37,'2030 Em IRA'!$AJ$37:$AK$37,'2030 Em IRA'!$AN$37)</c:f>
              <c:numCache>
                <c:formatCode>#,##0.0</c:formatCode>
                <c:ptCount val="7"/>
                <c:pt idx="0">
                  <c:v>-789.79315967923401</c:v>
                </c:pt>
                <c:pt idx="1">
                  <c:v>-758.943306442927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1F-476E-8CF7-E2F663289C2C}"/>
            </c:ext>
          </c:extLst>
        </c:ser>
        <c:ser>
          <c:idx val="1"/>
          <c:order val="2"/>
          <c:tx>
            <c:strRef>
              <c:f>'2030 Em IRA'!$AC$38</c:f>
              <c:strCache>
                <c:ptCount val="1"/>
                <c:pt idx="0">
                  <c:v>IRA Scenario</c:v>
                </c:pt>
              </c:strCache>
            </c:strRef>
          </c:tx>
          <c:spPr>
            <a:solidFill>
              <a:srgbClr val="264478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'2030 Em IRA'!$AD$35:$AN$36</c15:sqref>
                  </c15:fullRef>
                </c:ext>
              </c:extLst>
              <c:f>'2030 Em IRA'!$AD$35:$AN$36</c:f>
              <c:multiLvlStrCache>
                <c:ptCount val="7"/>
                <c:lvl>
                  <c:pt idx="0">
                    <c:v>2005</c:v>
                  </c:pt>
                  <c:pt idx="1">
                    <c:v>2021</c:v>
                  </c:pt>
                  <c:pt idx="2">
                    <c:v>EPS-EI</c:v>
                  </c:pt>
                  <c:pt idx="3">
                    <c:v>GCAM-CGS</c:v>
                  </c:pt>
                  <c:pt idx="4">
                    <c:v>MARKAL-NETL</c:v>
                  </c:pt>
                  <c:pt idx="5">
                    <c:v>NEMS-RHG</c:v>
                  </c:pt>
                  <c:pt idx="6">
                    <c:v>RIO-REPEAT</c:v>
                  </c:pt>
                </c:lvl>
                <c:lvl>
                  <c:pt idx="0">
                    <c:v>History</c:v>
                  </c:pt>
                  <c:pt idx="2">
                    <c:v>2030 IRA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'2030 Em IRA'!$AD$38:$AN$38</c15:sqref>
                  </c15:fullRef>
                </c:ext>
              </c:extLst>
              <c:f>('2030 Em IRA'!$AD$38:$AG$38,'2030 Em IRA'!$AJ$38:$AK$38,'2030 Em IRA'!$AN$38)</c:f>
              <c:numCache>
                <c:formatCode>General</c:formatCode>
                <c:ptCount val="7"/>
                <c:pt idx="2" formatCode="#,##0.0">
                  <c:v>-791.18499999999995</c:v>
                </c:pt>
                <c:pt idx="3" formatCode="#,##0.0">
                  <c:v>-812.2</c:v>
                </c:pt>
                <c:pt idx="4" formatCode="#,##0.0">
                  <c:v>-749.61</c:v>
                </c:pt>
                <c:pt idx="5" formatCode="#,##0.0">
                  <c:v>-848.66523235975092</c:v>
                </c:pt>
                <c:pt idx="6" formatCode="#,##0.0">
                  <c:v>-795.5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F1F-476E-8CF7-E2F663289C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525445328"/>
        <c:axId val="525444344"/>
      </c:barChart>
      <c:lineChart>
        <c:grouping val="standard"/>
        <c:varyColors val="0"/>
        <c:ser>
          <c:idx val="2"/>
          <c:order val="1"/>
          <c:tx>
            <c:v>Ref. Scenario</c:v>
          </c:tx>
          <c:spPr>
            <a:ln w="28575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bg1"/>
              </a:solidFill>
              <a:ln w="19050">
                <a:solidFill>
                  <a:srgbClr val="98B2D1"/>
                </a:solidFill>
              </a:ln>
              <a:effectLst/>
            </c:spPr>
          </c:marker>
          <c:cat>
            <c:strLit>
              <c:ptCount val="7"/>
              <c:pt idx="0">
                <c:v>History 2005</c:v>
              </c:pt>
              <c:pt idx="1">
                <c:v>History 2021</c:v>
              </c:pt>
              <c:pt idx="2">
                <c:v>2030 IRA EPS-EI</c:v>
              </c:pt>
              <c:pt idx="3">
                <c:v>2030 IRA GCAM-CGS</c:v>
              </c:pt>
              <c:pt idx="4">
                <c:v>2030 IRA MARKAL-NETL</c:v>
              </c:pt>
              <c:pt idx="5">
                <c:v>2030 IRA NEMS-RHG</c:v>
              </c:pt>
              <c:pt idx="6">
                <c:v>2030 IRA RIO-REPEAT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'2030 Em IRA'!$AD$43:$AN$43</c15:sqref>
                  </c15:fullRef>
                </c:ext>
              </c:extLst>
              <c:f>('2030 Em IRA'!$AD$43:$AG$43,'2030 Em IRA'!$AJ$43:$AK$43,'2030 Em IRA'!$AN$43)</c:f>
              <c:numCache>
                <c:formatCode>General</c:formatCode>
                <c:ptCount val="7"/>
                <c:pt idx="2" formatCode="#,##0">
                  <c:v>-752</c:v>
                </c:pt>
                <c:pt idx="3" formatCode="#,##0">
                  <c:v>-812.2</c:v>
                </c:pt>
                <c:pt idx="4" formatCode="#,##0">
                  <c:v>-749.61</c:v>
                </c:pt>
                <c:pt idx="5" formatCode="#,##0">
                  <c:v>-805.36889915667825</c:v>
                </c:pt>
                <c:pt idx="6" formatCode="#,##0">
                  <c:v>-700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16A-42B4-A519-7EFDB8A4E42F}"/>
            </c:ext>
          </c:extLst>
        </c:ser>
        <c:ser>
          <c:idx val="3"/>
          <c:order val="3"/>
          <c:tx>
            <c:strRef>
              <c:f>'2030 Em IRA'!$AC$39</c:f>
              <c:strCache>
                <c:ptCount val="1"/>
                <c:pt idx="0">
                  <c:v>7NC Low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'2030 Em IRA'!$AD$35:$AM$36</c15:sqref>
                  </c15:fullRef>
                </c:ext>
              </c:extLst>
              <c:f>'2030 Em IRA'!$AD$35:$AM$36</c:f>
              <c:multiLvlStrCache>
                <c:ptCount val="6"/>
                <c:lvl>
                  <c:pt idx="0">
                    <c:v>2005</c:v>
                  </c:pt>
                  <c:pt idx="1">
                    <c:v>2021</c:v>
                  </c:pt>
                  <c:pt idx="2">
                    <c:v>EPS-EI</c:v>
                  </c:pt>
                  <c:pt idx="3">
                    <c:v>GCAM-CGS</c:v>
                  </c:pt>
                  <c:pt idx="4">
                    <c:v>MARKAL-NETL</c:v>
                  </c:pt>
                  <c:pt idx="5">
                    <c:v>NEMS-RHG</c:v>
                  </c:pt>
                </c:lvl>
                <c:lvl>
                  <c:pt idx="0">
                    <c:v>History</c:v>
                  </c:pt>
                  <c:pt idx="2">
                    <c:v>2030 IRA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'2030 Em IRA'!$AD$39:$AN$39</c15:sqref>
                  </c15:fullRef>
                </c:ext>
              </c:extLst>
              <c:f>('2030 Em IRA'!$AD$39:$AG$39,'2030 Em IRA'!$AJ$39:$AK$39,'2030 Em IRA'!$AN$39)</c:f>
              <c:numCache>
                <c:formatCode>General</c:formatCode>
                <c:ptCount val="7"/>
                <c:pt idx="2">
                  <c:v>-717</c:v>
                </c:pt>
                <c:pt idx="3">
                  <c:v>-717</c:v>
                </c:pt>
                <c:pt idx="4">
                  <c:v>-717</c:v>
                </c:pt>
                <c:pt idx="5">
                  <c:v>-717</c:v>
                </c:pt>
                <c:pt idx="6">
                  <c:v>-717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F1F-476E-8CF7-E2F663289C2C}"/>
            </c:ext>
          </c:extLst>
        </c:ser>
        <c:ser>
          <c:idx val="4"/>
          <c:order val="4"/>
          <c:tx>
            <c:strRef>
              <c:f>'2030 Em IRA'!$AC$40</c:f>
              <c:strCache>
                <c:ptCount val="1"/>
                <c:pt idx="0">
                  <c:v>7NC High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'2030 Em IRA'!$AD$35:$AM$36</c15:sqref>
                  </c15:fullRef>
                </c:ext>
              </c:extLst>
              <c:f>'2030 Em IRA'!$AD$35:$AM$36</c:f>
              <c:multiLvlStrCache>
                <c:ptCount val="6"/>
                <c:lvl>
                  <c:pt idx="0">
                    <c:v>2005</c:v>
                  </c:pt>
                  <c:pt idx="1">
                    <c:v>2021</c:v>
                  </c:pt>
                  <c:pt idx="2">
                    <c:v>EPS-EI</c:v>
                  </c:pt>
                  <c:pt idx="3">
                    <c:v>GCAM-CGS</c:v>
                  </c:pt>
                  <c:pt idx="4">
                    <c:v>MARKAL-NETL</c:v>
                  </c:pt>
                  <c:pt idx="5">
                    <c:v>NEMS-RHG</c:v>
                  </c:pt>
                </c:lvl>
                <c:lvl>
                  <c:pt idx="0">
                    <c:v>History</c:v>
                  </c:pt>
                  <c:pt idx="2">
                    <c:v>2030 IRA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'2030 Em IRA'!$AD$40:$AN$40</c15:sqref>
                  </c15:fullRef>
                </c:ext>
              </c:extLst>
              <c:f>('2030 Em IRA'!$AD$40:$AG$40,'2030 Em IRA'!$AJ$40:$AK$40,'2030 Em IRA'!$AN$40)</c:f>
              <c:numCache>
                <c:formatCode>General</c:formatCode>
                <c:ptCount val="7"/>
                <c:pt idx="2">
                  <c:v>-857</c:v>
                </c:pt>
                <c:pt idx="3">
                  <c:v>-857</c:v>
                </c:pt>
                <c:pt idx="4">
                  <c:v>-857</c:v>
                </c:pt>
                <c:pt idx="5">
                  <c:v>-857</c:v>
                </c:pt>
                <c:pt idx="6">
                  <c:v>-857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F1F-476E-8CF7-E2F663289C2C}"/>
            </c:ext>
          </c:extLst>
        </c:ser>
        <c:ser>
          <c:idx val="5"/>
          <c:order val="5"/>
          <c:tx>
            <c:strRef>
              <c:f>'2030 Em IRA'!$AC$41</c:f>
              <c:strCache>
                <c:ptCount val="1"/>
                <c:pt idx="0">
                  <c:v>NCS Low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'2030 Em IRA'!$AD$35:$AM$36</c15:sqref>
                  </c15:fullRef>
                </c:ext>
              </c:extLst>
              <c:f>'2030 Em IRA'!$AD$35:$AM$36</c:f>
              <c:multiLvlStrCache>
                <c:ptCount val="6"/>
                <c:lvl>
                  <c:pt idx="0">
                    <c:v>2005</c:v>
                  </c:pt>
                  <c:pt idx="1">
                    <c:v>2021</c:v>
                  </c:pt>
                  <c:pt idx="2">
                    <c:v>EPS-EI</c:v>
                  </c:pt>
                  <c:pt idx="3">
                    <c:v>GCAM-CGS</c:v>
                  </c:pt>
                  <c:pt idx="4">
                    <c:v>MARKAL-NETL</c:v>
                  </c:pt>
                  <c:pt idx="5">
                    <c:v>NEMS-RHG</c:v>
                  </c:pt>
                </c:lvl>
                <c:lvl>
                  <c:pt idx="0">
                    <c:v>History</c:v>
                  </c:pt>
                  <c:pt idx="2">
                    <c:v>2030 IRA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'2030 Em IRA'!$AD$41:$AN$41</c15:sqref>
                  </c15:fullRef>
                </c:ext>
              </c:extLst>
              <c:f>('2030 Em IRA'!$AD$41:$AG$41,'2030 Em IRA'!$AJ$41:$AK$41,'2030 Em IRA'!$AN$41)</c:f>
              <c:numCache>
                <c:formatCode>General</c:formatCode>
                <c:ptCount val="7"/>
                <c:pt idx="2">
                  <c:v>-830</c:v>
                </c:pt>
                <c:pt idx="3">
                  <c:v>-830</c:v>
                </c:pt>
                <c:pt idx="4">
                  <c:v>-830</c:v>
                </c:pt>
                <c:pt idx="5">
                  <c:v>-830</c:v>
                </c:pt>
                <c:pt idx="6">
                  <c:v>-830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F1F-476E-8CF7-E2F663289C2C}"/>
            </c:ext>
          </c:extLst>
        </c:ser>
        <c:ser>
          <c:idx val="6"/>
          <c:order val="6"/>
          <c:tx>
            <c:strRef>
              <c:f>'2030 Em IRA'!$AC$42</c:f>
              <c:strCache>
                <c:ptCount val="1"/>
                <c:pt idx="0">
                  <c:v>NCS High</c:v>
                </c:pt>
              </c:strCache>
            </c:strRef>
          </c:tx>
          <c:spPr>
            <a:ln w="28575" cap="rnd">
              <a:solidFill>
                <a:schemeClr val="accent4"/>
              </a:solidFill>
              <a:prstDash val="sysDash"/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'2030 Em IRA'!$AD$35:$AM$36</c15:sqref>
                  </c15:fullRef>
                </c:ext>
              </c:extLst>
              <c:f>'2030 Em IRA'!$AD$35:$AM$36</c:f>
              <c:multiLvlStrCache>
                <c:ptCount val="6"/>
                <c:lvl>
                  <c:pt idx="0">
                    <c:v>2005</c:v>
                  </c:pt>
                  <c:pt idx="1">
                    <c:v>2021</c:v>
                  </c:pt>
                  <c:pt idx="2">
                    <c:v>EPS-EI</c:v>
                  </c:pt>
                  <c:pt idx="3">
                    <c:v>GCAM-CGS</c:v>
                  </c:pt>
                  <c:pt idx="4">
                    <c:v>MARKAL-NETL</c:v>
                  </c:pt>
                  <c:pt idx="5">
                    <c:v>NEMS-RHG</c:v>
                  </c:pt>
                </c:lvl>
                <c:lvl>
                  <c:pt idx="0">
                    <c:v>History</c:v>
                  </c:pt>
                  <c:pt idx="2">
                    <c:v>2030 IRA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'2030 Em IRA'!$AD$42:$AN$42</c15:sqref>
                  </c15:fullRef>
                </c:ext>
              </c:extLst>
              <c:f>('2030 Em IRA'!$AD$42:$AG$42,'2030 Em IRA'!$AJ$42:$AK$42,'2030 Em IRA'!$AN$42)</c:f>
              <c:numCache>
                <c:formatCode>General</c:formatCode>
                <c:ptCount val="7"/>
                <c:pt idx="2">
                  <c:v>-1040</c:v>
                </c:pt>
                <c:pt idx="3">
                  <c:v>-1040</c:v>
                </c:pt>
                <c:pt idx="4">
                  <c:v>-1040</c:v>
                </c:pt>
                <c:pt idx="5">
                  <c:v>-1040</c:v>
                </c:pt>
                <c:pt idx="6">
                  <c:v>-1040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F1F-476E-8CF7-E2F663289C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5445328"/>
        <c:axId val="525444344"/>
      </c:lineChart>
      <c:catAx>
        <c:axId val="525445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high"/>
        <c:spPr>
          <a:noFill/>
          <a:ln w="9525" cap="flat" cmpd="sng" algn="ctr">
            <a:solidFill>
              <a:schemeClr val="tx1">
                <a:lumMod val="50000"/>
                <a:lumOff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Roboto" panose="02000000000000000000" pitchFamily="2" charset="0"/>
                <a:ea typeface="Roboto" panose="02000000000000000000" pitchFamily="2" charset="0"/>
                <a:cs typeface="+mn-cs"/>
              </a:defRPr>
            </a:pPr>
            <a:endParaRPr lang="en-US"/>
          </a:p>
        </c:txPr>
        <c:crossAx val="525444344"/>
        <c:crosses val="autoZero"/>
        <c:auto val="1"/>
        <c:lblAlgn val="ctr"/>
        <c:lblOffset val="100"/>
        <c:noMultiLvlLbl val="0"/>
      </c:catAx>
      <c:valAx>
        <c:axId val="525444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 i="0" baseline="0">
                    <a:solidFill>
                      <a:sysClr val="windowText" lastClr="000000"/>
                    </a:solidFill>
                    <a:effectLst/>
                    <a:latin typeface="Roboto" panose="02000000000000000000" pitchFamily="2" charset="0"/>
                    <a:ea typeface="Roboto" panose="02000000000000000000" pitchFamily="2" charset="0"/>
                  </a:rPr>
                  <a:t>Land Emissions (Mt-CO</a:t>
                </a:r>
                <a:r>
                  <a:rPr lang="en-US" sz="1400" b="1" i="0" baseline="-25000">
                    <a:solidFill>
                      <a:sysClr val="windowText" lastClr="000000"/>
                    </a:solidFill>
                    <a:effectLst/>
                    <a:latin typeface="Roboto" panose="02000000000000000000" pitchFamily="2" charset="0"/>
                    <a:ea typeface="Roboto" panose="02000000000000000000" pitchFamily="2" charset="0"/>
                  </a:rPr>
                  <a:t>2</a:t>
                </a:r>
                <a:r>
                  <a:rPr lang="en-US" sz="1400" b="1" i="0" baseline="0">
                    <a:solidFill>
                      <a:sysClr val="windowText" lastClr="000000"/>
                    </a:solidFill>
                    <a:effectLst/>
                    <a:latin typeface="Roboto" panose="02000000000000000000" pitchFamily="2" charset="0"/>
                    <a:ea typeface="Roboto" panose="02000000000000000000" pitchFamily="2" charset="0"/>
                  </a:rPr>
                  <a:t>e)</a:t>
                </a:r>
                <a:endParaRPr lang="en-US" sz="1400">
                  <a:solidFill>
                    <a:sysClr val="windowText" lastClr="000000"/>
                  </a:solidFill>
                  <a:effectLst/>
                  <a:latin typeface="Roboto" panose="02000000000000000000" pitchFamily="2" charset="0"/>
                  <a:ea typeface="Roboto" panose="02000000000000000000" pitchFamily="2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Roboto" panose="02000000000000000000" pitchFamily="2" charset="0"/>
                <a:ea typeface="Roboto" panose="02000000000000000000" pitchFamily="2" charset="0"/>
                <a:cs typeface="+mn-cs"/>
              </a:defRPr>
            </a:pPr>
            <a:endParaRPr lang="en-US"/>
          </a:p>
        </c:txPr>
        <c:crossAx val="525445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Roboto" panose="02000000000000000000" pitchFamily="2" charset="0"/>
              <a:ea typeface="Roboto" panose="02000000000000000000" pitchFamily="2" charset="0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'2030 Em IRA'!$AC$37</c:f>
              <c:strCache>
                <c:ptCount val="1"/>
                <c:pt idx="0">
                  <c:v>Historical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'2030 Em IRA'!$AS$35:$BC$36</c15:sqref>
                  </c15:fullRef>
                </c:ext>
              </c:extLst>
              <c:f>'2030 Em IRA'!$AS$35:$BC$36</c:f>
              <c:multiLvlStrCache>
                <c:ptCount val="6"/>
                <c:lvl>
                  <c:pt idx="0">
                    <c:v>2005</c:v>
                  </c:pt>
                  <c:pt idx="1">
                    <c:v>2021</c:v>
                  </c:pt>
                  <c:pt idx="2">
                    <c:v>EPS-EI</c:v>
                  </c:pt>
                  <c:pt idx="3">
                    <c:v>GCAM-CGS</c:v>
                  </c:pt>
                  <c:pt idx="4">
                    <c:v>NEMS-RHG</c:v>
                  </c:pt>
                  <c:pt idx="5">
                    <c:v>RIO-REPEAT</c:v>
                  </c:pt>
                </c:lvl>
                <c:lvl>
                  <c:pt idx="0">
                    <c:v>History</c:v>
                  </c:pt>
                  <c:pt idx="2">
                    <c:v>2030 IRA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'2030 Em IRA'!$AS$37:$BC$37</c15:sqref>
                  </c15:fullRef>
                </c:ext>
              </c:extLst>
              <c:f>('2030 Em IRA'!$AS$37:$AV$37,'2030 Em IRA'!$AZ$37,'2030 Em IRA'!$BC$37)</c:f>
              <c:numCache>
                <c:formatCode>#,##0.0</c:formatCode>
                <c:ptCount val="6"/>
                <c:pt idx="0">
                  <c:v>1297.2244941105009</c:v>
                </c:pt>
                <c:pt idx="1">
                  <c:v>1312.5819103199692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BF-4601-8469-A84B75066930}"/>
            </c:ext>
          </c:extLst>
        </c:ser>
        <c:ser>
          <c:idx val="1"/>
          <c:order val="1"/>
          <c:tx>
            <c:strRef>
              <c:f>'2030 Em IRA'!$AC$38</c:f>
              <c:strCache>
                <c:ptCount val="1"/>
                <c:pt idx="0">
                  <c:v>IRA Scenario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'2030 Em IRA'!$AS$35:$BC$36</c15:sqref>
                  </c15:fullRef>
                </c:ext>
              </c:extLst>
              <c:f>'2030 Em IRA'!$AS$35:$BC$36</c:f>
              <c:multiLvlStrCache>
                <c:ptCount val="6"/>
                <c:lvl>
                  <c:pt idx="0">
                    <c:v>2005</c:v>
                  </c:pt>
                  <c:pt idx="1">
                    <c:v>2021</c:v>
                  </c:pt>
                  <c:pt idx="2">
                    <c:v>EPS-EI</c:v>
                  </c:pt>
                  <c:pt idx="3">
                    <c:v>GCAM-CGS</c:v>
                  </c:pt>
                  <c:pt idx="4">
                    <c:v>NEMS-RHG</c:v>
                  </c:pt>
                  <c:pt idx="5">
                    <c:v>RIO-REPEAT</c:v>
                  </c:pt>
                </c:lvl>
                <c:lvl>
                  <c:pt idx="0">
                    <c:v>History</c:v>
                  </c:pt>
                  <c:pt idx="2">
                    <c:v>2030 IRA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'2030 Em IRA'!$AS$38:$BC$38</c15:sqref>
                  </c15:fullRef>
                </c:ext>
              </c:extLst>
              <c:f>('2030 Em IRA'!$AS$38:$AV$38,'2030 Em IRA'!$AZ$38,'2030 Em IRA'!$BC$38)</c:f>
              <c:numCache>
                <c:formatCode>General</c:formatCode>
                <c:ptCount val="6"/>
                <c:pt idx="2" formatCode="#,##0.0">
                  <c:v>1227.3413999999998</c:v>
                </c:pt>
                <c:pt idx="3" formatCode="#,##0.0">
                  <c:v>1298.9020438374814</c:v>
                </c:pt>
                <c:pt idx="4" formatCode="#,##0.0">
                  <c:v>1135.6006046832952</c:v>
                </c:pt>
                <c:pt idx="5" formatCode="#,##0.0">
                  <c:v>1172.3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6BF-4601-8469-A84B750669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525445328"/>
        <c:axId val="525444344"/>
      </c:barChart>
      <c:lineChart>
        <c:grouping val="standard"/>
        <c:varyColors val="0"/>
        <c:ser>
          <c:idx val="3"/>
          <c:order val="2"/>
          <c:tx>
            <c:v>7NC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'2030 Em IRA'!$AR$35:$AZ$36</c15:sqref>
                  </c15:fullRef>
                </c:ext>
              </c:extLst>
              <c:f>'2030 Em IRA'!$AR$35:$AZ$36</c:f>
              <c:multiLvlStrCache>
                <c:ptCount val="5"/>
                <c:lvl>
                  <c:pt idx="1">
                    <c:v>2005</c:v>
                  </c:pt>
                  <c:pt idx="2">
                    <c:v>2021</c:v>
                  </c:pt>
                  <c:pt idx="3">
                    <c:v>EPS-EI</c:v>
                  </c:pt>
                  <c:pt idx="4">
                    <c:v>MARKAL-NETL</c:v>
                  </c:pt>
                </c:lvl>
                <c:lvl>
                  <c:pt idx="1">
                    <c:v>History</c:v>
                  </c:pt>
                  <c:pt idx="3">
                    <c:v>2030 IRA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'2030 Em IRA'!$AS$39:$BC$39</c15:sqref>
                  </c15:fullRef>
                </c:ext>
              </c:extLst>
              <c:f>('2030 Em IRA'!$AS$39:$AV$39,'2030 Em IRA'!$AZ$39,'2030 Em IRA'!$BC$39)</c:f>
              <c:numCache>
                <c:formatCode>General</c:formatCode>
                <c:ptCount val="6"/>
                <c:pt idx="2">
                  <c:v>1393</c:v>
                </c:pt>
                <c:pt idx="3">
                  <c:v>1393</c:v>
                </c:pt>
                <c:pt idx="4">
                  <c:v>1393</c:v>
                </c:pt>
                <c:pt idx="5">
                  <c:v>1393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6BF-4601-8469-A84B75066930}"/>
            </c:ext>
          </c:extLst>
        </c:ser>
        <c:ser>
          <c:idx val="5"/>
          <c:order val="4"/>
          <c:tx>
            <c:strRef>
              <c:f>'2030 Em IRA'!$AC$41</c:f>
              <c:strCache>
                <c:ptCount val="1"/>
                <c:pt idx="0">
                  <c:v>NCS Low</c:v>
                </c:pt>
              </c:strCache>
            </c:strRef>
          </c:tx>
          <c:spPr>
            <a:ln w="28575" cap="rnd">
              <a:solidFill>
                <a:schemeClr val="accent4"/>
              </a:solidFill>
              <a:prstDash val="sysDash"/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'2030 Em IRA'!$AR$35:$AZ$36</c15:sqref>
                  </c15:fullRef>
                </c:ext>
              </c:extLst>
              <c:f>'2030 Em IRA'!$AR$35:$AZ$36</c:f>
              <c:multiLvlStrCache>
                <c:ptCount val="5"/>
                <c:lvl>
                  <c:pt idx="1">
                    <c:v>2005</c:v>
                  </c:pt>
                  <c:pt idx="2">
                    <c:v>2021</c:v>
                  </c:pt>
                  <c:pt idx="3">
                    <c:v>EPS-EI</c:v>
                  </c:pt>
                  <c:pt idx="4">
                    <c:v>MARKAL-NETL</c:v>
                  </c:pt>
                </c:lvl>
                <c:lvl>
                  <c:pt idx="1">
                    <c:v>History</c:v>
                  </c:pt>
                  <c:pt idx="3">
                    <c:v>2030 IRA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'2030 Em IRA'!$AS$41:$BC$41</c15:sqref>
                  </c15:fullRef>
                </c:ext>
              </c:extLst>
              <c:f>('2030 Em IRA'!$AS$41:$AV$41,'2030 Em IRA'!$AZ$41,'2030 Em IRA'!$BC$41)</c:f>
              <c:numCache>
                <c:formatCode>General</c:formatCode>
                <c:ptCount val="6"/>
                <c:pt idx="2">
                  <c:v>980</c:v>
                </c:pt>
                <c:pt idx="3">
                  <c:v>980</c:v>
                </c:pt>
                <c:pt idx="4">
                  <c:v>980</c:v>
                </c:pt>
                <c:pt idx="5">
                  <c:v>980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6BF-4601-8469-A84B75066930}"/>
            </c:ext>
          </c:extLst>
        </c:ser>
        <c:ser>
          <c:idx val="6"/>
          <c:order val="5"/>
          <c:tx>
            <c:strRef>
              <c:f>'2030 Em IRA'!$AC$42</c:f>
              <c:strCache>
                <c:ptCount val="1"/>
                <c:pt idx="0">
                  <c:v>NCS High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'2030 Em IRA'!$AR$35:$AZ$36</c15:sqref>
                  </c15:fullRef>
                </c:ext>
              </c:extLst>
              <c:f>'2030 Em IRA'!$AR$35:$AZ$36</c:f>
              <c:multiLvlStrCache>
                <c:ptCount val="5"/>
                <c:lvl>
                  <c:pt idx="1">
                    <c:v>2005</c:v>
                  </c:pt>
                  <c:pt idx="2">
                    <c:v>2021</c:v>
                  </c:pt>
                  <c:pt idx="3">
                    <c:v>EPS-EI</c:v>
                  </c:pt>
                  <c:pt idx="4">
                    <c:v>MARKAL-NETL</c:v>
                  </c:pt>
                </c:lvl>
                <c:lvl>
                  <c:pt idx="1">
                    <c:v>History</c:v>
                  </c:pt>
                  <c:pt idx="3">
                    <c:v>2030 IRA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'2030 Em IRA'!$AS$42:$BC$42</c15:sqref>
                  </c15:fullRef>
                </c:ext>
              </c:extLst>
              <c:f>('2030 Em IRA'!$AS$42:$AV$42,'2030 Em IRA'!$AZ$42,'2030 Em IRA'!$BC$42)</c:f>
              <c:numCache>
                <c:formatCode>General</c:formatCode>
                <c:ptCount val="6"/>
                <c:pt idx="2">
                  <c:v>1081</c:v>
                </c:pt>
                <c:pt idx="3">
                  <c:v>1081</c:v>
                </c:pt>
                <c:pt idx="4">
                  <c:v>1081</c:v>
                </c:pt>
                <c:pt idx="5">
                  <c:v>1081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6BF-4601-8469-A84B75066930}"/>
            </c:ext>
          </c:extLst>
        </c:ser>
        <c:ser>
          <c:idx val="2"/>
          <c:order val="6"/>
          <c:tx>
            <c:v>Ref. Scenario</c:v>
          </c:tx>
          <c:spPr>
            <a:ln w="28575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bg1"/>
              </a:solidFill>
              <a:ln w="19050">
                <a:solidFill>
                  <a:srgbClr val="98B2D1"/>
                </a:solidFill>
              </a:ln>
              <a:effectLst/>
            </c:spPr>
          </c:marker>
          <c:cat>
            <c:strLit>
              <c:ptCount val="6"/>
              <c:pt idx="0">
                <c:v>History 2005</c:v>
              </c:pt>
              <c:pt idx="1">
                <c:v>History 2021</c:v>
              </c:pt>
              <c:pt idx="2">
                <c:v>2030 IRA EPS-EI</c:v>
              </c:pt>
              <c:pt idx="3">
                <c:v>2030 IRA GCAM-CGS</c:v>
              </c:pt>
              <c:pt idx="4">
                <c:v>2030 IRA NEMS-RHG</c:v>
              </c:pt>
              <c:pt idx="5">
                <c:v>2030 IRA RIO-REPEAT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'2030 Em IRA'!$AS$44:$BC$44</c15:sqref>
                  </c15:fullRef>
                </c:ext>
              </c:extLst>
              <c:f>('2030 Em IRA'!$AS$44:$AV$44,'2030 Em IRA'!$AZ$44,'2030 Em IRA'!$BC$44)</c:f>
              <c:numCache>
                <c:formatCode>General</c:formatCode>
                <c:ptCount val="6"/>
                <c:pt idx="2" formatCode="#,##0">
                  <c:v>1306.9812000000002</c:v>
                </c:pt>
                <c:pt idx="3" formatCode="#,##0">
                  <c:v>1303.0075140525691</c:v>
                </c:pt>
                <c:pt idx="4" formatCode="#,##0">
                  <c:v>1180.2902323909952</c:v>
                </c:pt>
                <c:pt idx="5" formatCode="#,##0">
                  <c:v>1300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BFB-4AEB-B7FD-04FDAC79FC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5445328"/>
        <c:axId val="525444344"/>
        <c:extLst>
          <c:ext xmlns:c15="http://schemas.microsoft.com/office/drawing/2012/chart" uri="{02D57815-91ED-43cb-92C2-25804820EDAC}">
            <c15:filteredLineSeries>
              <c15:ser>
                <c:idx val="4"/>
                <c:order val="3"/>
                <c:tx>
                  <c:strRef>
                    <c:extLst>
                      <c:ext uri="{02D57815-91ED-43cb-92C2-25804820EDAC}">
                        <c15:formulaRef>
                          <c15:sqref>'2030 Em IRA'!$AC$40</c15:sqref>
                        </c15:formulaRef>
                      </c:ext>
                    </c:extLst>
                    <c:strCache>
                      <c:ptCount val="1"/>
                      <c:pt idx="0">
                        <c:v>7NC High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>
                      <c:ext uri="{02D57815-91ED-43cb-92C2-25804820EDAC}">
                        <c15:fullRef>
                          <c15:sqref>'2030 Em IRA'!$AR$35:$AZ$36</c15:sqref>
                        </c15:fullRef>
                        <c15:formulaRef>
                          <c15:sqref>'2030 Em IRA'!$AR$35:$AZ$36</c15:sqref>
                        </c15:formulaRef>
                      </c:ext>
                    </c:extLst>
                    <c:multiLvlStrCache>
                      <c:ptCount val="5"/>
                      <c:lvl>
                        <c:pt idx="1">
                          <c:v>2005</c:v>
                        </c:pt>
                        <c:pt idx="2">
                          <c:v>2021</c:v>
                        </c:pt>
                        <c:pt idx="3">
                          <c:v>EPS-EI</c:v>
                        </c:pt>
                        <c:pt idx="4">
                          <c:v>MARKAL-NETL</c:v>
                        </c:pt>
                      </c:lvl>
                      <c:lvl>
                        <c:pt idx="1">
                          <c:v>History</c:v>
                        </c:pt>
                        <c:pt idx="3">
                          <c:v>2030 IRA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ullRef>
                          <c15:sqref>'2030 Em IRA'!$AS$40:$BC$40</c15:sqref>
                        </c15:fullRef>
                        <c15:formulaRef>
                          <c15:sqref>('2030 Em IRA'!$AS$40:$AV$40,'2030 Em IRA'!$AZ$40,'2030 Em IRA'!$BC$40)</c15:sqref>
                        </c15:formulaRef>
                      </c:ext>
                    </c:extLst>
                    <c:numCache>
                      <c:formatCode>General</c:formatCode>
                      <c:ptCount val="6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C6BF-4601-8469-A84B75066930}"/>
                  </c:ext>
                </c:extLst>
              </c15:ser>
            </c15:filteredLineSeries>
          </c:ext>
        </c:extLst>
      </c:lineChart>
      <c:catAx>
        <c:axId val="525445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50000"/>
                <a:lumOff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Roboto" panose="02000000000000000000" pitchFamily="2" charset="0"/>
                <a:ea typeface="Roboto" panose="02000000000000000000" pitchFamily="2" charset="0"/>
                <a:cs typeface="+mn-cs"/>
              </a:defRPr>
            </a:pPr>
            <a:endParaRPr lang="en-US"/>
          </a:p>
        </c:txPr>
        <c:crossAx val="525444344"/>
        <c:crosses val="autoZero"/>
        <c:auto val="1"/>
        <c:lblAlgn val="ctr"/>
        <c:lblOffset val="100"/>
        <c:noMultiLvlLbl val="0"/>
      </c:catAx>
      <c:valAx>
        <c:axId val="525444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 i="0" baseline="0">
                    <a:solidFill>
                      <a:sysClr val="windowText" lastClr="000000"/>
                    </a:solidFill>
                    <a:effectLst/>
                    <a:latin typeface="Roboto" panose="02000000000000000000" pitchFamily="2" charset="0"/>
                    <a:ea typeface="Roboto" panose="02000000000000000000" pitchFamily="2" charset="0"/>
                  </a:rPr>
                  <a:t>Non-CO</a:t>
                </a:r>
                <a:r>
                  <a:rPr lang="en-US" sz="1400" b="1" i="0" baseline="-25000">
                    <a:solidFill>
                      <a:sysClr val="windowText" lastClr="000000"/>
                    </a:solidFill>
                    <a:effectLst/>
                    <a:latin typeface="Roboto" panose="02000000000000000000" pitchFamily="2" charset="0"/>
                    <a:ea typeface="Roboto" panose="02000000000000000000" pitchFamily="2" charset="0"/>
                  </a:rPr>
                  <a:t>2</a:t>
                </a:r>
                <a:r>
                  <a:rPr lang="en-US" sz="1400" b="1" i="0" baseline="0">
                    <a:solidFill>
                      <a:sysClr val="windowText" lastClr="000000"/>
                    </a:solidFill>
                    <a:effectLst/>
                    <a:latin typeface="Roboto" panose="02000000000000000000" pitchFamily="2" charset="0"/>
                    <a:ea typeface="Roboto" panose="02000000000000000000" pitchFamily="2" charset="0"/>
                  </a:rPr>
                  <a:t> GHG Emissions (Mt-CO</a:t>
                </a:r>
                <a:r>
                  <a:rPr lang="en-US" sz="1400" b="1" i="0" baseline="-25000">
                    <a:solidFill>
                      <a:sysClr val="windowText" lastClr="000000"/>
                    </a:solidFill>
                    <a:effectLst/>
                    <a:latin typeface="Roboto" panose="02000000000000000000" pitchFamily="2" charset="0"/>
                    <a:ea typeface="Roboto" panose="02000000000000000000" pitchFamily="2" charset="0"/>
                  </a:rPr>
                  <a:t>2</a:t>
                </a:r>
                <a:r>
                  <a:rPr lang="en-US" sz="1400" b="1" i="0" baseline="0">
                    <a:solidFill>
                      <a:sysClr val="windowText" lastClr="000000"/>
                    </a:solidFill>
                    <a:effectLst/>
                    <a:latin typeface="Roboto" panose="02000000000000000000" pitchFamily="2" charset="0"/>
                    <a:ea typeface="Roboto" panose="02000000000000000000" pitchFamily="2" charset="0"/>
                  </a:rPr>
                  <a:t>e)</a:t>
                </a:r>
                <a:endParaRPr lang="en-US" sz="1400">
                  <a:solidFill>
                    <a:sysClr val="windowText" lastClr="000000"/>
                  </a:solidFill>
                  <a:effectLst/>
                  <a:latin typeface="Roboto" panose="02000000000000000000" pitchFamily="2" charset="0"/>
                  <a:ea typeface="Roboto" panose="02000000000000000000" pitchFamily="2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Roboto" panose="02000000000000000000" pitchFamily="2" charset="0"/>
                <a:ea typeface="Roboto" panose="02000000000000000000" pitchFamily="2" charset="0"/>
                <a:cs typeface="+mn-cs"/>
              </a:defRPr>
            </a:pPr>
            <a:endParaRPr lang="en-US"/>
          </a:p>
        </c:txPr>
        <c:crossAx val="525445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Roboto" panose="02000000000000000000" pitchFamily="2" charset="0"/>
              <a:ea typeface="Roboto" panose="02000000000000000000" pitchFamily="2" charset="0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518031102853717"/>
          <c:y val="3.3004290033921198E-2"/>
          <c:w val="0.68535651793525809"/>
          <c:h val="0.8064851268591426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'2030 Em Ref-IRA'!$N$9</c:f>
              <c:strCache>
                <c:ptCount val="1"/>
                <c:pt idx="0">
                  <c:v>Electric</c:v>
                </c:pt>
              </c:strCache>
            </c:strRef>
          </c:tx>
          <c:spPr>
            <a:solidFill>
              <a:srgbClr val="948BB3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'2030 Em Ref-IRA'!$O$7:$AI$8</c15:sqref>
                  </c15:fullRef>
                </c:ext>
              </c:extLst>
              <c:f>'2030 Em Ref-IRA'!$O$7:$AI$8</c:f>
              <c:multiLvlStrCache>
                <c:ptCount val="20"/>
                <c:lvl>
                  <c:pt idx="0">
                    <c:v>2005</c:v>
                  </c:pt>
                  <c:pt idx="1">
                    <c:v>2021</c:v>
                  </c:pt>
                  <c:pt idx="2">
                    <c:v>EPS-EI</c:v>
                  </c:pt>
                  <c:pt idx="3">
                    <c:v>GCAM-CGS</c:v>
                  </c:pt>
                  <c:pt idx="4">
                    <c:v>Haiku-RFF *</c:v>
                  </c:pt>
                  <c:pt idx="5">
                    <c:v>IPM-NRDC *</c:v>
                  </c:pt>
                  <c:pt idx="6">
                    <c:v>MARKAL-NETL</c:v>
                  </c:pt>
                  <c:pt idx="7">
                    <c:v>NEMS-RHG</c:v>
                  </c:pt>
                  <c:pt idx="8">
                    <c:v>ReEDS-NREL *</c:v>
                  </c:pt>
                  <c:pt idx="9">
                    <c:v>REGEN-EPRI †</c:v>
                  </c:pt>
                  <c:pt idx="10">
                    <c:v>RIO-REPEAT</c:v>
                  </c:pt>
                  <c:pt idx="11">
                    <c:v>EPS-EI</c:v>
                  </c:pt>
                  <c:pt idx="12">
                    <c:v>GCAM-CGS</c:v>
                  </c:pt>
                  <c:pt idx="13">
                    <c:v>Haiku-RFF *</c:v>
                  </c:pt>
                  <c:pt idx="14">
                    <c:v>IPM-NRDC *</c:v>
                  </c:pt>
                  <c:pt idx="15">
                    <c:v>MARKAL-NETL</c:v>
                  </c:pt>
                  <c:pt idx="16">
                    <c:v>NEMS-RHG</c:v>
                  </c:pt>
                  <c:pt idx="17">
                    <c:v>ReEDS-NREL *</c:v>
                  </c:pt>
                  <c:pt idx="18">
                    <c:v>REGEN-EPRI †</c:v>
                  </c:pt>
                  <c:pt idx="19">
                    <c:v>RIO-REPEAT</c:v>
                  </c:pt>
                </c:lvl>
                <c:lvl>
                  <c:pt idx="0">
                    <c:v>History</c:v>
                  </c:pt>
                  <c:pt idx="2">
                    <c:v>2030 Reference</c:v>
                  </c:pt>
                  <c:pt idx="11">
                    <c:v>2030 IRA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'2030 Em Ref-IRA'!$O$9:$AI$9</c15:sqref>
                  </c15:fullRef>
                </c:ext>
              </c:extLst>
              <c:f>'2030 Em Ref-IRA'!$O$9:$AH$9</c:f>
              <c:numCache>
                <c:formatCode>#,##0.0</c:formatCode>
                <c:ptCount val="20"/>
                <c:pt idx="0">
                  <c:v>2400.1</c:v>
                </c:pt>
                <c:pt idx="1">
                  <c:v>1551</c:v>
                </c:pt>
                <c:pt idx="2">
                  <c:v>1201.47</c:v>
                </c:pt>
                <c:pt idx="3">
                  <c:v>1274.9102826731701</c:v>
                </c:pt>
                <c:pt idx="4">
                  <c:v>1282.5748924669617</c:v>
                </c:pt>
                <c:pt idx="5">
                  <c:v>1075.9223286126758</c:v>
                </c:pt>
                <c:pt idx="6">
                  <c:v>1379.59</c:v>
                </c:pt>
                <c:pt idx="7">
                  <c:v>979.59857204458103</c:v>
                </c:pt>
                <c:pt idx="8">
                  <c:v>1238.16547546738</c:v>
                </c:pt>
                <c:pt idx="9">
                  <c:v>1125.0574146028951</c:v>
                </c:pt>
                <c:pt idx="10">
                  <c:v>981</c:v>
                </c:pt>
                <c:pt idx="11">
                  <c:v>602.70000000000005</c:v>
                </c:pt>
                <c:pt idx="12">
                  <c:v>679.65905481321704</c:v>
                </c:pt>
                <c:pt idx="13">
                  <c:v>852.35702421205724</c:v>
                </c:pt>
                <c:pt idx="14">
                  <c:v>827.38919856090286</c:v>
                </c:pt>
                <c:pt idx="15">
                  <c:v>1232.67</c:v>
                </c:pt>
                <c:pt idx="16">
                  <c:v>482.81984665287968</c:v>
                </c:pt>
                <c:pt idx="17">
                  <c:v>413.51352477128199</c:v>
                </c:pt>
                <c:pt idx="18">
                  <c:v>999.66625419476827</c:v>
                </c:pt>
                <c:pt idx="19">
                  <c:v>743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2B-400E-992F-FC2662CFCA4C}"/>
            </c:ext>
          </c:extLst>
        </c:ser>
        <c:ser>
          <c:idx val="1"/>
          <c:order val="1"/>
          <c:tx>
            <c:strRef>
              <c:f>'2030 Em Ref-IRA'!$N$10</c:f>
              <c:strCache>
                <c:ptCount val="1"/>
                <c:pt idx="0">
                  <c:v>Industry</c:v>
                </c:pt>
              </c:strCache>
            </c:strRef>
          </c:tx>
          <c:spPr>
            <a:solidFill>
              <a:srgbClr val="E5BA4F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'2030 Em Ref-IRA'!$O$7:$AI$8</c15:sqref>
                  </c15:fullRef>
                </c:ext>
              </c:extLst>
              <c:f>'2030 Em Ref-IRA'!$O$7:$AI$8</c:f>
              <c:multiLvlStrCache>
                <c:ptCount val="20"/>
                <c:lvl>
                  <c:pt idx="0">
                    <c:v>2005</c:v>
                  </c:pt>
                  <c:pt idx="1">
                    <c:v>2021</c:v>
                  </c:pt>
                  <c:pt idx="2">
                    <c:v>EPS-EI</c:v>
                  </c:pt>
                  <c:pt idx="3">
                    <c:v>GCAM-CGS</c:v>
                  </c:pt>
                  <c:pt idx="4">
                    <c:v>Haiku-RFF *</c:v>
                  </c:pt>
                  <c:pt idx="5">
                    <c:v>IPM-NRDC *</c:v>
                  </c:pt>
                  <c:pt idx="6">
                    <c:v>MARKAL-NETL</c:v>
                  </c:pt>
                  <c:pt idx="7">
                    <c:v>NEMS-RHG</c:v>
                  </c:pt>
                  <c:pt idx="8">
                    <c:v>ReEDS-NREL *</c:v>
                  </c:pt>
                  <c:pt idx="9">
                    <c:v>REGEN-EPRI †</c:v>
                  </c:pt>
                  <c:pt idx="10">
                    <c:v>RIO-REPEAT</c:v>
                  </c:pt>
                  <c:pt idx="11">
                    <c:v>EPS-EI</c:v>
                  </c:pt>
                  <c:pt idx="12">
                    <c:v>GCAM-CGS</c:v>
                  </c:pt>
                  <c:pt idx="13">
                    <c:v>Haiku-RFF *</c:v>
                  </c:pt>
                  <c:pt idx="14">
                    <c:v>IPM-NRDC *</c:v>
                  </c:pt>
                  <c:pt idx="15">
                    <c:v>MARKAL-NETL</c:v>
                  </c:pt>
                  <c:pt idx="16">
                    <c:v>NEMS-RHG</c:v>
                  </c:pt>
                  <c:pt idx="17">
                    <c:v>ReEDS-NREL *</c:v>
                  </c:pt>
                  <c:pt idx="18">
                    <c:v>REGEN-EPRI †</c:v>
                  </c:pt>
                  <c:pt idx="19">
                    <c:v>RIO-REPEAT</c:v>
                  </c:pt>
                </c:lvl>
                <c:lvl>
                  <c:pt idx="0">
                    <c:v>History</c:v>
                  </c:pt>
                  <c:pt idx="2">
                    <c:v>2030 Reference</c:v>
                  </c:pt>
                  <c:pt idx="11">
                    <c:v>2030 IRA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'2030 Em Ref-IRA'!$O$10:$AI$10</c15:sqref>
                  </c15:fullRef>
                </c:ext>
              </c:extLst>
              <c:f>'2030 Em Ref-IRA'!$O$10:$AH$10</c:f>
              <c:numCache>
                <c:formatCode>#,##0.0</c:formatCode>
                <c:ptCount val="20"/>
                <c:pt idx="0">
                  <c:v>851.5</c:v>
                </c:pt>
                <c:pt idx="1">
                  <c:v>777.34664804469276</c:v>
                </c:pt>
                <c:pt idx="2">
                  <c:v>845.24494000000004</c:v>
                </c:pt>
                <c:pt idx="3">
                  <c:v>1208.9941191565199</c:v>
                </c:pt>
                <c:pt idx="6">
                  <c:v>1080.08</c:v>
                </c:pt>
                <c:pt idx="7">
                  <c:v>822.69368187542625</c:v>
                </c:pt>
                <c:pt idx="9">
                  <c:v>945.37163737842252</c:v>
                </c:pt>
                <c:pt idx="10">
                  <c:v>833</c:v>
                </c:pt>
                <c:pt idx="11">
                  <c:v>838.78235799999993</c:v>
                </c:pt>
                <c:pt idx="12">
                  <c:v>1015.73661606983</c:v>
                </c:pt>
                <c:pt idx="15">
                  <c:v>1076.1300000000001</c:v>
                </c:pt>
                <c:pt idx="16">
                  <c:v>815.4119260782594</c:v>
                </c:pt>
                <c:pt idx="18">
                  <c:v>929.87779969934127</c:v>
                </c:pt>
                <c:pt idx="19">
                  <c:v>737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A2B-400E-992F-FC2662CFCA4C}"/>
            </c:ext>
          </c:extLst>
        </c:ser>
        <c:ser>
          <c:idx val="2"/>
          <c:order val="2"/>
          <c:tx>
            <c:strRef>
              <c:f>'2030 Em Ref-IRA'!$N$11</c:f>
              <c:strCache>
                <c:ptCount val="1"/>
                <c:pt idx="0">
                  <c:v>Buildings</c:v>
                </c:pt>
              </c:strCache>
            </c:strRef>
          </c:tx>
          <c:spPr>
            <a:solidFill>
              <a:srgbClr val="DA7D45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'2030 Em Ref-IRA'!$O$7:$AI$8</c15:sqref>
                  </c15:fullRef>
                </c:ext>
              </c:extLst>
              <c:f>'2030 Em Ref-IRA'!$O$7:$AI$8</c:f>
              <c:multiLvlStrCache>
                <c:ptCount val="20"/>
                <c:lvl>
                  <c:pt idx="0">
                    <c:v>2005</c:v>
                  </c:pt>
                  <c:pt idx="1">
                    <c:v>2021</c:v>
                  </c:pt>
                  <c:pt idx="2">
                    <c:v>EPS-EI</c:v>
                  </c:pt>
                  <c:pt idx="3">
                    <c:v>GCAM-CGS</c:v>
                  </c:pt>
                  <c:pt idx="4">
                    <c:v>Haiku-RFF *</c:v>
                  </c:pt>
                  <c:pt idx="5">
                    <c:v>IPM-NRDC *</c:v>
                  </c:pt>
                  <c:pt idx="6">
                    <c:v>MARKAL-NETL</c:v>
                  </c:pt>
                  <c:pt idx="7">
                    <c:v>NEMS-RHG</c:v>
                  </c:pt>
                  <c:pt idx="8">
                    <c:v>ReEDS-NREL *</c:v>
                  </c:pt>
                  <c:pt idx="9">
                    <c:v>REGEN-EPRI †</c:v>
                  </c:pt>
                  <c:pt idx="10">
                    <c:v>RIO-REPEAT</c:v>
                  </c:pt>
                  <c:pt idx="11">
                    <c:v>EPS-EI</c:v>
                  </c:pt>
                  <c:pt idx="12">
                    <c:v>GCAM-CGS</c:v>
                  </c:pt>
                  <c:pt idx="13">
                    <c:v>Haiku-RFF *</c:v>
                  </c:pt>
                  <c:pt idx="14">
                    <c:v>IPM-NRDC *</c:v>
                  </c:pt>
                  <c:pt idx="15">
                    <c:v>MARKAL-NETL</c:v>
                  </c:pt>
                  <c:pt idx="16">
                    <c:v>NEMS-RHG</c:v>
                  </c:pt>
                  <c:pt idx="17">
                    <c:v>ReEDS-NREL *</c:v>
                  </c:pt>
                  <c:pt idx="18">
                    <c:v>REGEN-EPRI †</c:v>
                  </c:pt>
                  <c:pt idx="19">
                    <c:v>RIO-REPEAT</c:v>
                  </c:pt>
                </c:lvl>
                <c:lvl>
                  <c:pt idx="0">
                    <c:v>History</c:v>
                  </c:pt>
                  <c:pt idx="2">
                    <c:v>2030 Reference</c:v>
                  </c:pt>
                  <c:pt idx="11">
                    <c:v>2030 IRA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'2030 Em Ref-IRA'!$O$11:$AI$11</c15:sqref>
                  </c15:fullRef>
                </c:ext>
              </c:extLst>
              <c:f>'2030 Em Ref-IRA'!$O$11:$AH$11</c:f>
              <c:numCache>
                <c:formatCode>#,##0.0</c:formatCode>
                <c:ptCount val="20"/>
                <c:pt idx="0">
                  <c:v>586</c:v>
                </c:pt>
                <c:pt idx="1">
                  <c:v>559</c:v>
                </c:pt>
                <c:pt idx="2">
                  <c:v>557.61699999999996</c:v>
                </c:pt>
                <c:pt idx="3">
                  <c:v>533.53721470085202</c:v>
                </c:pt>
                <c:pt idx="6">
                  <c:v>278.08</c:v>
                </c:pt>
                <c:pt idx="7">
                  <c:v>571.50176699999884</c:v>
                </c:pt>
                <c:pt idx="9">
                  <c:v>516.52429176034491</c:v>
                </c:pt>
                <c:pt idx="10">
                  <c:v>638</c:v>
                </c:pt>
                <c:pt idx="11">
                  <c:v>525.17599999999993</c:v>
                </c:pt>
                <c:pt idx="12">
                  <c:v>454.81527759807699</c:v>
                </c:pt>
                <c:pt idx="15">
                  <c:v>259.2</c:v>
                </c:pt>
                <c:pt idx="16">
                  <c:v>571.0736249999992</c:v>
                </c:pt>
                <c:pt idx="18">
                  <c:v>491.90305488677882</c:v>
                </c:pt>
                <c:pt idx="19">
                  <c:v>590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A2B-400E-992F-FC2662CFCA4C}"/>
            </c:ext>
          </c:extLst>
        </c:ser>
        <c:ser>
          <c:idx val="3"/>
          <c:order val="3"/>
          <c:tx>
            <c:strRef>
              <c:f>'2030 Em Ref-IRA'!$N$12</c:f>
              <c:strCache>
                <c:ptCount val="1"/>
                <c:pt idx="0">
                  <c:v>Transport</c:v>
                </c:pt>
              </c:strCache>
            </c:strRef>
          </c:tx>
          <c:spPr>
            <a:solidFill>
              <a:srgbClr val="8AC869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'2030 Em Ref-IRA'!$O$7:$AI$8</c15:sqref>
                  </c15:fullRef>
                </c:ext>
              </c:extLst>
              <c:f>'2030 Em Ref-IRA'!$O$7:$AI$8</c:f>
              <c:multiLvlStrCache>
                <c:ptCount val="20"/>
                <c:lvl>
                  <c:pt idx="0">
                    <c:v>2005</c:v>
                  </c:pt>
                  <c:pt idx="1">
                    <c:v>2021</c:v>
                  </c:pt>
                  <c:pt idx="2">
                    <c:v>EPS-EI</c:v>
                  </c:pt>
                  <c:pt idx="3">
                    <c:v>GCAM-CGS</c:v>
                  </c:pt>
                  <c:pt idx="4">
                    <c:v>Haiku-RFF *</c:v>
                  </c:pt>
                  <c:pt idx="5">
                    <c:v>IPM-NRDC *</c:v>
                  </c:pt>
                  <c:pt idx="6">
                    <c:v>MARKAL-NETL</c:v>
                  </c:pt>
                  <c:pt idx="7">
                    <c:v>NEMS-RHG</c:v>
                  </c:pt>
                  <c:pt idx="8">
                    <c:v>ReEDS-NREL *</c:v>
                  </c:pt>
                  <c:pt idx="9">
                    <c:v>REGEN-EPRI †</c:v>
                  </c:pt>
                  <c:pt idx="10">
                    <c:v>RIO-REPEAT</c:v>
                  </c:pt>
                  <c:pt idx="11">
                    <c:v>EPS-EI</c:v>
                  </c:pt>
                  <c:pt idx="12">
                    <c:v>GCAM-CGS</c:v>
                  </c:pt>
                  <c:pt idx="13">
                    <c:v>Haiku-RFF *</c:v>
                  </c:pt>
                  <c:pt idx="14">
                    <c:v>IPM-NRDC *</c:v>
                  </c:pt>
                  <c:pt idx="15">
                    <c:v>MARKAL-NETL</c:v>
                  </c:pt>
                  <c:pt idx="16">
                    <c:v>NEMS-RHG</c:v>
                  </c:pt>
                  <c:pt idx="17">
                    <c:v>ReEDS-NREL *</c:v>
                  </c:pt>
                  <c:pt idx="18">
                    <c:v>REGEN-EPRI †</c:v>
                  </c:pt>
                  <c:pt idx="19">
                    <c:v>RIO-REPEAT</c:v>
                  </c:pt>
                </c:lvl>
                <c:lvl>
                  <c:pt idx="0">
                    <c:v>History</c:v>
                  </c:pt>
                  <c:pt idx="2">
                    <c:v>2030 Reference</c:v>
                  </c:pt>
                  <c:pt idx="11">
                    <c:v>2030 IRA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'2030 Em Ref-IRA'!$O$12:$AI$12</c15:sqref>
                  </c15:fullRef>
                </c:ext>
              </c:extLst>
              <c:f>'2030 Em Ref-IRA'!$O$12:$AH$12</c:f>
              <c:numCache>
                <c:formatCode>#,##0.0</c:formatCode>
                <c:ptCount val="20"/>
                <c:pt idx="0">
                  <c:v>1858.6</c:v>
                </c:pt>
                <c:pt idx="1">
                  <c:v>1699.7304573804574</c:v>
                </c:pt>
                <c:pt idx="2">
                  <c:v>1401.480757</c:v>
                </c:pt>
                <c:pt idx="3">
                  <c:v>1464.7868868271901</c:v>
                </c:pt>
                <c:pt idx="6">
                  <c:v>1403.91</c:v>
                </c:pt>
                <c:pt idx="7">
                  <c:v>1511.1995326743938</c:v>
                </c:pt>
                <c:pt idx="9">
                  <c:v>1532.1515850071214</c:v>
                </c:pt>
                <c:pt idx="10">
                  <c:v>1598</c:v>
                </c:pt>
                <c:pt idx="11">
                  <c:v>1380.345127</c:v>
                </c:pt>
                <c:pt idx="12">
                  <c:v>1357.1796423220101</c:v>
                </c:pt>
                <c:pt idx="15">
                  <c:v>1380.98</c:v>
                </c:pt>
                <c:pt idx="16">
                  <c:v>1492.6608476410065</c:v>
                </c:pt>
                <c:pt idx="18">
                  <c:v>1499.1674052122032</c:v>
                </c:pt>
                <c:pt idx="19">
                  <c:v>1520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A2B-400E-992F-FC2662CFCA4C}"/>
            </c:ext>
          </c:extLst>
        </c:ser>
        <c:ser>
          <c:idx val="4"/>
          <c:order val="4"/>
          <c:tx>
            <c:strRef>
              <c:f>'2030 Em Ref-IRA'!$N$13</c:f>
              <c:strCache>
                <c:ptCount val="1"/>
                <c:pt idx="0">
                  <c:v>Other CO2</c:v>
                </c:pt>
              </c:strCache>
            </c:strRef>
          </c:tx>
          <c:spPr>
            <a:solidFill>
              <a:srgbClr val="468753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'2030 Em Ref-IRA'!$O$7:$AI$8</c15:sqref>
                  </c15:fullRef>
                </c:ext>
              </c:extLst>
              <c:f>'2030 Em Ref-IRA'!$O$7:$AI$8</c:f>
              <c:multiLvlStrCache>
                <c:ptCount val="20"/>
                <c:lvl>
                  <c:pt idx="0">
                    <c:v>2005</c:v>
                  </c:pt>
                  <c:pt idx="1">
                    <c:v>2021</c:v>
                  </c:pt>
                  <c:pt idx="2">
                    <c:v>EPS-EI</c:v>
                  </c:pt>
                  <c:pt idx="3">
                    <c:v>GCAM-CGS</c:v>
                  </c:pt>
                  <c:pt idx="4">
                    <c:v>Haiku-RFF *</c:v>
                  </c:pt>
                  <c:pt idx="5">
                    <c:v>IPM-NRDC *</c:v>
                  </c:pt>
                  <c:pt idx="6">
                    <c:v>MARKAL-NETL</c:v>
                  </c:pt>
                  <c:pt idx="7">
                    <c:v>NEMS-RHG</c:v>
                  </c:pt>
                  <c:pt idx="8">
                    <c:v>ReEDS-NREL *</c:v>
                  </c:pt>
                  <c:pt idx="9">
                    <c:v>REGEN-EPRI †</c:v>
                  </c:pt>
                  <c:pt idx="10">
                    <c:v>RIO-REPEAT</c:v>
                  </c:pt>
                  <c:pt idx="11">
                    <c:v>EPS-EI</c:v>
                  </c:pt>
                  <c:pt idx="12">
                    <c:v>GCAM-CGS</c:v>
                  </c:pt>
                  <c:pt idx="13">
                    <c:v>Haiku-RFF *</c:v>
                  </c:pt>
                  <c:pt idx="14">
                    <c:v>IPM-NRDC *</c:v>
                  </c:pt>
                  <c:pt idx="15">
                    <c:v>MARKAL-NETL</c:v>
                  </c:pt>
                  <c:pt idx="16">
                    <c:v>NEMS-RHG</c:v>
                  </c:pt>
                  <c:pt idx="17">
                    <c:v>ReEDS-NREL *</c:v>
                  </c:pt>
                  <c:pt idx="18">
                    <c:v>REGEN-EPRI †</c:v>
                  </c:pt>
                  <c:pt idx="19">
                    <c:v>RIO-REPEAT</c:v>
                  </c:pt>
                </c:lvl>
                <c:lvl>
                  <c:pt idx="0">
                    <c:v>History</c:v>
                  </c:pt>
                  <c:pt idx="2">
                    <c:v>2030 Reference</c:v>
                  </c:pt>
                  <c:pt idx="11">
                    <c:v>2030 IRA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'2030 Em Ref-IRA'!$O$13:$AI$13</c15:sqref>
                  </c15:fullRef>
                </c:ext>
              </c:extLst>
              <c:f>'2030 Em Ref-IRA'!$O$13:$AH$13</c:f>
              <c:numCache>
                <c:formatCode>#,##0.0</c:formatCode>
                <c:ptCount val="20"/>
                <c:pt idx="0">
                  <c:v>554.70344514789053</c:v>
                </c:pt>
                <c:pt idx="1">
                  <c:v>412.92289457484895</c:v>
                </c:pt>
                <c:pt idx="2">
                  <c:v>369.25815999999998</c:v>
                </c:pt>
                <c:pt idx="3">
                  <c:v>33.403067220462006</c:v>
                </c:pt>
                <c:pt idx="6">
                  <c:v>29.54</c:v>
                </c:pt>
                <c:pt idx="7">
                  <c:v>382.34437721128165</c:v>
                </c:pt>
                <c:pt idx="10">
                  <c:v>106</c:v>
                </c:pt>
                <c:pt idx="11">
                  <c:v>313.96624200000002</c:v>
                </c:pt>
                <c:pt idx="12">
                  <c:v>27.760581674310799</c:v>
                </c:pt>
                <c:pt idx="15">
                  <c:v>29.61</c:v>
                </c:pt>
                <c:pt idx="16">
                  <c:v>369.45717083484851</c:v>
                </c:pt>
                <c:pt idx="19">
                  <c:v>106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A2B-400E-992F-FC2662CFCA4C}"/>
            </c:ext>
          </c:extLst>
        </c:ser>
        <c:ser>
          <c:idx val="5"/>
          <c:order val="5"/>
          <c:tx>
            <c:strRef>
              <c:f>'2030 Em Ref-IRA'!$N$14</c:f>
              <c:strCache>
                <c:ptCount val="1"/>
                <c:pt idx="0">
                  <c:v>Non-CO2 GHG</c:v>
                </c:pt>
              </c:strCache>
            </c:strRef>
          </c:tx>
          <c:spPr>
            <a:solidFill>
              <a:srgbClr val="BFBFBF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'2030 Em Ref-IRA'!$O$7:$AI$8</c15:sqref>
                  </c15:fullRef>
                </c:ext>
              </c:extLst>
              <c:f>'2030 Em Ref-IRA'!$O$7:$AI$8</c:f>
              <c:multiLvlStrCache>
                <c:ptCount val="20"/>
                <c:lvl>
                  <c:pt idx="0">
                    <c:v>2005</c:v>
                  </c:pt>
                  <c:pt idx="1">
                    <c:v>2021</c:v>
                  </c:pt>
                  <c:pt idx="2">
                    <c:v>EPS-EI</c:v>
                  </c:pt>
                  <c:pt idx="3">
                    <c:v>GCAM-CGS</c:v>
                  </c:pt>
                  <c:pt idx="4">
                    <c:v>Haiku-RFF *</c:v>
                  </c:pt>
                  <c:pt idx="5">
                    <c:v>IPM-NRDC *</c:v>
                  </c:pt>
                  <c:pt idx="6">
                    <c:v>MARKAL-NETL</c:v>
                  </c:pt>
                  <c:pt idx="7">
                    <c:v>NEMS-RHG</c:v>
                  </c:pt>
                  <c:pt idx="8">
                    <c:v>ReEDS-NREL *</c:v>
                  </c:pt>
                  <c:pt idx="9">
                    <c:v>REGEN-EPRI †</c:v>
                  </c:pt>
                  <c:pt idx="10">
                    <c:v>RIO-REPEAT</c:v>
                  </c:pt>
                  <c:pt idx="11">
                    <c:v>EPS-EI</c:v>
                  </c:pt>
                  <c:pt idx="12">
                    <c:v>GCAM-CGS</c:v>
                  </c:pt>
                  <c:pt idx="13">
                    <c:v>Haiku-RFF *</c:v>
                  </c:pt>
                  <c:pt idx="14">
                    <c:v>IPM-NRDC *</c:v>
                  </c:pt>
                  <c:pt idx="15">
                    <c:v>MARKAL-NETL</c:v>
                  </c:pt>
                  <c:pt idx="16">
                    <c:v>NEMS-RHG</c:v>
                  </c:pt>
                  <c:pt idx="17">
                    <c:v>ReEDS-NREL *</c:v>
                  </c:pt>
                  <c:pt idx="18">
                    <c:v>REGEN-EPRI †</c:v>
                  </c:pt>
                  <c:pt idx="19">
                    <c:v>RIO-REPEAT</c:v>
                  </c:pt>
                </c:lvl>
                <c:lvl>
                  <c:pt idx="0">
                    <c:v>History</c:v>
                  </c:pt>
                  <c:pt idx="2">
                    <c:v>2030 Reference</c:v>
                  </c:pt>
                  <c:pt idx="11">
                    <c:v>2030 IRA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'2030 Em Ref-IRA'!$O$14:$AI$14</c15:sqref>
                  </c15:fullRef>
                </c:ext>
              </c:extLst>
              <c:f>'2030 Em Ref-IRA'!$O$14:$AH$14</c:f>
              <c:numCache>
                <c:formatCode>#,##0.0</c:formatCode>
                <c:ptCount val="20"/>
                <c:pt idx="0">
                  <c:v>1297.2244941105009</c:v>
                </c:pt>
                <c:pt idx="1">
                  <c:v>1312.5819103199692</c:v>
                </c:pt>
                <c:pt idx="2">
                  <c:v>1306.9812000000002</c:v>
                </c:pt>
                <c:pt idx="3">
                  <c:v>1303.0075140525691</c:v>
                </c:pt>
                <c:pt idx="7">
                  <c:v>1180.2902323909952</c:v>
                </c:pt>
                <c:pt idx="10">
                  <c:v>1300</c:v>
                </c:pt>
                <c:pt idx="11">
                  <c:v>1227.3413999999998</c:v>
                </c:pt>
                <c:pt idx="12">
                  <c:v>1298.9020438374814</c:v>
                </c:pt>
                <c:pt idx="16">
                  <c:v>1135.6006046832952</c:v>
                </c:pt>
                <c:pt idx="19">
                  <c:v>1172.3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A2B-400E-992F-FC2662CFCA4C}"/>
            </c:ext>
          </c:extLst>
        </c:ser>
        <c:ser>
          <c:idx val="6"/>
          <c:order val="6"/>
          <c:tx>
            <c:strRef>
              <c:f>'2030 Em Ref-IRA'!$N$15</c:f>
              <c:strCache>
                <c:ptCount val="1"/>
                <c:pt idx="0">
                  <c:v>Sink</c:v>
                </c:pt>
              </c:strCache>
            </c:strRef>
          </c:tx>
          <c:spPr>
            <a:solidFill>
              <a:srgbClr val="264478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'2030 Em Ref-IRA'!$O$7:$AI$8</c15:sqref>
                  </c15:fullRef>
                </c:ext>
              </c:extLst>
              <c:f>'2030 Em Ref-IRA'!$O$7:$AI$8</c:f>
              <c:multiLvlStrCache>
                <c:ptCount val="20"/>
                <c:lvl>
                  <c:pt idx="0">
                    <c:v>2005</c:v>
                  </c:pt>
                  <c:pt idx="1">
                    <c:v>2021</c:v>
                  </c:pt>
                  <c:pt idx="2">
                    <c:v>EPS-EI</c:v>
                  </c:pt>
                  <c:pt idx="3">
                    <c:v>GCAM-CGS</c:v>
                  </c:pt>
                  <c:pt idx="4">
                    <c:v>Haiku-RFF *</c:v>
                  </c:pt>
                  <c:pt idx="5">
                    <c:v>IPM-NRDC *</c:v>
                  </c:pt>
                  <c:pt idx="6">
                    <c:v>MARKAL-NETL</c:v>
                  </c:pt>
                  <c:pt idx="7">
                    <c:v>NEMS-RHG</c:v>
                  </c:pt>
                  <c:pt idx="8">
                    <c:v>ReEDS-NREL *</c:v>
                  </c:pt>
                  <c:pt idx="9">
                    <c:v>REGEN-EPRI †</c:v>
                  </c:pt>
                  <c:pt idx="10">
                    <c:v>RIO-REPEAT</c:v>
                  </c:pt>
                  <c:pt idx="11">
                    <c:v>EPS-EI</c:v>
                  </c:pt>
                  <c:pt idx="12">
                    <c:v>GCAM-CGS</c:v>
                  </c:pt>
                  <c:pt idx="13">
                    <c:v>Haiku-RFF *</c:v>
                  </c:pt>
                  <c:pt idx="14">
                    <c:v>IPM-NRDC *</c:v>
                  </c:pt>
                  <c:pt idx="15">
                    <c:v>MARKAL-NETL</c:v>
                  </c:pt>
                  <c:pt idx="16">
                    <c:v>NEMS-RHG</c:v>
                  </c:pt>
                  <c:pt idx="17">
                    <c:v>ReEDS-NREL *</c:v>
                  </c:pt>
                  <c:pt idx="18">
                    <c:v>REGEN-EPRI †</c:v>
                  </c:pt>
                  <c:pt idx="19">
                    <c:v>RIO-REPEAT</c:v>
                  </c:pt>
                </c:lvl>
                <c:lvl>
                  <c:pt idx="0">
                    <c:v>History</c:v>
                  </c:pt>
                  <c:pt idx="2">
                    <c:v>2030 Reference</c:v>
                  </c:pt>
                  <c:pt idx="11">
                    <c:v>2030 IRA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'2030 Em Ref-IRA'!$O$15:$AI$15</c15:sqref>
                  </c15:fullRef>
                </c:ext>
              </c:extLst>
              <c:f>'2030 Em Ref-IRA'!$O$15:$AH$15</c:f>
              <c:numCache>
                <c:formatCode>#,##0.0</c:formatCode>
                <c:ptCount val="20"/>
                <c:pt idx="0">
                  <c:v>-789.79315967923401</c:v>
                </c:pt>
                <c:pt idx="1">
                  <c:v>-758.943306442927</c:v>
                </c:pt>
                <c:pt idx="2">
                  <c:v>-752</c:v>
                </c:pt>
                <c:pt idx="3">
                  <c:v>-812.2</c:v>
                </c:pt>
                <c:pt idx="6">
                  <c:v>-749.61</c:v>
                </c:pt>
                <c:pt idx="7">
                  <c:v>-805.36889915667825</c:v>
                </c:pt>
                <c:pt idx="10">
                  <c:v>-700</c:v>
                </c:pt>
                <c:pt idx="11">
                  <c:v>-791.18499999999995</c:v>
                </c:pt>
                <c:pt idx="12">
                  <c:v>-812.2</c:v>
                </c:pt>
                <c:pt idx="15">
                  <c:v>-749.61</c:v>
                </c:pt>
                <c:pt idx="16">
                  <c:v>-848.66523235975092</c:v>
                </c:pt>
                <c:pt idx="19">
                  <c:v>-795.5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A2B-400E-992F-FC2662CFCA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729918120"/>
        <c:axId val="729915824"/>
      </c:barChart>
      <c:lineChart>
        <c:grouping val="standard"/>
        <c:varyColors val="0"/>
        <c:ser>
          <c:idx val="7"/>
          <c:order val="7"/>
          <c:tx>
            <c:strRef>
              <c:f>'2030 Em Ref-IRA'!$N$16</c:f>
              <c:strCache>
                <c:ptCount val="1"/>
                <c:pt idx="0">
                  <c:v>Net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9"/>
            <c:spPr>
              <a:noFill/>
              <a:ln w="25400">
                <a:solidFill>
                  <a:schemeClr val="tx1"/>
                </a:solidFill>
              </a:ln>
              <a:effectLst/>
            </c:spPr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'2030 Em Ref-IRA'!$O$7:$AI$8</c15:sqref>
                  </c15:fullRef>
                </c:ext>
              </c:extLst>
              <c:f>'2030 Em Ref-IRA'!$O$7:$AI$8</c:f>
              <c:multiLvlStrCache>
                <c:ptCount val="20"/>
                <c:lvl>
                  <c:pt idx="0">
                    <c:v>2005</c:v>
                  </c:pt>
                  <c:pt idx="1">
                    <c:v>2021</c:v>
                  </c:pt>
                  <c:pt idx="2">
                    <c:v>EPS-EI</c:v>
                  </c:pt>
                  <c:pt idx="3">
                    <c:v>GCAM-CGS</c:v>
                  </c:pt>
                  <c:pt idx="4">
                    <c:v>Haiku-RFF *</c:v>
                  </c:pt>
                  <c:pt idx="5">
                    <c:v>IPM-NRDC *</c:v>
                  </c:pt>
                  <c:pt idx="6">
                    <c:v>MARKAL-NETL</c:v>
                  </c:pt>
                  <c:pt idx="7">
                    <c:v>NEMS-RHG</c:v>
                  </c:pt>
                  <c:pt idx="8">
                    <c:v>ReEDS-NREL *</c:v>
                  </c:pt>
                  <c:pt idx="9">
                    <c:v>REGEN-EPRI †</c:v>
                  </c:pt>
                  <c:pt idx="10">
                    <c:v>RIO-REPEAT</c:v>
                  </c:pt>
                  <c:pt idx="11">
                    <c:v>EPS-EI</c:v>
                  </c:pt>
                  <c:pt idx="12">
                    <c:v>GCAM-CGS</c:v>
                  </c:pt>
                  <c:pt idx="13">
                    <c:v>Haiku-RFF *</c:v>
                  </c:pt>
                  <c:pt idx="14">
                    <c:v>IPM-NRDC *</c:v>
                  </c:pt>
                  <c:pt idx="15">
                    <c:v>MARKAL-NETL</c:v>
                  </c:pt>
                  <c:pt idx="16">
                    <c:v>NEMS-RHG</c:v>
                  </c:pt>
                  <c:pt idx="17">
                    <c:v>ReEDS-NREL *</c:v>
                  </c:pt>
                  <c:pt idx="18">
                    <c:v>REGEN-EPRI †</c:v>
                  </c:pt>
                  <c:pt idx="19">
                    <c:v>RIO-REPEAT</c:v>
                  </c:pt>
                </c:lvl>
                <c:lvl>
                  <c:pt idx="0">
                    <c:v>History</c:v>
                  </c:pt>
                  <c:pt idx="2">
                    <c:v>2030 Reference</c:v>
                  </c:pt>
                  <c:pt idx="11">
                    <c:v>2030 IRA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'2030 Em Ref-IRA'!$O$16:$AI$16</c15:sqref>
                  </c15:fullRef>
                </c:ext>
              </c:extLst>
              <c:f>'2030 Em Ref-IRA'!$O$16:$AH$16</c:f>
              <c:numCache>
                <c:formatCode>#,##0.0</c:formatCode>
                <c:ptCount val="20"/>
                <c:pt idx="0">
                  <c:v>6758.3347795791569</c:v>
                </c:pt>
                <c:pt idx="1">
                  <c:v>5553.6386038770415</c:v>
                </c:pt>
                <c:pt idx="2">
                  <c:v>4930.0520570000008</c:v>
                </c:pt>
                <c:pt idx="3">
                  <c:v>5006.4390846307624</c:v>
                </c:pt>
                <c:pt idx="6">
                  <c:v>3421.5899999999997</c:v>
                </c:pt>
                <c:pt idx="7">
                  <c:v>4642.259264039998</c:v>
                </c:pt>
                <c:pt idx="9">
                  <c:v>4119.104928748784</c:v>
                </c:pt>
                <c:pt idx="10">
                  <c:v>4756</c:v>
                </c:pt>
                <c:pt idx="11">
                  <c:v>4097.1261269999995</c:v>
                </c:pt>
                <c:pt idx="12">
                  <c:v>4021.8532163149257</c:v>
                </c:pt>
                <c:pt idx="15">
                  <c:v>3228.98</c:v>
                </c:pt>
                <c:pt idx="16">
                  <c:v>4018.3587885305378</c:v>
                </c:pt>
                <c:pt idx="18">
                  <c:v>3920.6145139930914</c:v>
                </c:pt>
                <c:pt idx="19">
                  <c:v>4072.8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A2B-400E-992F-FC2662CFCA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29918120"/>
        <c:axId val="729915824"/>
      </c:lineChart>
      <c:catAx>
        <c:axId val="729918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50000"/>
                <a:lumOff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Roboto" panose="02000000000000000000" pitchFamily="2" charset="0"/>
                <a:ea typeface="Roboto" panose="02000000000000000000" pitchFamily="2" charset="0"/>
                <a:cs typeface="+mn-cs"/>
              </a:defRPr>
            </a:pPr>
            <a:endParaRPr lang="en-US"/>
          </a:p>
        </c:txPr>
        <c:crossAx val="729915824"/>
        <c:crosses val="autoZero"/>
        <c:auto val="1"/>
        <c:lblAlgn val="ctr"/>
        <c:lblOffset val="100"/>
        <c:noMultiLvlLbl val="0"/>
      </c:catAx>
      <c:valAx>
        <c:axId val="729915824"/>
        <c:scaling>
          <c:orientation val="minMax"/>
          <c:min val="-2000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Roboto" panose="02000000000000000000" pitchFamily="2" charset="0"/>
                    <a:ea typeface="Roboto" panose="02000000000000000000" pitchFamily="2" charset="0"/>
                    <a:cs typeface="+mn-cs"/>
                  </a:defRPr>
                </a:pPr>
                <a:r>
                  <a:rPr lang="en-US" sz="1400" b="1" i="0" baseline="0">
                    <a:solidFill>
                      <a:sysClr val="windowText" lastClr="000000"/>
                    </a:solidFill>
                    <a:effectLst/>
                    <a:latin typeface="Roboto" panose="02000000000000000000" pitchFamily="2" charset="0"/>
                    <a:ea typeface="Roboto" panose="02000000000000000000" pitchFamily="2" charset="0"/>
                  </a:rPr>
                  <a:t>GHG Emissions by Sector (Mt-CO</a:t>
                </a:r>
                <a:r>
                  <a:rPr lang="en-US" sz="1400" b="1" i="0" baseline="-25000">
                    <a:solidFill>
                      <a:sysClr val="windowText" lastClr="000000"/>
                    </a:solidFill>
                    <a:effectLst/>
                    <a:latin typeface="Roboto" panose="02000000000000000000" pitchFamily="2" charset="0"/>
                    <a:ea typeface="Roboto" panose="02000000000000000000" pitchFamily="2" charset="0"/>
                  </a:rPr>
                  <a:t>2</a:t>
                </a:r>
                <a:r>
                  <a:rPr lang="en-US" sz="1400" b="1" i="0" baseline="0">
                    <a:solidFill>
                      <a:sysClr val="windowText" lastClr="000000"/>
                    </a:solidFill>
                    <a:effectLst/>
                    <a:latin typeface="Roboto" panose="02000000000000000000" pitchFamily="2" charset="0"/>
                    <a:ea typeface="Roboto" panose="02000000000000000000" pitchFamily="2" charset="0"/>
                  </a:rPr>
                  <a:t>e)</a:t>
                </a:r>
                <a:endParaRPr lang="en-US" sz="1400">
                  <a:solidFill>
                    <a:sysClr val="windowText" lastClr="000000"/>
                  </a:solidFill>
                  <a:effectLst/>
                  <a:latin typeface="Roboto" panose="02000000000000000000" pitchFamily="2" charset="0"/>
                  <a:ea typeface="Roboto" panose="02000000000000000000" pitchFamily="2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Roboto" panose="02000000000000000000" pitchFamily="2" charset="0"/>
                  <a:ea typeface="Roboto" panose="02000000000000000000" pitchFamily="2" charset="0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Roboto" panose="02000000000000000000" pitchFamily="2" charset="0"/>
                <a:ea typeface="Roboto" panose="02000000000000000000" pitchFamily="2" charset="0"/>
                <a:cs typeface="+mn-cs"/>
              </a:defRPr>
            </a:pPr>
            <a:endParaRPr lang="en-US"/>
          </a:p>
        </c:txPr>
        <c:crossAx val="729918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963151652036959"/>
          <c:y val="3.3004290033921198E-2"/>
          <c:w val="0.63991802650270802"/>
          <c:h val="0.8064851268591426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'2030 Em Ref-IRA'!$N$9</c:f>
              <c:strCache>
                <c:ptCount val="1"/>
                <c:pt idx="0">
                  <c:v>Electric</c:v>
                </c:pt>
              </c:strCache>
            </c:strRef>
          </c:tx>
          <c:spPr>
            <a:solidFill>
              <a:srgbClr val="948BB3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'2030 Em Ref-IRA'!$AP$7:$BI$8</c15:sqref>
                  </c15:fullRef>
                </c:ext>
              </c:extLst>
              <c:f>'2030 Em Ref-IRA'!$AQ$7:$BI$8</c:f>
              <c:multiLvlStrCache>
                <c:ptCount val="19"/>
                <c:lvl>
                  <c:pt idx="0">
                    <c:v>2021</c:v>
                  </c:pt>
                  <c:pt idx="1">
                    <c:v>EPS-EI</c:v>
                  </c:pt>
                  <c:pt idx="2">
                    <c:v>GCAM-CGS</c:v>
                  </c:pt>
                  <c:pt idx="3">
                    <c:v>Haiku-RFF *</c:v>
                  </c:pt>
                  <c:pt idx="4">
                    <c:v>IPM-NRDC *</c:v>
                  </c:pt>
                  <c:pt idx="5">
                    <c:v>MARKAL-NETL</c:v>
                  </c:pt>
                  <c:pt idx="6">
                    <c:v>NEMS-RHG</c:v>
                  </c:pt>
                  <c:pt idx="7">
                    <c:v>ReEDS-NREL *</c:v>
                  </c:pt>
                  <c:pt idx="8">
                    <c:v>REGEN-EPRI †</c:v>
                  </c:pt>
                  <c:pt idx="9">
                    <c:v>RIO-REPEAT</c:v>
                  </c:pt>
                  <c:pt idx="10">
                    <c:v>EPS-EI</c:v>
                  </c:pt>
                  <c:pt idx="11">
                    <c:v>GCAM-CGS</c:v>
                  </c:pt>
                  <c:pt idx="12">
                    <c:v>Haiku-RFF *</c:v>
                  </c:pt>
                  <c:pt idx="13">
                    <c:v>IPM-NRDC *</c:v>
                  </c:pt>
                  <c:pt idx="14">
                    <c:v>MARKAL-NETL</c:v>
                  </c:pt>
                  <c:pt idx="15">
                    <c:v>NEMS-RHG</c:v>
                  </c:pt>
                  <c:pt idx="16">
                    <c:v>ReEDS-NREL *</c:v>
                  </c:pt>
                  <c:pt idx="17">
                    <c:v>REGEN-EPRI †</c:v>
                  </c:pt>
                  <c:pt idx="18">
                    <c:v>RIO-REPEAT</c:v>
                  </c:pt>
                </c:lvl>
                <c:lvl>
                  <c:pt idx="1">
                    <c:v>2030 Reference</c:v>
                  </c:pt>
                  <c:pt idx="10">
                    <c:v>2030 IRA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'2030 Em Ref-IRA'!$AP$9:$BJ$9</c15:sqref>
                  </c15:fullRef>
                </c:ext>
              </c:extLst>
              <c:f>'2030 Em Ref-IRA'!$AQ$9:$BI$9</c:f>
              <c:numCache>
                <c:formatCode>#,##0.0</c:formatCode>
                <c:ptCount val="19"/>
                <c:pt idx="0">
                  <c:v>-849.09999999999991</c:v>
                </c:pt>
                <c:pt idx="1">
                  <c:v>-1198.5874856406469</c:v>
                </c:pt>
                <c:pt idx="2">
                  <c:v>-1142.1897173268299</c:v>
                </c:pt>
                <c:pt idx="3">
                  <c:v>-999.79923435876594</c:v>
                </c:pt>
                <c:pt idx="4">
                  <c:v>-1324.1776713873242</c:v>
                </c:pt>
                <c:pt idx="5">
                  <c:v>-958.9200000000003</c:v>
                </c:pt>
                <c:pt idx="6">
                  <c:v>-1457.9344636617188</c:v>
                </c:pt>
                <c:pt idx="7">
                  <c:v>-1161.9345245326199</c:v>
                </c:pt>
                <c:pt idx="8">
                  <c:v>-1275.0425853971049</c:v>
                </c:pt>
                <c:pt idx="9">
                  <c:v>-1419</c:v>
                </c:pt>
                <c:pt idx="10">
                  <c:v>-1797.3574856406469</c:v>
                </c:pt>
                <c:pt idx="11">
                  <c:v>-1737.4409451867828</c:v>
                </c:pt>
                <c:pt idx="12">
                  <c:v>-1430.0171026136704</c:v>
                </c:pt>
                <c:pt idx="13">
                  <c:v>-1572.7108014390969</c:v>
                </c:pt>
                <c:pt idx="14">
                  <c:v>-1105.8400000000001</c:v>
                </c:pt>
                <c:pt idx="15">
                  <c:v>-1954.7131890534201</c:v>
                </c:pt>
                <c:pt idx="16">
                  <c:v>-1986.586475228718</c:v>
                </c:pt>
                <c:pt idx="17">
                  <c:v>-1400.4337458052316</c:v>
                </c:pt>
                <c:pt idx="18">
                  <c:v>-1657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85-46C4-BB20-0FD383D48160}"/>
            </c:ext>
          </c:extLst>
        </c:ser>
        <c:ser>
          <c:idx val="1"/>
          <c:order val="1"/>
          <c:tx>
            <c:strRef>
              <c:f>'2030 Em Ref-IRA'!$N$10</c:f>
              <c:strCache>
                <c:ptCount val="1"/>
                <c:pt idx="0">
                  <c:v>Industry</c:v>
                </c:pt>
              </c:strCache>
            </c:strRef>
          </c:tx>
          <c:spPr>
            <a:solidFill>
              <a:srgbClr val="E5BA4F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'2030 Em Ref-IRA'!$AP$7:$BI$8</c15:sqref>
                  </c15:fullRef>
                </c:ext>
              </c:extLst>
              <c:f>'2030 Em Ref-IRA'!$AQ$7:$BI$8</c:f>
              <c:multiLvlStrCache>
                <c:ptCount val="19"/>
                <c:lvl>
                  <c:pt idx="0">
                    <c:v>2021</c:v>
                  </c:pt>
                  <c:pt idx="1">
                    <c:v>EPS-EI</c:v>
                  </c:pt>
                  <c:pt idx="2">
                    <c:v>GCAM-CGS</c:v>
                  </c:pt>
                  <c:pt idx="3">
                    <c:v>Haiku-RFF *</c:v>
                  </c:pt>
                  <c:pt idx="4">
                    <c:v>IPM-NRDC *</c:v>
                  </c:pt>
                  <c:pt idx="5">
                    <c:v>MARKAL-NETL</c:v>
                  </c:pt>
                  <c:pt idx="6">
                    <c:v>NEMS-RHG</c:v>
                  </c:pt>
                  <c:pt idx="7">
                    <c:v>ReEDS-NREL *</c:v>
                  </c:pt>
                  <c:pt idx="8">
                    <c:v>REGEN-EPRI †</c:v>
                  </c:pt>
                  <c:pt idx="9">
                    <c:v>RIO-REPEAT</c:v>
                  </c:pt>
                  <c:pt idx="10">
                    <c:v>EPS-EI</c:v>
                  </c:pt>
                  <c:pt idx="11">
                    <c:v>GCAM-CGS</c:v>
                  </c:pt>
                  <c:pt idx="12">
                    <c:v>Haiku-RFF *</c:v>
                  </c:pt>
                  <c:pt idx="13">
                    <c:v>IPM-NRDC *</c:v>
                  </c:pt>
                  <c:pt idx="14">
                    <c:v>MARKAL-NETL</c:v>
                  </c:pt>
                  <c:pt idx="15">
                    <c:v>NEMS-RHG</c:v>
                  </c:pt>
                  <c:pt idx="16">
                    <c:v>ReEDS-NREL *</c:v>
                  </c:pt>
                  <c:pt idx="17">
                    <c:v>REGEN-EPRI †</c:v>
                  </c:pt>
                  <c:pt idx="18">
                    <c:v>RIO-REPEAT</c:v>
                  </c:pt>
                </c:lvl>
                <c:lvl>
                  <c:pt idx="1">
                    <c:v>2030 Reference</c:v>
                  </c:pt>
                  <c:pt idx="10">
                    <c:v>2030 IRA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'2030 Em Ref-IRA'!$AP$10:$BJ$10</c15:sqref>
                  </c15:fullRef>
                </c:ext>
              </c:extLst>
              <c:f>'2030 Em Ref-IRA'!$AQ$10:$BI$10</c:f>
              <c:numCache>
                <c:formatCode>#,##0.0</c:formatCode>
                <c:ptCount val="19"/>
                <c:pt idx="0">
                  <c:v>-74.153351955307244</c:v>
                </c:pt>
                <c:pt idx="1">
                  <c:v>-241.52303862714621</c:v>
                </c:pt>
                <c:pt idx="2">
                  <c:v>18.59411915651981</c:v>
                </c:pt>
                <c:pt idx="3">
                  <c:v>0</c:v>
                </c:pt>
                <c:pt idx="4">
                  <c:v>0</c:v>
                </c:pt>
                <c:pt idx="5">
                  <c:v>125.63999999999987</c:v>
                </c:pt>
                <c:pt idx="6">
                  <c:v>-28.806318124571135</c:v>
                </c:pt>
                <c:pt idx="7">
                  <c:v>0</c:v>
                </c:pt>
                <c:pt idx="8">
                  <c:v>93.87163737842252</c:v>
                </c:pt>
                <c:pt idx="9">
                  <c:v>-17</c:v>
                </c:pt>
                <c:pt idx="10">
                  <c:v>-247.98562062714632</c:v>
                </c:pt>
                <c:pt idx="11">
                  <c:v>-174.66338393017008</c:v>
                </c:pt>
                <c:pt idx="12">
                  <c:v>0</c:v>
                </c:pt>
                <c:pt idx="13">
                  <c:v>0</c:v>
                </c:pt>
                <c:pt idx="14">
                  <c:v>121.69000000000005</c:v>
                </c:pt>
                <c:pt idx="15">
                  <c:v>-36.088073921737987</c:v>
                </c:pt>
                <c:pt idx="16">
                  <c:v>0</c:v>
                </c:pt>
                <c:pt idx="17">
                  <c:v>78.377799699341267</c:v>
                </c:pt>
                <c:pt idx="18">
                  <c:v>-113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385-46C4-BB20-0FD383D48160}"/>
            </c:ext>
          </c:extLst>
        </c:ser>
        <c:ser>
          <c:idx val="2"/>
          <c:order val="2"/>
          <c:tx>
            <c:strRef>
              <c:f>'2030 Em Ref-IRA'!$N$11</c:f>
              <c:strCache>
                <c:ptCount val="1"/>
                <c:pt idx="0">
                  <c:v>Buildings</c:v>
                </c:pt>
              </c:strCache>
            </c:strRef>
          </c:tx>
          <c:spPr>
            <a:solidFill>
              <a:srgbClr val="DA7D45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'2030 Em Ref-IRA'!$AP$7:$BI$8</c15:sqref>
                  </c15:fullRef>
                </c:ext>
              </c:extLst>
              <c:f>'2030 Em Ref-IRA'!$AQ$7:$BI$8</c:f>
              <c:multiLvlStrCache>
                <c:ptCount val="19"/>
                <c:lvl>
                  <c:pt idx="0">
                    <c:v>2021</c:v>
                  </c:pt>
                  <c:pt idx="1">
                    <c:v>EPS-EI</c:v>
                  </c:pt>
                  <c:pt idx="2">
                    <c:v>GCAM-CGS</c:v>
                  </c:pt>
                  <c:pt idx="3">
                    <c:v>Haiku-RFF *</c:v>
                  </c:pt>
                  <c:pt idx="4">
                    <c:v>IPM-NRDC *</c:v>
                  </c:pt>
                  <c:pt idx="5">
                    <c:v>MARKAL-NETL</c:v>
                  </c:pt>
                  <c:pt idx="6">
                    <c:v>NEMS-RHG</c:v>
                  </c:pt>
                  <c:pt idx="7">
                    <c:v>ReEDS-NREL *</c:v>
                  </c:pt>
                  <c:pt idx="8">
                    <c:v>REGEN-EPRI †</c:v>
                  </c:pt>
                  <c:pt idx="9">
                    <c:v>RIO-REPEAT</c:v>
                  </c:pt>
                  <c:pt idx="10">
                    <c:v>EPS-EI</c:v>
                  </c:pt>
                  <c:pt idx="11">
                    <c:v>GCAM-CGS</c:v>
                  </c:pt>
                  <c:pt idx="12">
                    <c:v>Haiku-RFF *</c:v>
                  </c:pt>
                  <c:pt idx="13">
                    <c:v>IPM-NRDC *</c:v>
                  </c:pt>
                  <c:pt idx="14">
                    <c:v>MARKAL-NETL</c:v>
                  </c:pt>
                  <c:pt idx="15">
                    <c:v>NEMS-RHG</c:v>
                  </c:pt>
                  <c:pt idx="16">
                    <c:v>ReEDS-NREL *</c:v>
                  </c:pt>
                  <c:pt idx="17">
                    <c:v>REGEN-EPRI †</c:v>
                  </c:pt>
                  <c:pt idx="18">
                    <c:v>RIO-REPEAT</c:v>
                  </c:pt>
                </c:lvl>
                <c:lvl>
                  <c:pt idx="1">
                    <c:v>2030 Reference</c:v>
                  </c:pt>
                  <c:pt idx="10">
                    <c:v>2030 IRA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'2030 Em Ref-IRA'!$AP$11:$BJ$11</c15:sqref>
                  </c15:fullRef>
                </c:ext>
              </c:extLst>
              <c:f>'2030 Em Ref-IRA'!$AQ$11:$BI$11</c:f>
              <c:numCache>
                <c:formatCode>#,##0.0</c:formatCode>
                <c:ptCount val="19"/>
                <c:pt idx="0">
                  <c:v>-27</c:v>
                </c:pt>
                <c:pt idx="1">
                  <c:v>-28.410533701791564</c:v>
                </c:pt>
                <c:pt idx="2">
                  <c:v>-52.462785299147981</c:v>
                </c:pt>
                <c:pt idx="3">
                  <c:v>0</c:v>
                </c:pt>
                <c:pt idx="4">
                  <c:v>0</c:v>
                </c:pt>
                <c:pt idx="5">
                  <c:v>-285.79000000000002</c:v>
                </c:pt>
                <c:pt idx="6">
                  <c:v>-14.498233000000027</c:v>
                </c:pt>
                <c:pt idx="7">
                  <c:v>0</c:v>
                </c:pt>
                <c:pt idx="8">
                  <c:v>-69.475708239655091</c:v>
                </c:pt>
                <c:pt idx="9">
                  <c:v>53</c:v>
                </c:pt>
                <c:pt idx="10">
                  <c:v>-60.851533701791595</c:v>
                </c:pt>
                <c:pt idx="11">
                  <c:v>-131.18472240192301</c:v>
                </c:pt>
                <c:pt idx="12">
                  <c:v>0</c:v>
                </c:pt>
                <c:pt idx="13">
                  <c:v>0</c:v>
                </c:pt>
                <c:pt idx="14">
                  <c:v>-304.67</c:v>
                </c:pt>
                <c:pt idx="15">
                  <c:v>-14.926374999999666</c:v>
                </c:pt>
                <c:pt idx="16">
                  <c:v>0</c:v>
                </c:pt>
                <c:pt idx="17">
                  <c:v>-94.096945113221182</c:v>
                </c:pt>
                <c:pt idx="18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385-46C4-BB20-0FD383D48160}"/>
            </c:ext>
          </c:extLst>
        </c:ser>
        <c:ser>
          <c:idx val="3"/>
          <c:order val="3"/>
          <c:tx>
            <c:strRef>
              <c:f>'2030 Em Ref-IRA'!$N$12</c:f>
              <c:strCache>
                <c:ptCount val="1"/>
                <c:pt idx="0">
                  <c:v>Transport</c:v>
                </c:pt>
              </c:strCache>
            </c:strRef>
          </c:tx>
          <c:spPr>
            <a:solidFill>
              <a:srgbClr val="8AC869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'2030 Em Ref-IRA'!$AP$7:$BI$8</c15:sqref>
                  </c15:fullRef>
                </c:ext>
              </c:extLst>
              <c:f>'2030 Em Ref-IRA'!$AQ$7:$BI$8</c:f>
              <c:multiLvlStrCache>
                <c:ptCount val="19"/>
                <c:lvl>
                  <c:pt idx="0">
                    <c:v>2021</c:v>
                  </c:pt>
                  <c:pt idx="1">
                    <c:v>EPS-EI</c:v>
                  </c:pt>
                  <c:pt idx="2">
                    <c:v>GCAM-CGS</c:v>
                  </c:pt>
                  <c:pt idx="3">
                    <c:v>Haiku-RFF *</c:v>
                  </c:pt>
                  <c:pt idx="4">
                    <c:v>IPM-NRDC *</c:v>
                  </c:pt>
                  <c:pt idx="5">
                    <c:v>MARKAL-NETL</c:v>
                  </c:pt>
                  <c:pt idx="6">
                    <c:v>NEMS-RHG</c:v>
                  </c:pt>
                  <c:pt idx="7">
                    <c:v>ReEDS-NREL *</c:v>
                  </c:pt>
                  <c:pt idx="8">
                    <c:v>REGEN-EPRI †</c:v>
                  </c:pt>
                  <c:pt idx="9">
                    <c:v>RIO-REPEAT</c:v>
                  </c:pt>
                  <c:pt idx="10">
                    <c:v>EPS-EI</c:v>
                  </c:pt>
                  <c:pt idx="11">
                    <c:v>GCAM-CGS</c:v>
                  </c:pt>
                  <c:pt idx="12">
                    <c:v>Haiku-RFF *</c:v>
                  </c:pt>
                  <c:pt idx="13">
                    <c:v>IPM-NRDC *</c:v>
                  </c:pt>
                  <c:pt idx="14">
                    <c:v>MARKAL-NETL</c:v>
                  </c:pt>
                  <c:pt idx="15">
                    <c:v>NEMS-RHG</c:v>
                  </c:pt>
                  <c:pt idx="16">
                    <c:v>ReEDS-NREL *</c:v>
                  </c:pt>
                  <c:pt idx="17">
                    <c:v>REGEN-EPRI †</c:v>
                  </c:pt>
                  <c:pt idx="18">
                    <c:v>RIO-REPEAT</c:v>
                  </c:pt>
                </c:lvl>
                <c:lvl>
                  <c:pt idx="1">
                    <c:v>2030 Reference</c:v>
                  </c:pt>
                  <c:pt idx="10">
                    <c:v>2030 IRA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'2030 Em Ref-IRA'!$AP$12:$BJ$12</c15:sqref>
                  </c15:fullRef>
                </c:ext>
              </c:extLst>
              <c:f>'2030 Em Ref-IRA'!$AQ$12:$BI$12</c:f>
              <c:numCache>
                <c:formatCode>#,##0.0</c:formatCode>
                <c:ptCount val="19"/>
                <c:pt idx="0">
                  <c:v>-158.86954261954247</c:v>
                </c:pt>
                <c:pt idx="1">
                  <c:v>-457.07141237090673</c:v>
                </c:pt>
                <c:pt idx="2">
                  <c:v>-404.01311317280988</c:v>
                </c:pt>
                <c:pt idx="3">
                  <c:v>0</c:v>
                </c:pt>
                <c:pt idx="4">
                  <c:v>0</c:v>
                </c:pt>
                <c:pt idx="5">
                  <c:v>-743.74999999999977</c:v>
                </c:pt>
                <c:pt idx="6">
                  <c:v>-365.86743161930076</c:v>
                </c:pt>
                <c:pt idx="7">
                  <c:v>0</c:v>
                </c:pt>
                <c:pt idx="8">
                  <c:v>-439.74841499287845</c:v>
                </c:pt>
                <c:pt idx="9">
                  <c:v>-258</c:v>
                </c:pt>
                <c:pt idx="10">
                  <c:v>-478.20704237090672</c:v>
                </c:pt>
                <c:pt idx="11">
                  <c:v>-511.62035767798989</c:v>
                </c:pt>
                <c:pt idx="12">
                  <c:v>0</c:v>
                </c:pt>
                <c:pt idx="13">
                  <c:v>0</c:v>
                </c:pt>
                <c:pt idx="14">
                  <c:v>-766.67999999999984</c:v>
                </c:pt>
                <c:pt idx="15">
                  <c:v>-384.40611665268807</c:v>
                </c:pt>
                <c:pt idx="16">
                  <c:v>0</c:v>
                </c:pt>
                <c:pt idx="17">
                  <c:v>-472.73259478779664</c:v>
                </c:pt>
                <c:pt idx="18">
                  <c:v>-336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385-46C4-BB20-0FD383D48160}"/>
            </c:ext>
          </c:extLst>
        </c:ser>
        <c:ser>
          <c:idx val="4"/>
          <c:order val="4"/>
          <c:tx>
            <c:strRef>
              <c:f>'2030 Em Ref-IRA'!$N$13</c:f>
              <c:strCache>
                <c:ptCount val="1"/>
                <c:pt idx="0">
                  <c:v>Other CO2</c:v>
                </c:pt>
              </c:strCache>
            </c:strRef>
          </c:tx>
          <c:spPr>
            <a:solidFill>
              <a:srgbClr val="468753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'2030 Em Ref-IRA'!$AP$7:$BI$8</c15:sqref>
                  </c15:fullRef>
                </c:ext>
              </c:extLst>
              <c:f>'2030 Em Ref-IRA'!$AQ$7:$BI$8</c:f>
              <c:multiLvlStrCache>
                <c:ptCount val="19"/>
                <c:lvl>
                  <c:pt idx="0">
                    <c:v>2021</c:v>
                  </c:pt>
                  <c:pt idx="1">
                    <c:v>EPS-EI</c:v>
                  </c:pt>
                  <c:pt idx="2">
                    <c:v>GCAM-CGS</c:v>
                  </c:pt>
                  <c:pt idx="3">
                    <c:v>Haiku-RFF *</c:v>
                  </c:pt>
                  <c:pt idx="4">
                    <c:v>IPM-NRDC *</c:v>
                  </c:pt>
                  <c:pt idx="5">
                    <c:v>MARKAL-NETL</c:v>
                  </c:pt>
                  <c:pt idx="6">
                    <c:v>NEMS-RHG</c:v>
                  </c:pt>
                  <c:pt idx="7">
                    <c:v>ReEDS-NREL *</c:v>
                  </c:pt>
                  <c:pt idx="8">
                    <c:v>REGEN-EPRI †</c:v>
                  </c:pt>
                  <c:pt idx="9">
                    <c:v>RIO-REPEAT</c:v>
                  </c:pt>
                  <c:pt idx="10">
                    <c:v>EPS-EI</c:v>
                  </c:pt>
                  <c:pt idx="11">
                    <c:v>GCAM-CGS</c:v>
                  </c:pt>
                  <c:pt idx="12">
                    <c:v>Haiku-RFF *</c:v>
                  </c:pt>
                  <c:pt idx="13">
                    <c:v>IPM-NRDC *</c:v>
                  </c:pt>
                  <c:pt idx="14">
                    <c:v>MARKAL-NETL</c:v>
                  </c:pt>
                  <c:pt idx="15">
                    <c:v>NEMS-RHG</c:v>
                  </c:pt>
                  <c:pt idx="16">
                    <c:v>ReEDS-NREL *</c:v>
                  </c:pt>
                  <c:pt idx="17">
                    <c:v>REGEN-EPRI †</c:v>
                  </c:pt>
                  <c:pt idx="18">
                    <c:v>RIO-REPEAT</c:v>
                  </c:pt>
                </c:lvl>
                <c:lvl>
                  <c:pt idx="1">
                    <c:v>2030 Reference</c:v>
                  </c:pt>
                  <c:pt idx="10">
                    <c:v>2030 IRA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'2030 Em Ref-IRA'!$AP$13:$BJ$13</c15:sqref>
                  </c15:fullRef>
                </c:ext>
              </c:extLst>
              <c:f>'2030 Em Ref-IRA'!$AQ$13:$BI$13</c:f>
              <c:numCache>
                <c:formatCode>#,##0.0</c:formatCode>
                <c:ptCount val="19"/>
                <c:pt idx="0">
                  <c:v>-141.78055057304158</c:v>
                </c:pt>
                <c:pt idx="1">
                  <c:v>163.05988219259433</c:v>
                </c:pt>
                <c:pt idx="2">
                  <c:v>-37.896932779537991</c:v>
                </c:pt>
                <c:pt idx="3">
                  <c:v>0</c:v>
                </c:pt>
                <c:pt idx="4">
                  <c:v>0</c:v>
                </c:pt>
                <c:pt idx="5">
                  <c:v>1.0399999999999991</c:v>
                </c:pt>
                <c:pt idx="6">
                  <c:v>0.95068685807410702</c:v>
                </c:pt>
                <c:pt idx="7">
                  <c:v>0</c:v>
                </c:pt>
                <c:pt idx="8">
                  <c:v>0</c:v>
                </c:pt>
                <c:pt idx="9">
                  <c:v>-23</c:v>
                </c:pt>
                <c:pt idx="10">
                  <c:v>107.76796419259438</c:v>
                </c:pt>
                <c:pt idx="11">
                  <c:v>-43.539418325689198</c:v>
                </c:pt>
                <c:pt idx="12">
                  <c:v>0</c:v>
                </c:pt>
                <c:pt idx="13">
                  <c:v>0</c:v>
                </c:pt>
                <c:pt idx="14">
                  <c:v>1.1099999999999994</c:v>
                </c:pt>
                <c:pt idx="15">
                  <c:v>-11.936519518359034</c:v>
                </c:pt>
                <c:pt idx="16">
                  <c:v>0</c:v>
                </c:pt>
                <c:pt idx="17">
                  <c:v>0</c:v>
                </c:pt>
                <c:pt idx="18">
                  <c:v>-23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385-46C4-BB20-0FD383D48160}"/>
            </c:ext>
          </c:extLst>
        </c:ser>
        <c:ser>
          <c:idx val="5"/>
          <c:order val="5"/>
          <c:tx>
            <c:strRef>
              <c:f>'2030 Em Ref-IRA'!$N$14</c:f>
              <c:strCache>
                <c:ptCount val="1"/>
                <c:pt idx="0">
                  <c:v>Non-CO2 GHG</c:v>
                </c:pt>
              </c:strCache>
            </c:strRef>
          </c:tx>
          <c:spPr>
            <a:solidFill>
              <a:srgbClr val="BFBFBF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'2030 Em Ref-IRA'!$AP$7:$BI$8</c15:sqref>
                  </c15:fullRef>
                </c:ext>
              </c:extLst>
              <c:f>'2030 Em Ref-IRA'!$AQ$7:$BI$8</c:f>
              <c:multiLvlStrCache>
                <c:ptCount val="19"/>
                <c:lvl>
                  <c:pt idx="0">
                    <c:v>2021</c:v>
                  </c:pt>
                  <c:pt idx="1">
                    <c:v>EPS-EI</c:v>
                  </c:pt>
                  <c:pt idx="2">
                    <c:v>GCAM-CGS</c:v>
                  </c:pt>
                  <c:pt idx="3">
                    <c:v>Haiku-RFF *</c:v>
                  </c:pt>
                  <c:pt idx="4">
                    <c:v>IPM-NRDC *</c:v>
                  </c:pt>
                  <c:pt idx="5">
                    <c:v>MARKAL-NETL</c:v>
                  </c:pt>
                  <c:pt idx="6">
                    <c:v>NEMS-RHG</c:v>
                  </c:pt>
                  <c:pt idx="7">
                    <c:v>ReEDS-NREL *</c:v>
                  </c:pt>
                  <c:pt idx="8">
                    <c:v>REGEN-EPRI †</c:v>
                  </c:pt>
                  <c:pt idx="9">
                    <c:v>RIO-REPEAT</c:v>
                  </c:pt>
                  <c:pt idx="10">
                    <c:v>EPS-EI</c:v>
                  </c:pt>
                  <c:pt idx="11">
                    <c:v>GCAM-CGS</c:v>
                  </c:pt>
                  <c:pt idx="12">
                    <c:v>Haiku-RFF *</c:v>
                  </c:pt>
                  <c:pt idx="13">
                    <c:v>IPM-NRDC *</c:v>
                  </c:pt>
                  <c:pt idx="14">
                    <c:v>MARKAL-NETL</c:v>
                  </c:pt>
                  <c:pt idx="15">
                    <c:v>NEMS-RHG</c:v>
                  </c:pt>
                  <c:pt idx="16">
                    <c:v>ReEDS-NREL *</c:v>
                  </c:pt>
                  <c:pt idx="17">
                    <c:v>REGEN-EPRI †</c:v>
                  </c:pt>
                  <c:pt idx="18">
                    <c:v>RIO-REPEAT</c:v>
                  </c:pt>
                </c:lvl>
                <c:lvl>
                  <c:pt idx="1">
                    <c:v>2030 Reference</c:v>
                  </c:pt>
                  <c:pt idx="10">
                    <c:v>2030 IRA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'2030 Em Ref-IRA'!$AP$14:$BJ$14</c15:sqref>
                  </c15:fullRef>
                </c:ext>
              </c:extLst>
              <c:f>'2030 Em Ref-IRA'!$AQ$14:$BI$14</c:f>
              <c:numCache>
                <c:formatCode>#,##0.0</c:formatCode>
                <c:ptCount val="19"/>
                <c:pt idx="0">
                  <c:v>15.357416209468283</c:v>
                </c:pt>
                <c:pt idx="1">
                  <c:v>-31.575662922808533</c:v>
                </c:pt>
                <c:pt idx="2">
                  <c:v>-28.500046832181852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-116.64986367103484</c:v>
                </c:pt>
                <c:pt idx="7">
                  <c:v>0</c:v>
                </c:pt>
                <c:pt idx="8">
                  <c:v>0</c:v>
                </c:pt>
                <c:pt idx="9">
                  <c:v>-39</c:v>
                </c:pt>
                <c:pt idx="10">
                  <c:v>-111.21546292280891</c:v>
                </c:pt>
                <c:pt idx="11">
                  <c:v>-32.605517047269586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-161.33949137873492</c:v>
                </c:pt>
                <c:pt idx="16">
                  <c:v>0</c:v>
                </c:pt>
                <c:pt idx="17">
                  <c:v>0</c:v>
                </c:pt>
                <c:pt idx="18">
                  <c:v>-166.70000000000005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385-46C4-BB20-0FD383D48160}"/>
            </c:ext>
          </c:extLst>
        </c:ser>
        <c:ser>
          <c:idx val="6"/>
          <c:order val="6"/>
          <c:tx>
            <c:strRef>
              <c:f>'2030 Em Ref-IRA'!$N$15</c:f>
              <c:strCache>
                <c:ptCount val="1"/>
                <c:pt idx="0">
                  <c:v>Sink</c:v>
                </c:pt>
              </c:strCache>
            </c:strRef>
          </c:tx>
          <c:spPr>
            <a:solidFill>
              <a:srgbClr val="264478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'2030 Em Ref-IRA'!$AP$7:$BI$8</c15:sqref>
                  </c15:fullRef>
                </c:ext>
              </c:extLst>
              <c:f>'2030 Em Ref-IRA'!$AQ$7:$BI$8</c:f>
              <c:multiLvlStrCache>
                <c:ptCount val="19"/>
                <c:lvl>
                  <c:pt idx="0">
                    <c:v>2021</c:v>
                  </c:pt>
                  <c:pt idx="1">
                    <c:v>EPS-EI</c:v>
                  </c:pt>
                  <c:pt idx="2">
                    <c:v>GCAM-CGS</c:v>
                  </c:pt>
                  <c:pt idx="3">
                    <c:v>Haiku-RFF *</c:v>
                  </c:pt>
                  <c:pt idx="4">
                    <c:v>IPM-NRDC *</c:v>
                  </c:pt>
                  <c:pt idx="5">
                    <c:v>MARKAL-NETL</c:v>
                  </c:pt>
                  <c:pt idx="6">
                    <c:v>NEMS-RHG</c:v>
                  </c:pt>
                  <c:pt idx="7">
                    <c:v>ReEDS-NREL *</c:v>
                  </c:pt>
                  <c:pt idx="8">
                    <c:v>REGEN-EPRI †</c:v>
                  </c:pt>
                  <c:pt idx="9">
                    <c:v>RIO-REPEAT</c:v>
                  </c:pt>
                  <c:pt idx="10">
                    <c:v>EPS-EI</c:v>
                  </c:pt>
                  <c:pt idx="11">
                    <c:v>GCAM-CGS</c:v>
                  </c:pt>
                  <c:pt idx="12">
                    <c:v>Haiku-RFF *</c:v>
                  </c:pt>
                  <c:pt idx="13">
                    <c:v>IPM-NRDC *</c:v>
                  </c:pt>
                  <c:pt idx="14">
                    <c:v>MARKAL-NETL</c:v>
                  </c:pt>
                  <c:pt idx="15">
                    <c:v>NEMS-RHG</c:v>
                  </c:pt>
                  <c:pt idx="16">
                    <c:v>ReEDS-NREL *</c:v>
                  </c:pt>
                  <c:pt idx="17">
                    <c:v>REGEN-EPRI †</c:v>
                  </c:pt>
                  <c:pt idx="18">
                    <c:v>RIO-REPEAT</c:v>
                  </c:pt>
                </c:lvl>
                <c:lvl>
                  <c:pt idx="1">
                    <c:v>2030 Reference</c:v>
                  </c:pt>
                  <c:pt idx="10">
                    <c:v>2030 IRA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'2030 Em Ref-IRA'!$AP$15:$BJ$15</c15:sqref>
                  </c15:fullRef>
                </c:ext>
              </c:extLst>
              <c:f>'2030 Em Ref-IRA'!$AQ$15:$BI$15</c:f>
              <c:numCache>
                <c:formatCode>#,##0.0</c:formatCode>
                <c:ptCount val="19"/>
                <c:pt idx="0">
                  <c:v>30.849853236307013</c:v>
                </c:pt>
                <c:pt idx="1">
                  <c:v>79.125536385044029</c:v>
                </c:pt>
                <c:pt idx="2">
                  <c:v>18.799999999999955</c:v>
                </c:pt>
                <c:pt idx="3">
                  <c:v>0</c:v>
                </c:pt>
                <c:pt idx="4">
                  <c:v>0</c:v>
                </c:pt>
                <c:pt idx="5">
                  <c:v>-26.610000000000014</c:v>
                </c:pt>
                <c:pt idx="6">
                  <c:v>-15.668899156679117</c:v>
                </c:pt>
                <c:pt idx="7">
                  <c:v>0</c:v>
                </c:pt>
                <c:pt idx="8">
                  <c:v>0</c:v>
                </c:pt>
                <c:pt idx="9">
                  <c:v>89.793159679234009</c:v>
                </c:pt>
                <c:pt idx="10">
                  <c:v>39.940536385044084</c:v>
                </c:pt>
                <c:pt idx="11">
                  <c:v>18.799999999999955</c:v>
                </c:pt>
                <c:pt idx="12">
                  <c:v>0</c:v>
                </c:pt>
                <c:pt idx="13">
                  <c:v>0</c:v>
                </c:pt>
                <c:pt idx="14">
                  <c:v>-26.610000000000014</c:v>
                </c:pt>
                <c:pt idx="15">
                  <c:v>-58.965232359751781</c:v>
                </c:pt>
                <c:pt idx="16">
                  <c:v>0</c:v>
                </c:pt>
                <c:pt idx="17">
                  <c:v>0</c:v>
                </c:pt>
                <c:pt idx="18">
                  <c:v>-5.7068403207659912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385-46C4-BB20-0FD383D481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729918120"/>
        <c:axId val="729915824"/>
      </c:barChart>
      <c:lineChart>
        <c:grouping val="standard"/>
        <c:varyColors val="0"/>
        <c:ser>
          <c:idx val="8"/>
          <c:order val="8"/>
          <c:tx>
            <c:v>Reduction from 2005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cat>
            <c:strLit>
              <c:ptCount val="19"/>
              <c:pt idx="0">
                <c:v>2021</c:v>
              </c:pt>
              <c:pt idx="1">
                <c:v>2030 Reference EPS-EI</c:v>
              </c:pt>
              <c:pt idx="2">
                <c:v>2030 Reference GCAM-CGS</c:v>
              </c:pt>
              <c:pt idx="3">
                <c:v>2030 Reference Haiku-RFF *</c:v>
              </c:pt>
              <c:pt idx="4">
                <c:v>2030 Reference IPM-NRDC *</c:v>
              </c:pt>
              <c:pt idx="5">
                <c:v>2030 Reference MARKAL-NETL</c:v>
              </c:pt>
              <c:pt idx="6">
                <c:v>2030 Reference NEMS-RHG</c:v>
              </c:pt>
              <c:pt idx="7">
                <c:v>2030 Reference ReEDS-NREL *</c:v>
              </c:pt>
              <c:pt idx="8">
                <c:v>2030 Reference REGEN-EPRI †</c:v>
              </c:pt>
              <c:pt idx="9">
                <c:v>2030 Reference RIO-REPEAT</c:v>
              </c:pt>
              <c:pt idx="10">
                <c:v>2030 IRA EPS-EI</c:v>
              </c:pt>
              <c:pt idx="11">
                <c:v>2030 IRA GCAM-CGS</c:v>
              </c:pt>
              <c:pt idx="12">
                <c:v>2030 IRA Haiku-RFF *</c:v>
              </c:pt>
              <c:pt idx="13">
                <c:v>2030 IRA IPM-NRDC *</c:v>
              </c:pt>
              <c:pt idx="14">
                <c:v>2030 IRA MARKAL-NETL</c:v>
              </c:pt>
              <c:pt idx="15">
                <c:v>2030 IRA NEMS-RHG</c:v>
              </c:pt>
              <c:pt idx="16">
                <c:v>2030 IRA ReEDS-NREL *</c:v>
              </c:pt>
              <c:pt idx="17">
                <c:v>2030 IRA REGEN-EPRI †</c:v>
              </c:pt>
              <c:pt idx="18">
                <c:v>2030 IRA RIO-REPEAT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'2030 Em Ref-IRA'!$AP$21:$BI$21</c15:sqref>
                  </c15:fullRef>
                </c:ext>
              </c:extLst>
              <c:f>'2030 Em Ref-IRA'!$AQ$21:$BI$21</c:f>
              <c:numCache>
                <c:formatCode>0.0%</c:formatCode>
                <c:ptCount val="19"/>
                <c:pt idx="0">
                  <c:v>-0.17825340338898282</c:v>
                </c:pt>
                <c:pt idx="1">
                  <c:v>-0.25375817721661514</c:v>
                </c:pt>
                <c:pt idx="2">
                  <c:v>-0.24083868724173252</c:v>
                </c:pt>
                <c:pt idx="3">
                  <c:v>-0.14793573668172497</c:v>
                </c:pt>
                <c:pt idx="4">
                  <c:v>-0.19593253583537054</c:v>
                </c:pt>
                <c:pt idx="5">
                  <c:v>-0.27941646301777179</c:v>
                </c:pt>
                <c:pt idx="6">
                  <c:v>-0.29570516814493703</c:v>
                </c:pt>
                <c:pt idx="7">
                  <c:v>-0.17192615672776332</c:v>
                </c:pt>
                <c:pt idx="8">
                  <c:v>-0.25012005566206608</c:v>
                </c:pt>
                <c:pt idx="9">
                  <c:v>-0.23869886487351855</c:v>
                </c:pt>
                <c:pt idx="10">
                  <c:v>-0.37700243148421259</c:v>
                </c:pt>
                <c:pt idx="11">
                  <c:v>-0.38652337147649996</c:v>
                </c:pt>
                <c:pt idx="12">
                  <c:v>-0.21159311416986626</c:v>
                </c:pt>
                <c:pt idx="13">
                  <c:v>-0.23270685053826676</c:v>
                </c:pt>
                <c:pt idx="14">
                  <c:v>-0.30791608700532358</c:v>
                </c:pt>
                <c:pt idx="15">
                  <c:v>-0.3880208784282787</c:v>
                </c:pt>
                <c:pt idx="16">
                  <c:v>-0.29394614798179963</c:v>
                </c:pt>
                <c:pt idx="17">
                  <c:v>-0.27948977782431333</c:v>
                </c:pt>
                <c:pt idx="18">
                  <c:v>-0.3397888555712778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385-46C4-BB20-0FD383D481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29918120"/>
        <c:axId val="729915824"/>
        <c:extLst>
          <c:ext xmlns:c15="http://schemas.microsoft.com/office/drawing/2012/chart" uri="{02D57815-91ED-43cb-92C2-25804820EDAC}">
            <c15:filteredLine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'2030 Em Ref-IRA'!$N$16</c15:sqref>
                        </c15:formulaRef>
                      </c:ext>
                    </c:extLst>
                    <c:strCache>
                      <c:ptCount val="1"/>
                      <c:pt idx="0">
                        <c:v>Net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noFill/>
                    <a:ln w="25400">
                      <a:solidFill>
                        <a:schemeClr val="tx1"/>
                      </a:solidFill>
                    </a:ln>
                    <a:effectLst/>
                  </c:spPr>
                </c:marker>
                <c:cat>
                  <c:multiLvlStrRef>
                    <c:extLst>
                      <c:ext uri="{02D57815-91ED-43cb-92C2-25804820EDAC}">
                        <c15:fullRef>
                          <c15:sqref>'2030 Em Ref-IRA'!$AP$7:$BI$8</c15:sqref>
                        </c15:fullRef>
                        <c15:formulaRef>
                          <c15:sqref>'2030 Em Ref-IRA'!$AQ$7:$BI$8</c15:sqref>
                        </c15:formulaRef>
                      </c:ext>
                    </c:extLst>
                    <c:multiLvlStrCache>
                      <c:ptCount val="19"/>
                      <c:lvl>
                        <c:pt idx="0">
                          <c:v>2021</c:v>
                        </c:pt>
                        <c:pt idx="1">
                          <c:v>EPS-EI</c:v>
                        </c:pt>
                        <c:pt idx="2">
                          <c:v>GCAM-CGS</c:v>
                        </c:pt>
                        <c:pt idx="3">
                          <c:v>Haiku-RFF *</c:v>
                        </c:pt>
                        <c:pt idx="4">
                          <c:v>IPM-NRDC *</c:v>
                        </c:pt>
                        <c:pt idx="5">
                          <c:v>MARKAL-NETL</c:v>
                        </c:pt>
                        <c:pt idx="6">
                          <c:v>NEMS-RHG</c:v>
                        </c:pt>
                        <c:pt idx="7">
                          <c:v>ReEDS-NREL *</c:v>
                        </c:pt>
                        <c:pt idx="8">
                          <c:v>REGEN-EPRI †</c:v>
                        </c:pt>
                        <c:pt idx="9">
                          <c:v>RIO-REPEAT</c:v>
                        </c:pt>
                        <c:pt idx="10">
                          <c:v>EPS-EI</c:v>
                        </c:pt>
                        <c:pt idx="11">
                          <c:v>GCAM-CGS</c:v>
                        </c:pt>
                        <c:pt idx="12">
                          <c:v>Haiku-RFF *</c:v>
                        </c:pt>
                        <c:pt idx="13">
                          <c:v>IPM-NRDC *</c:v>
                        </c:pt>
                        <c:pt idx="14">
                          <c:v>MARKAL-NETL</c:v>
                        </c:pt>
                        <c:pt idx="15">
                          <c:v>NEMS-RHG</c:v>
                        </c:pt>
                        <c:pt idx="16">
                          <c:v>ReEDS-NREL *</c:v>
                        </c:pt>
                        <c:pt idx="17">
                          <c:v>REGEN-EPRI †</c:v>
                        </c:pt>
                        <c:pt idx="18">
                          <c:v>RIO-REPEAT</c:v>
                        </c:pt>
                      </c:lvl>
                      <c:lvl>
                        <c:pt idx="1">
                          <c:v>2030 Reference</c:v>
                        </c:pt>
                        <c:pt idx="10">
                          <c:v>2030 IRA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ullRef>
                          <c15:sqref>'2030 Em Ref-IRA'!$AP$16:$BJ$16</c15:sqref>
                        </c15:fullRef>
                        <c15:formulaRef>
                          <c15:sqref>'2030 Em Ref-IRA'!$AQ$16:$BI$16</c15:sqref>
                        </c15:formulaRef>
                      </c:ext>
                    </c:extLst>
                    <c:numCache>
                      <c:formatCode>#,##0.0</c:formatCode>
                      <c:ptCount val="19"/>
                      <c:pt idx="0">
                        <c:v>-1204.6961757021159</c:v>
                      </c:pt>
                      <c:pt idx="1">
                        <c:v>-1714.9827146856614</c:v>
                      </c:pt>
                      <c:pt idx="2">
                        <c:v>-1627.6684762539878</c:v>
                      </c:pt>
                      <c:pt idx="3">
                        <c:v>-999.79923435876594</c:v>
                      </c:pt>
                      <c:pt idx="4">
                        <c:v>-1324.1776713873242</c:v>
                      </c:pt>
                      <c:pt idx="5">
                        <c:v>-1888.3900000000003</c:v>
                      </c:pt>
                      <c:pt idx="6">
                        <c:v>-1998.4745223752307</c:v>
                      </c:pt>
                      <c:pt idx="7">
                        <c:v>-1161.9345245326199</c:v>
                      </c:pt>
                      <c:pt idx="8">
                        <c:v>-1690.3950712512158</c:v>
                      </c:pt>
                      <c:pt idx="9">
                        <c:v>-1613.2068403207659</c:v>
                      </c:pt>
                      <c:pt idx="10">
                        <c:v>-2547.9086446856622</c:v>
                      </c:pt>
                      <c:pt idx="11">
                        <c:v>-2612.2543445698238</c:v>
                      </c:pt>
                      <c:pt idx="12">
                        <c:v>-1430.0171026136704</c:v>
                      </c:pt>
                      <c:pt idx="13">
                        <c:v>-1572.7108014390969</c:v>
                      </c:pt>
                      <c:pt idx="14">
                        <c:v>-2081</c:v>
                      </c:pt>
                      <c:pt idx="15">
                        <c:v>-2622.3749978846918</c:v>
                      </c:pt>
                      <c:pt idx="16">
                        <c:v>-1986.586475228718</c:v>
                      </c:pt>
                      <c:pt idx="17">
                        <c:v>-1888.8854860069082</c:v>
                      </c:pt>
                      <c:pt idx="18">
                        <c:v>-2296.4068403207657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8-8385-46C4-BB20-0FD383D48160}"/>
                  </c:ext>
                </c:extLst>
              </c15:ser>
            </c15:filteredLineSeries>
          </c:ext>
        </c:extLst>
      </c:lineChart>
      <c:lineChart>
        <c:grouping val="standard"/>
        <c:varyColors val="0"/>
        <c:ser>
          <c:idx val="9"/>
          <c:order val="9"/>
          <c:tx>
            <c:strRef>
              <c:f>'2030 Em Ref-IRA'!$AO$21</c:f>
              <c:strCache>
                <c:ptCount val="1"/>
                <c:pt idx="0">
                  <c:v>Decline from 2005 Net GHG (%)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cat>
            <c:strLit>
              <c:ptCount val="19"/>
              <c:pt idx="0">
                <c:v>2</c:v>
              </c:pt>
              <c:pt idx="1">
                <c:v>3</c:v>
              </c:pt>
              <c:pt idx="2">
                <c:v>4</c:v>
              </c:pt>
              <c:pt idx="3">
                <c:v>5</c:v>
              </c:pt>
              <c:pt idx="4">
                <c:v>6</c:v>
              </c:pt>
              <c:pt idx="5">
                <c:v>7</c:v>
              </c:pt>
              <c:pt idx="6">
                <c:v>8</c:v>
              </c:pt>
              <c:pt idx="7">
                <c:v>9</c:v>
              </c:pt>
              <c:pt idx="8">
                <c:v>10</c:v>
              </c:pt>
              <c:pt idx="9">
                <c:v>11</c:v>
              </c:pt>
              <c:pt idx="10">
                <c:v>12</c:v>
              </c:pt>
              <c:pt idx="11">
                <c:v>13</c:v>
              </c:pt>
              <c:pt idx="12">
                <c:v>14</c:v>
              </c:pt>
              <c:pt idx="13">
                <c:v>15</c:v>
              </c:pt>
              <c:pt idx="14">
                <c:v>16</c:v>
              </c:pt>
              <c:pt idx="15">
                <c:v>17</c:v>
              </c:pt>
              <c:pt idx="16">
                <c:v>18</c:v>
              </c:pt>
              <c:pt idx="17">
                <c:v>19</c:v>
              </c:pt>
              <c:pt idx="18">
                <c:v>20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'2030 Em Ref-IRA'!$AP$21:$BI$21</c15:sqref>
                  </c15:fullRef>
                </c:ext>
              </c:extLst>
              <c:f>'2030 Em Ref-IRA'!$AQ$21:$BI$21</c:f>
              <c:numCache>
                <c:formatCode>0.0%</c:formatCode>
                <c:ptCount val="19"/>
                <c:pt idx="0">
                  <c:v>-0.17825340338898282</c:v>
                </c:pt>
                <c:pt idx="1">
                  <c:v>-0.25375817721661514</c:v>
                </c:pt>
                <c:pt idx="2">
                  <c:v>-0.24083868724173252</c:v>
                </c:pt>
                <c:pt idx="3">
                  <c:v>-0.14793573668172497</c:v>
                </c:pt>
                <c:pt idx="4">
                  <c:v>-0.19593253583537054</c:v>
                </c:pt>
                <c:pt idx="5">
                  <c:v>-0.27941646301777179</c:v>
                </c:pt>
                <c:pt idx="6">
                  <c:v>-0.29570516814493703</c:v>
                </c:pt>
                <c:pt idx="7">
                  <c:v>-0.17192615672776332</c:v>
                </c:pt>
                <c:pt idx="8">
                  <c:v>-0.25012005566206608</c:v>
                </c:pt>
                <c:pt idx="9">
                  <c:v>-0.23869886487351855</c:v>
                </c:pt>
                <c:pt idx="10">
                  <c:v>-0.37700243148421259</c:v>
                </c:pt>
                <c:pt idx="11">
                  <c:v>-0.38652337147649996</c:v>
                </c:pt>
                <c:pt idx="12">
                  <c:v>-0.21159311416986626</c:v>
                </c:pt>
                <c:pt idx="13">
                  <c:v>-0.23270685053826676</c:v>
                </c:pt>
                <c:pt idx="14">
                  <c:v>-0.30791608700532358</c:v>
                </c:pt>
                <c:pt idx="15">
                  <c:v>-0.3880208784282787</c:v>
                </c:pt>
                <c:pt idx="16">
                  <c:v>-0.29394614798179963</c:v>
                </c:pt>
                <c:pt idx="17">
                  <c:v>-0.27948977782431333</c:v>
                </c:pt>
                <c:pt idx="18">
                  <c:v>-0.3397888555712778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8385-46C4-BB20-0FD383D481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4298064"/>
        <c:axId val="604299704"/>
      </c:lineChart>
      <c:catAx>
        <c:axId val="729918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50000"/>
                <a:lumOff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Roboto" panose="02000000000000000000" pitchFamily="2" charset="0"/>
                <a:ea typeface="Roboto" panose="02000000000000000000" pitchFamily="2" charset="0"/>
                <a:cs typeface="+mn-cs"/>
              </a:defRPr>
            </a:pPr>
            <a:endParaRPr lang="en-US"/>
          </a:p>
        </c:txPr>
        <c:crossAx val="729915824"/>
        <c:crosses val="autoZero"/>
        <c:auto val="1"/>
        <c:lblAlgn val="ctr"/>
        <c:lblOffset val="100"/>
        <c:noMultiLvlLbl val="0"/>
      </c:catAx>
      <c:valAx>
        <c:axId val="729915824"/>
        <c:scaling>
          <c:orientation val="minMax"/>
          <c:max val="500"/>
          <c:min val="-4000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Roboto" panose="02000000000000000000" pitchFamily="2" charset="0"/>
                    <a:ea typeface="Roboto" panose="02000000000000000000" pitchFamily="2" charset="0"/>
                    <a:cs typeface="+mn-cs"/>
                  </a:defRPr>
                </a:pPr>
                <a:r>
                  <a:rPr lang="en-US" sz="1400" b="1" i="0" baseline="0">
                    <a:solidFill>
                      <a:sysClr val="windowText" lastClr="000000"/>
                    </a:solidFill>
                    <a:effectLst/>
                    <a:latin typeface="Roboto" panose="02000000000000000000" pitchFamily="2" charset="0"/>
                    <a:ea typeface="Roboto" panose="02000000000000000000" pitchFamily="2" charset="0"/>
                  </a:rPr>
                  <a:t>GHG Reductions by Sector from 2005 (Mt-CO</a:t>
                </a:r>
                <a:r>
                  <a:rPr lang="en-US" sz="1400" b="1" i="0" baseline="-25000">
                    <a:solidFill>
                      <a:sysClr val="windowText" lastClr="000000"/>
                    </a:solidFill>
                    <a:effectLst/>
                    <a:latin typeface="Roboto" panose="02000000000000000000" pitchFamily="2" charset="0"/>
                    <a:ea typeface="Roboto" panose="02000000000000000000" pitchFamily="2" charset="0"/>
                  </a:rPr>
                  <a:t>2</a:t>
                </a:r>
                <a:r>
                  <a:rPr lang="en-US" sz="1400" b="1" i="0" baseline="0">
                    <a:solidFill>
                      <a:sysClr val="windowText" lastClr="000000"/>
                    </a:solidFill>
                    <a:effectLst/>
                    <a:latin typeface="Roboto" panose="02000000000000000000" pitchFamily="2" charset="0"/>
                    <a:ea typeface="Roboto" panose="02000000000000000000" pitchFamily="2" charset="0"/>
                  </a:rPr>
                  <a:t>e)</a:t>
                </a:r>
                <a:endParaRPr lang="en-US" sz="1400">
                  <a:solidFill>
                    <a:sysClr val="windowText" lastClr="000000"/>
                  </a:solidFill>
                  <a:effectLst/>
                  <a:latin typeface="Roboto" panose="02000000000000000000" pitchFamily="2" charset="0"/>
                  <a:ea typeface="Roboto" panose="02000000000000000000" pitchFamily="2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Roboto" panose="02000000000000000000" pitchFamily="2" charset="0"/>
                  <a:ea typeface="Roboto" panose="02000000000000000000" pitchFamily="2" charset="0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Roboto" panose="02000000000000000000" pitchFamily="2" charset="0"/>
                <a:ea typeface="Roboto" panose="02000000000000000000" pitchFamily="2" charset="0"/>
                <a:cs typeface="+mn-cs"/>
              </a:defRPr>
            </a:pPr>
            <a:endParaRPr lang="en-US"/>
          </a:p>
        </c:txPr>
        <c:crossAx val="729918120"/>
        <c:crosses val="autoZero"/>
        <c:crossBetween val="between"/>
      </c:valAx>
      <c:valAx>
        <c:axId val="604299704"/>
        <c:scaling>
          <c:orientation val="minMax"/>
          <c:max val="8.0000000000000016E-2"/>
          <c:min val="-0.60000000000000009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>
                    <a:solidFill>
                      <a:sysClr val="windowText" lastClr="000000"/>
                    </a:solidFill>
                    <a:latin typeface="Roboto" panose="02000000000000000000" pitchFamily="2" charset="0"/>
                    <a:ea typeface="Roboto" panose="02000000000000000000" pitchFamily="2" charset="0"/>
                  </a:rPr>
                  <a:t>Net GHG Reductions from 2005 (% Change)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Roboto" panose="02000000000000000000" pitchFamily="2" charset="0"/>
                <a:ea typeface="Roboto" panose="02000000000000000000" pitchFamily="2" charset="0"/>
                <a:cs typeface="+mn-cs"/>
              </a:defRPr>
            </a:pPr>
            <a:endParaRPr lang="en-US"/>
          </a:p>
        </c:txPr>
        <c:crossAx val="604298064"/>
        <c:crosses val="max"/>
        <c:crossBetween val="between"/>
      </c:valAx>
      <c:catAx>
        <c:axId val="604298064"/>
        <c:scaling>
          <c:orientation val="minMax"/>
        </c:scaling>
        <c:delete val="1"/>
        <c:axPos val="b"/>
        <c:majorTickMark val="out"/>
        <c:minorTickMark val="none"/>
        <c:tickLblPos val="nextTo"/>
        <c:crossAx val="60429970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9065416302128895E-2"/>
          <c:y val="0.10324785790665056"/>
          <c:w val="0.74121236147564884"/>
          <c:h val="0.86720514102403867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RefIRA_t!$B$4</c:f>
              <c:strCache>
                <c:ptCount val="1"/>
                <c:pt idx="0">
                  <c:v>Electric</c:v>
                </c:pt>
              </c:strCache>
            </c:strRef>
          </c:tx>
          <c:spPr>
            <a:solidFill>
              <a:srgbClr val="948BB3"/>
            </a:solidFill>
            <a:ln>
              <a:noFill/>
            </a:ln>
            <a:effectLst/>
          </c:spPr>
          <c:invertIfNegative val="0"/>
          <c:cat>
            <c:multiLvlStrRef>
              <c:f>RefIRA_t!$C$2:$AC$3</c:f>
              <c:multiLvlStrCache>
                <c:ptCount val="27"/>
                <c:lvl>
                  <c:pt idx="0">
                    <c:v>2025</c:v>
                  </c:pt>
                  <c:pt idx="1">
                    <c:v>2030</c:v>
                  </c:pt>
                  <c:pt idx="2">
                    <c:v>2035</c:v>
                  </c:pt>
                  <c:pt idx="3">
                    <c:v>2025</c:v>
                  </c:pt>
                  <c:pt idx="4">
                    <c:v>2030</c:v>
                  </c:pt>
                  <c:pt idx="5">
                    <c:v>2035</c:v>
                  </c:pt>
                  <c:pt idx="6">
                    <c:v>2025</c:v>
                  </c:pt>
                  <c:pt idx="7">
                    <c:v>2030</c:v>
                  </c:pt>
                  <c:pt idx="8">
                    <c:v>2035</c:v>
                  </c:pt>
                  <c:pt idx="9">
                    <c:v>2025</c:v>
                  </c:pt>
                  <c:pt idx="10">
                    <c:v>2030</c:v>
                  </c:pt>
                  <c:pt idx="11">
                    <c:v>2035</c:v>
                  </c:pt>
                  <c:pt idx="12">
                    <c:v>2025</c:v>
                  </c:pt>
                  <c:pt idx="13">
                    <c:v>2030</c:v>
                  </c:pt>
                  <c:pt idx="14">
                    <c:v>2035</c:v>
                  </c:pt>
                  <c:pt idx="15">
                    <c:v>2025</c:v>
                  </c:pt>
                  <c:pt idx="16">
                    <c:v>2030</c:v>
                  </c:pt>
                  <c:pt idx="17">
                    <c:v>2035</c:v>
                  </c:pt>
                  <c:pt idx="18">
                    <c:v>2025</c:v>
                  </c:pt>
                  <c:pt idx="19">
                    <c:v>2030</c:v>
                  </c:pt>
                  <c:pt idx="20">
                    <c:v>2035</c:v>
                  </c:pt>
                  <c:pt idx="21">
                    <c:v>2025</c:v>
                  </c:pt>
                  <c:pt idx="22">
                    <c:v>2030</c:v>
                  </c:pt>
                  <c:pt idx="23">
                    <c:v>2035</c:v>
                  </c:pt>
                  <c:pt idx="24">
                    <c:v>2025</c:v>
                  </c:pt>
                  <c:pt idx="25">
                    <c:v>2030</c:v>
                  </c:pt>
                  <c:pt idx="26">
                    <c:v>2035</c:v>
                  </c:pt>
                </c:lvl>
                <c:lvl>
                  <c:pt idx="0">
                    <c:v>EPS-EI</c:v>
                  </c:pt>
                  <c:pt idx="3">
                    <c:v>GCAM-CGS</c:v>
                  </c:pt>
                  <c:pt idx="6">
                    <c:v>Haiku-RFF *</c:v>
                  </c:pt>
                  <c:pt idx="9">
                    <c:v>IPM-NRDC *</c:v>
                  </c:pt>
                  <c:pt idx="12">
                    <c:v>MARKAL-NETL</c:v>
                  </c:pt>
                  <c:pt idx="15">
                    <c:v>NEMS-RHG</c:v>
                  </c:pt>
                  <c:pt idx="18">
                    <c:v>ReEDS-NREL *</c:v>
                  </c:pt>
                  <c:pt idx="21">
                    <c:v>REGEN-EPRI †</c:v>
                  </c:pt>
                  <c:pt idx="24">
                    <c:v>RIO-REPEAT</c:v>
                  </c:pt>
                </c:lvl>
              </c:multiLvlStrCache>
            </c:multiLvlStrRef>
          </c:cat>
          <c:val>
            <c:numRef>
              <c:f>RefIRA_t!$C$4:$AC$4</c:f>
              <c:numCache>
                <c:formatCode>#,##0</c:formatCode>
                <c:ptCount val="27"/>
                <c:pt idx="0">
                  <c:v>-161.02999999999997</c:v>
                </c:pt>
                <c:pt idx="1">
                  <c:v>-598.77</c:v>
                </c:pt>
                <c:pt idx="2">
                  <c:v>-861.98800000000006</c:v>
                </c:pt>
                <c:pt idx="3">
                  <c:v>-324.07769882078992</c:v>
                </c:pt>
                <c:pt idx="4">
                  <c:v>-595.25122785995302</c:v>
                </c:pt>
                <c:pt idx="5">
                  <c:v>-847.53498777671803</c:v>
                </c:pt>
                <c:pt idx="6">
                  <c:v>-188.68251440537165</c:v>
                </c:pt>
                <c:pt idx="7">
                  <c:v>-430.21786825490449</c:v>
                </c:pt>
                <c:pt idx="8">
                  <c:v>-406.01340367944044</c:v>
                </c:pt>
                <c:pt idx="9">
                  <c:v>67.372746299132359</c:v>
                </c:pt>
                <c:pt idx="10">
                  <c:v>-248.5331300517729</c:v>
                </c:pt>
                <c:pt idx="11">
                  <c:v>-307.37203908199945</c:v>
                </c:pt>
                <c:pt idx="12">
                  <c:v>32.170000000000073</c:v>
                </c:pt>
                <c:pt idx="13">
                  <c:v>-146.91999999999985</c:v>
                </c:pt>
                <c:pt idx="14">
                  <c:v>-680.65</c:v>
                </c:pt>
                <c:pt idx="15">
                  <c:v>104.23135669998396</c:v>
                </c:pt>
                <c:pt idx="16">
                  <c:v>-496.77872539170136</c:v>
                </c:pt>
                <c:pt idx="17">
                  <c:v>-317.70863841824371</c:v>
                </c:pt>
                <c:pt idx="18">
                  <c:v>-208.67459111379003</c:v>
                </c:pt>
                <c:pt idx="19">
                  <c:v>-824.65195069609808</c:v>
                </c:pt>
                <c:pt idx="20">
                  <c:v>-841.79420139403999</c:v>
                </c:pt>
                <c:pt idx="21">
                  <c:v>-12.45737802359713</c:v>
                </c:pt>
                <c:pt idx="22">
                  <c:v>-125.39116040812678</c:v>
                </c:pt>
                <c:pt idx="23">
                  <c:v>-597.11283508825215</c:v>
                </c:pt>
                <c:pt idx="24">
                  <c:v>24.5</c:v>
                </c:pt>
                <c:pt idx="25">
                  <c:v>-238</c:v>
                </c:pt>
                <c:pt idx="26">
                  <c:v>-407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E7-486C-9754-D1FD07B6A3CE}"/>
            </c:ext>
          </c:extLst>
        </c:ser>
        <c:ser>
          <c:idx val="1"/>
          <c:order val="1"/>
          <c:tx>
            <c:strRef>
              <c:f>RefIRA_t!$B$5</c:f>
              <c:strCache>
                <c:ptCount val="1"/>
                <c:pt idx="0">
                  <c:v>Industry</c:v>
                </c:pt>
              </c:strCache>
            </c:strRef>
          </c:tx>
          <c:spPr>
            <a:solidFill>
              <a:srgbClr val="E5BA4F"/>
            </a:solidFill>
            <a:ln>
              <a:noFill/>
            </a:ln>
            <a:effectLst/>
          </c:spPr>
          <c:invertIfNegative val="0"/>
          <c:cat>
            <c:multiLvlStrRef>
              <c:f>RefIRA_t!$C$2:$AC$3</c:f>
              <c:multiLvlStrCache>
                <c:ptCount val="27"/>
                <c:lvl>
                  <c:pt idx="0">
                    <c:v>2025</c:v>
                  </c:pt>
                  <c:pt idx="1">
                    <c:v>2030</c:v>
                  </c:pt>
                  <c:pt idx="2">
                    <c:v>2035</c:v>
                  </c:pt>
                  <c:pt idx="3">
                    <c:v>2025</c:v>
                  </c:pt>
                  <c:pt idx="4">
                    <c:v>2030</c:v>
                  </c:pt>
                  <c:pt idx="5">
                    <c:v>2035</c:v>
                  </c:pt>
                  <c:pt idx="6">
                    <c:v>2025</c:v>
                  </c:pt>
                  <c:pt idx="7">
                    <c:v>2030</c:v>
                  </c:pt>
                  <c:pt idx="8">
                    <c:v>2035</c:v>
                  </c:pt>
                  <c:pt idx="9">
                    <c:v>2025</c:v>
                  </c:pt>
                  <c:pt idx="10">
                    <c:v>2030</c:v>
                  </c:pt>
                  <c:pt idx="11">
                    <c:v>2035</c:v>
                  </c:pt>
                  <c:pt idx="12">
                    <c:v>2025</c:v>
                  </c:pt>
                  <c:pt idx="13">
                    <c:v>2030</c:v>
                  </c:pt>
                  <c:pt idx="14">
                    <c:v>2035</c:v>
                  </c:pt>
                  <c:pt idx="15">
                    <c:v>2025</c:v>
                  </c:pt>
                  <c:pt idx="16">
                    <c:v>2030</c:v>
                  </c:pt>
                  <c:pt idx="17">
                    <c:v>2035</c:v>
                  </c:pt>
                  <c:pt idx="18">
                    <c:v>2025</c:v>
                  </c:pt>
                  <c:pt idx="19">
                    <c:v>2030</c:v>
                  </c:pt>
                  <c:pt idx="20">
                    <c:v>2035</c:v>
                  </c:pt>
                  <c:pt idx="21">
                    <c:v>2025</c:v>
                  </c:pt>
                  <c:pt idx="22">
                    <c:v>2030</c:v>
                  </c:pt>
                  <c:pt idx="23">
                    <c:v>2035</c:v>
                  </c:pt>
                  <c:pt idx="24">
                    <c:v>2025</c:v>
                  </c:pt>
                  <c:pt idx="25">
                    <c:v>2030</c:v>
                  </c:pt>
                  <c:pt idx="26">
                    <c:v>2035</c:v>
                  </c:pt>
                </c:lvl>
                <c:lvl>
                  <c:pt idx="0">
                    <c:v>EPS-EI</c:v>
                  </c:pt>
                  <c:pt idx="3">
                    <c:v>GCAM-CGS</c:v>
                  </c:pt>
                  <c:pt idx="6">
                    <c:v>Haiku-RFF *</c:v>
                  </c:pt>
                  <c:pt idx="9">
                    <c:v>IPM-NRDC *</c:v>
                  </c:pt>
                  <c:pt idx="12">
                    <c:v>MARKAL-NETL</c:v>
                  </c:pt>
                  <c:pt idx="15">
                    <c:v>NEMS-RHG</c:v>
                  </c:pt>
                  <c:pt idx="18">
                    <c:v>ReEDS-NREL *</c:v>
                  </c:pt>
                  <c:pt idx="21">
                    <c:v>REGEN-EPRI †</c:v>
                  </c:pt>
                  <c:pt idx="24">
                    <c:v>RIO-REPEAT</c:v>
                  </c:pt>
                </c:lvl>
              </c:multiLvlStrCache>
            </c:multiLvlStrRef>
          </c:cat>
          <c:val>
            <c:numRef>
              <c:f>RefIRA_t!$C$5:$AC$5</c:f>
              <c:numCache>
                <c:formatCode>#,##0</c:formatCode>
                <c:ptCount val="27"/>
                <c:pt idx="0">
                  <c:v>35.838678999999956</c:v>
                </c:pt>
                <c:pt idx="1">
                  <c:v>-6.4625820000001113</c:v>
                </c:pt>
                <c:pt idx="2">
                  <c:v>-82.642606999999884</c:v>
                </c:pt>
                <c:pt idx="3">
                  <c:v>-107.89701065176996</c:v>
                </c:pt>
                <c:pt idx="4">
                  <c:v>-193.25750308668989</c:v>
                </c:pt>
                <c:pt idx="5">
                  <c:v>-158.42914444838993</c:v>
                </c:pt>
                <c:pt idx="12">
                  <c:v>-14.450000000000045</c:v>
                </c:pt>
                <c:pt idx="13">
                  <c:v>-3.9499999999998181</c:v>
                </c:pt>
                <c:pt idx="14">
                  <c:v>-32.700000000000045</c:v>
                </c:pt>
                <c:pt idx="15">
                  <c:v>2.9969633567475285E-2</c:v>
                </c:pt>
                <c:pt idx="16">
                  <c:v>-7.2817557971668521</c:v>
                </c:pt>
                <c:pt idx="17">
                  <c:v>-124.29850510311917</c:v>
                </c:pt>
                <c:pt idx="21">
                  <c:v>-10.296743495270675</c:v>
                </c:pt>
                <c:pt idx="22">
                  <c:v>-15.493837679081253</c:v>
                </c:pt>
                <c:pt idx="23">
                  <c:v>-48.468620941842119</c:v>
                </c:pt>
                <c:pt idx="24">
                  <c:v>-38.5</c:v>
                </c:pt>
                <c:pt idx="25">
                  <c:v>-96</c:v>
                </c:pt>
                <c:pt idx="26">
                  <c:v>-237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9E7-486C-9754-D1FD07B6A3CE}"/>
            </c:ext>
          </c:extLst>
        </c:ser>
        <c:ser>
          <c:idx val="2"/>
          <c:order val="2"/>
          <c:tx>
            <c:strRef>
              <c:f>RefIRA_t!$B$6</c:f>
              <c:strCache>
                <c:ptCount val="1"/>
                <c:pt idx="0">
                  <c:v>Buildings</c:v>
                </c:pt>
              </c:strCache>
            </c:strRef>
          </c:tx>
          <c:spPr>
            <a:solidFill>
              <a:srgbClr val="DA7D45"/>
            </a:solidFill>
            <a:ln>
              <a:noFill/>
            </a:ln>
            <a:effectLst/>
          </c:spPr>
          <c:invertIfNegative val="0"/>
          <c:cat>
            <c:multiLvlStrRef>
              <c:f>RefIRA_t!$C$2:$AC$3</c:f>
              <c:multiLvlStrCache>
                <c:ptCount val="27"/>
                <c:lvl>
                  <c:pt idx="0">
                    <c:v>2025</c:v>
                  </c:pt>
                  <c:pt idx="1">
                    <c:v>2030</c:v>
                  </c:pt>
                  <c:pt idx="2">
                    <c:v>2035</c:v>
                  </c:pt>
                  <c:pt idx="3">
                    <c:v>2025</c:v>
                  </c:pt>
                  <c:pt idx="4">
                    <c:v>2030</c:v>
                  </c:pt>
                  <c:pt idx="5">
                    <c:v>2035</c:v>
                  </c:pt>
                  <c:pt idx="6">
                    <c:v>2025</c:v>
                  </c:pt>
                  <c:pt idx="7">
                    <c:v>2030</c:v>
                  </c:pt>
                  <c:pt idx="8">
                    <c:v>2035</c:v>
                  </c:pt>
                  <c:pt idx="9">
                    <c:v>2025</c:v>
                  </c:pt>
                  <c:pt idx="10">
                    <c:v>2030</c:v>
                  </c:pt>
                  <c:pt idx="11">
                    <c:v>2035</c:v>
                  </c:pt>
                  <c:pt idx="12">
                    <c:v>2025</c:v>
                  </c:pt>
                  <c:pt idx="13">
                    <c:v>2030</c:v>
                  </c:pt>
                  <c:pt idx="14">
                    <c:v>2035</c:v>
                  </c:pt>
                  <c:pt idx="15">
                    <c:v>2025</c:v>
                  </c:pt>
                  <c:pt idx="16">
                    <c:v>2030</c:v>
                  </c:pt>
                  <c:pt idx="17">
                    <c:v>2035</c:v>
                  </c:pt>
                  <c:pt idx="18">
                    <c:v>2025</c:v>
                  </c:pt>
                  <c:pt idx="19">
                    <c:v>2030</c:v>
                  </c:pt>
                  <c:pt idx="20">
                    <c:v>2035</c:v>
                  </c:pt>
                  <c:pt idx="21">
                    <c:v>2025</c:v>
                  </c:pt>
                  <c:pt idx="22">
                    <c:v>2030</c:v>
                  </c:pt>
                  <c:pt idx="23">
                    <c:v>2035</c:v>
                  </c:pt>
                  <c:pt idx="24">
                    <c:v>2025</c:v>
                  </c:pt>
                  <c:pt idx="25">
                    <c:v>2030</c:v>
                  </c:pt>
                  <c:pt idx="26">
                    <c:v>2035</c:v>
                  </c:pt>
                </c:lvl>
                <c:lvl>
                  <c:pt idx="0">
                    <c:v>EPS-EI</c:v>
                  </c:pt>
                  <c:pt idx="3">
                    <c:v>GCAM-CGS</c:v>
                  </c:pt>
                  <c:pt idx="6">
                    <c:v>Haiku-RFF *</c:v>
                  </c:pt>
                  <c:pt idx="9">
                    <c:v>IPM-NRDC *</c:v>
                  </c:pt>
                  <c:pt idx="12">
                    <c:v>MARKAL-NETL</c:v>
                  </c:pt>
                  <c:pt idx="15">
                    <c:v>NEMS-RHG</c:v>
                  </c:pt>
                  <c:pt idx="18">
                    <c:v>ReEDS-NREL *</c:v>
                  </c:pt>
                  <c:pt idx="21">
                    <c:v>REGEN-EPRI †</c:v>
                  </c:pt>
                  <c:pt idx="24">
                    <c:v>RIO-REPEAT</c:v>
                  </c:pt>
                </c:lvl>
              </c:multiLvlStrCache>
            </c:multiLvlStrRef>
          </c:cat>
          <c:val>
            <c:numRef>
              <c:f>RefIRA_t!$C$6:$AC$6</c:f>
              <c:numCache>
                <c:formatCode>#,##0</c:formatCode>
                <c:ptCount val="27"/>
                <c:pt idx="0">
                  <c:v>-13.465000000000032</c:v>
                </c:pt>
                <c:pt idx="1">
                  <c:v>-32.441000000000031</c:v>
                </c:pt>
                <c:pt idx="2">
                  <c:v>-38.947999999999979</c:v>
                </c:pt>
                <c:pt idx="3">
                  <c:v>-41.934491898186025</c:v>
                </c:pt>
                <c:pt idx="4">
                  <c:v>-78.72193710277503</c:v>
                </c:pt>
                <c:pt idx="5">
                  <c:v>-57.789786667519991</c:v>
                </c:pt>
                <c:pt idx="12">
                  <c:v>-32.170000000000016</c:v>
                </c:pt>
                <c:pt idx="13">
                  <c:v>-18.879999999999995</c:v>
                </c:pt>
                <c:pt idx="14">
                  <c:v>-25.169999999999987</c:v>
                </c:pt>
                <c:pt idx="15">
                  <c:v>-3.4890270000000783</c:v>
                </c:pt>
                <c:pt idx="16">
                  <c:v>-0.42814199999963876</c:v>
                </c:pt>
                <c:pt idx="17">
                  <c:v>-3.7495599999998603</c:v>
                </c:pt>
                <c:pt idx="21">
                  <c:v>-12.842330347355528</c:v>
                </c:pt>
                <c:pt idx="22">
                  <c:v>-24.62123687356609</c:v>
                </c:pt>
                <c:pt idx="23">
                  <c:v>-26.377755937785366</c:v>
                </c:pt>
                <c:pt idx="24">
                  <c:v>-7.5</c:v>
                </c:pt>
                <c:pt idx="25">
                  <c:v>-48</c:v>
                </c:pt>
                <c:pt idx="26">
                  <c:v>-99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9E7-486C-9754-D1FD07B6A3CE}"/>
            </c:ext>
          </c:extLst>
        </c:ser>
        <c:ser>
          <c:idx val="3"/>
          <c:order val="3"/>
          <c:tx>
            <c:strRef>
              <c:f>RefIRA_t!$B$7</c:f>
              <c:strCache>
                <c:ptCount val="1"/>
                <c:pt idx="0">
                  <c:v>Transport</c:v>
                </c:pt>
              </c:strCache>
            </c:strRef>
          </c:tx>
          <c:spPr>
            <a:solidFill>
              <a:srgbClr val="8AC869"/>
            </a:solidFill>
            <a:ln>
              <a:noFill/>
            </a:ln>
            <a:effectLst/>
          </c:spPr>
          <c:invertIfNegative val="0"/>
          <c:cat>
            <c:multiLvlStrRef>
              <c:f>RefIRA_t!$C$2:$AC$3</c:f>
              <c:multiLvlStrCache>
                <c:ptCount val="27"/>
                <c:lvl>
                  <c:pt idx="0">
                    <c:v>2025</c:v>
                  </c:pt>
                  <c:pt idx="1">
                    <c:v>2030</c:v>
                  </c:pt>
                  <c:pt idx="2">
                    <c:v>2035</c:v>
                  </c:pt>
                  <c:pt idx="3">
                    <c:v>2025</c:v>
                  </c:pt>
                  <c:pt idx="4">
                    <c:v>2030</c:v>
                  </c:pt>
                  <c:pt idx="5">
                    <c:v>2035</c:v>
                  </c:pt>
                  <c:pt idx="6">
                    <c:v>2025</c:v>
                  </c:pt>
                  <c:pt idx="7">
                    <c:v>2030</c:v>
                  </c:pt>
                  <c:pt idx="8">
                    <c:v>2035</c:v>
                  </c:pt>
                  <c:pt idx="9">
                    <c:v>2025</c:v>
                  </c:pt>
                  <c:pt idx="10">
                    <c:v>2030</c:v>
                  </c:pt>
                  <c:pt idx="11">
                    <c:v>2035</c:v>
                  </c:pt>
                  <c:pt idx="12">
                    <c:v>2025</c:v>
                  </c:pt>
                  <c:pt idx="13">
                    <c:v>2030</c:v>
                  </c:pt>
                  <c:pt idx="14">
                    <c:v>2035</c:v>
                  </c:pt>
                  <c:pt idx="15">
                    <c:v>2025</c:v>
                  </c:pt>
                  <c:pt idx="16">
                    <c:v>2030</c:v>
                  </c:pt>
                  <c:pt idx="17">
                    <c:v>2035</c:v>
                  </c:pt>
                  <c:pt idx="18">
                    <c:v>2025</c:v>
                  </c:pt>
                  <c:pt idx="19">
                    <c:v>2030</c:v>
                  </c:pt>
                  <c:pt idx="20">
                    <c:v>2035</c:v>
                  </c:pt>
                  <c:pt idx="21">
                    <c:v>2025</c:v>
                  </c:pt>
                  <c:pt idx="22">
                    <c:v>2030</c:v>
                  </c:pt>
                  <c:pt idx="23">
                    <c:v>2035</c:v>
                  </c:pt>
                  <c:pt idx="24">
                    <c:v>2025</c:v>
                  </c:pt>
                  <c:pt idx="25">
                    <c:v>2030</c:v>
                  </c:pt>
                  <c:pt idx="26">
                    <c:v>2035</c:v>
                  </c:pt>
                </c:lvl>
                <c:lvl>
                  <c:pt idx="0">
                    <c:v>EPS-EI</c:v>
                  </c:pt>
                  <c:pt idx="3">
                    <c:v>GCAM-CGS</c:v>
                  </c:pt>
                  <c:pt idx="6">
                    <c:v>Haiku-RFF *</c:v>
                  </c:pt>
                  <c:pt idx="9">
                    <c:v>IPM-NRDC *</c:v>
                  </c:pt>
                  <c:pt idx="12">
                    <c:v>MARKAL-NETL</c:v>
                  </c:pt>
                  <c:pt idx="15">
                    <c:v>NEMS-RHG</c:v>
                  </c:pt>
                  <c:pt idx="18">
                    <c:v>ReEDS-NREL *</c:v>
                  </c:pt>
                  <c:pt idx="21">
                    <c:v>REGEN-EPRI †</c:v>
                  </c:pt>
                  <c:pt idx="24">
                    <c:v>RIO-REPEAT</c:v>
                  </c:pt>
                </c:lvl>
              </c:multiLvlStrCache>
            </c:multiLvlStrRef>
          </c:cat>
          <c:val>
            <c:numRef>
              <c:f>RefIRA_t!$C$7:$AC$7</c:f>
              <c:numCache>
                <c:formatCode>#,##0</c:formatCode>
                <c:ptCount val="27"/>
                <c:pt idx="0">
                  <c:v>-3.9384650000001784</c:v>
                </c:pt>
                <c:pt idx="1">
                  <c:v>-21.135629999999992</c:v>
                </c:pt>
                <c:pt idx="2">
                  <c:v>-38.989555999999538</c:v>
                </c:pt>
                <c:pt idx="3">
                  <c:v>-58.053001139980097</c:v>
                </c:pt>
                <c:pt idx="4">
                  <c:v>-107.60724450518001</c:v>
                </c:pt>
                <c:pt idx="5">
                  <c:v>-23.32567624626995</c:v>
                </c:pt>
                <c:pt idx="12">
                  <c:v>-4.6600000000000819</c:v>
                </c:pt>
                <c:pt idx="13">
                  <c:v>-22.930000000000064</c:v>
                </c:pt>
                <c:pt idx="14">
                  <c:v>-38.779999999999973</c:v>
                </c:pt>
                <c:pt idx="15">
                  <c:v>0.18769848186661875</c:v>
                </c:pt>
                <c:pt idx="16">
                  <c:v>-18.53868503338731</c:v>
                </c:pt>
                <c:pt idx="17">
                  <c:v>-39.087235520937838</c:v>
                </c:pt>
                <c:pt idx="21">
                  <c:v>-6.0007578353834106</c:v>
                </c:pt>
                <c:pt idx="22">
                  <c:v>-32.984179794918191</c:v>
                </c:pt>
                <c:pt idx="23">
                  <c:v>-52.890134027834392</c:v>
                </c:pt>
                <c:pt idx="24">
                  <c:v>-15</c:v>
                </c:pt>
                <c:pt idx="25">
                  <c:v>-78</c:v>
                </c:pt>
                <c:pt idx="26">
                  <c:v>-207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9E7-486C-9754-D1FD07B6A3CE}"/>
            </c:ext>
          </c:extLst>
        </c:ser>
        <c:ser>
          <c:idx val="4"/>
          <c:order val="4"/>
          <c:tx>
            <c:strRef>
              <c:f>RefIRA_t!$B$8</c:f>
              <c:strCache>
                <c:ptCount val="1"/>
                <c:pt idx="0">
                  <c:v>Non-Energy CO2</c:v>
                </c:pt>
              </c:strCache>
            </c:strRef>
          </c:tx>
          <c:spPr>
            <a:solidFill>
              <a:srgbClr val="468753"/>
            </a:solidFill>
            <a:ln>
              <a:noFill/>
            </a:ln>
            <a:effectLst/>
          </c:spPr>
          <c:invertIfNegative val="0"/>
          <c:cat>
            <c:multiLvlStrRef>
              <c:f>RefIRA_t!$C$2:$AC$3</c:f>
              <c:multiLvlStrCache>
                <c:ptCount val="27"/>
                <c:lvl>
                  <c:pt idx="0">
                    <c:v>2025</c:v>
                  </c:pt>
                  <c:pt idx="1">
                    <c:v>2030</c:v>
                  </c:pt>
                  <c:pt idx="2">
                    <c:v>2035</c:v>
                  </c:pt>
                  <c:pt idx="3">
                    <c:v>2025</c:v>
                  </c:pt>
                  <c:pt idx="4">
                    <c:v>2030</c:v>
                  </c:pt>
                  <c:pt idx="5">
                    <c:v>2035</c:v>
                  </c:pt>
                  <c:pt idx="6">
                    <c:v>2025</c:v>
                  </c:pt>
                  <c:pt idx="7">
                    <c:v>2030</c:v>
                  </c:pt>
                  <c:pt idx="8">
                    <c:v>2035</c:v>
                  </c:pt>
                  <c:pt idx="9">
                    <c:v>2025</c:v>
                  </c:pt>
                  <c:pt idx="10">
                    <c:v>2030</c:v>
                  </c:pt>
                  <c:pt idx="11">
                    <c:v>2035</c:v>
                  </c:pt>
                  <c:pt idx="12">
                    <c:v>2025</c:v>
                  </c:pt>
                  <c:pt idx="13">
                    <c:v>2030</c:v>
                  </c:pt>
                  <c:pt idx="14">
                    <c:v>2035</c:v>
                  </c:pt>
                  <c:pt idx="15">
                    <c:v>2025</c:v>
                  </c:pt>
                  <c:pt idx="16">
                    <c:v>2030</c:v>
                  </c:pt>
                  <c:pt idx="17">
                    <c:v>2035</c:v>
                  </c:pt>
                  <c:pt idx="18">
                    <c:v>2025</c:v>
                  </c:pt>
                  <c:pt idx="19">
                    <c:v>2030</c:v>
                  </c:pt>
                  <c:pt idx="20">
                    <c:v>2035</c:v>
                  </c:pt>
                  <c:pt idx="21">
                    <c:v>2025</c:v>
                  </c:pt>
                  <c:pt idx="22">
                    <c:v>2030</c:v>
                  </c:pt>
                  <c:pt idx="23">
                    <c:v>2035</c:v>
                  </c:pt>
                  <c:pt idx="24">
                    <c:v>2025</c:v>
                  </c:pt>
                  <c:pt idx="25">
                    <c:v>2030</c:v>
                  </c:pt>
                  <c:pt idx="26">
                    <c:v>2035</c:v>
                  </c:pt>
                </c:lvl>
                <c:lvl>
                  <c:pt idx="0">
                    <c:v>EPS-EI</c:v>
                  </c:pt>
                  <c:pt idx="3">
                    <c:v>GCAM-CGS</c:v>
                  </c:pt>
                  <c:pt idx="6">
                    <c:v>Haiku-RFF *</c:v>
                  </c:pt>
                  <c:pt idx="9">
                    <c:v>IPM-NRDC *</c:v>
                  </c:pt>
                  <c:pt idx="12">
                    <c:v>MARKAL-NETL</c:v>
                  </c:pt>
                  <c:pt idx="15">
                    <c:v>NEMS-RHG</c:v>
                  </c:pt>
                  <c:pt idx="18">
                    <c:v>ReEDS-NREL *</c:v>
                  </c:pt>
                  <c:pt idx="21">
                    <c:v>REGEN-EPRI †</c:v>
                  </c:pt>
                  <c:pt idx="24">
                    <c:v>RIO-REPEAT</c:v>
                  </c:pt>
                </c:lvl>
              </c:multiLvlStrCache>
            </c:multiLvlStrRef>
          </c:cat>
          <c:val>
            <c:numRef>
              <c:f>RefIRA_t!$C$8:$AC$8</c:f>
              <c:numCache>
                <c:formatCode>#,##0</c:formatCode>
                <c:ptCount val="27"/>
                <c:pt idx="0">
                  <c:v>-59.104198999999994</c:v>
                </c:pt>
                <c:pt idx="1">
                  <c:v>-67.29053799999997</c:v>
                </c:pt>
                <c:pt idx="2">
                  <c:v>-66.278392999999994</c:v>
                </c:pt>
                <c:pt idx="3">
                  <c:v>-3.0592872373443001</c:v>
                </c:pt>
                <c:pt idx="4">
                  <c:v>-5.6424855461512067</c:v>
                </c:pt>
                <c:pt idx="5">
                  <c:v>-6.1141897262033567</c:v>
                </c:pt>
                <c:pt idx="12">
                  <c:v>-9.9999999999997868E-2</c:v>
                </c:pt>
                <c:pt idx="13">
                  <c:v>7.0000000000000284E-2</c:v>
                </c:pt>
                <c:pt idx="14">
                  <c:v>-0.42999999999999972</c:v>
                </c:pt>
                <c:pt idx="15">
                  <c:v>-0.28710139020336101</c:v>
                </c:pt>
                <c:pt idx="16">
                  <c:v>-12.887206376433141</c:v>
                </c:pt>
                <c:pt idx="17">
                  <c:v>-11.795555742151407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9E7-486C-9754-D1FD07B6A3CE}"/>
            </c:ext>
          </c:extLst>
        </c:ser>
        <c:ser>
          <c:idx val="7"/>
          <c:order val="5"/>
          <c:tx>
            <c:strRef>
              <c:f>RefIRA_t!$B$11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rgbClr val="468753"/>
            </a:solidFill>
            <a:ln>
              <a:noFill/>
            </a:ln>
            <a:effectLst/>
          </c:spPr>
          <c:invertIfNegative val="0"/>
          <c:cat>
            <c:multiLvlStrRef>
              <c:f>RefIRA_t!$C$2:$AC$3</c:f>
              <c:multiLvlStrCache>
                <c:ptCount val="27"/>
                <c:lvl>
                  <c:pt idx="0">
                    <c:v>2025</c:v>
                  </c:pt>
                  <c:pt idx="1">
                    <c:v>2030</c:v>
                  </c:pt>
                  <c:pt idx="2">
                    <c:v>2035</c:v>
                  </c:pt>
                  <c:pt idx="3">
                    <c:v>2025</c:v>
                  </c:pt>
                  <c:pt idx="4">
                    <c:v>2030</c:v>
                  </c:pt>
                  <c:pt idx="5">
                    <c:v>2035</c:v>
                  </c:pt>
                  <c:pt idx="6">
                    <c:v>2025</c:v>
                  </c:pt>
                  <c:pt idx="7">
                    <c:v>2030</c:v>
                  </c:pt>
                  <c:pt idx="8">
                    <c:v>2035</c:v>
                  </c:pt>
                  <c:pt idx="9">
                    <c:v>2025</c:v>
                  </c:pt>
                  <c:pt idx="10">
                    <c:v>2030</c:v>
                  </c:pt>
                  <c:pt idx="11">
                    <c:v>2035</c:v>
                  </c:pt>
                  <c:pt idx="12">
                    <c:v>2025</c:v>
                  </c:pt>
                  <c:pt idx="13">
                    <c:v>2030</c:v>
                  </c:pt>
                  <c:pt idx="14">
                    <c:v>2035</c:v>
                  </c:pt>
                  <c:pt idx="15">
                    <c:v>2025</c:v>
                  </c:pt>
                  <c:pt idx="16">
                    <c:v>2030</c:v>
                  </c:pt>
                  <c:pt idx="17">
                    <c:v>2035</c:v>
                  </c:pt>
                  <c:pt idx="18">
                    <c:v>2025</c:v>
                  </c:pt>
                  <c:pt idx="19">
                    <c:v>2030</c:v>
                  </c:pt>
                  <c:pt idx="20">
                    <c:v>2035</c:v>
                  </c:pt>
                  <c:pt idx="21">
                    <c:v>2025</c:v>
                  </c:pt>
                  <c:pt idx="22">
                    <c:v>2030</c:v>
                  </c:pt>
                  <c:pt idx="23">
                    <c:v>2035</c:v>
                  </c:pt>
                  <c:pt idx="24">
                    <c:v>2025</c:v>
                  </c:pt>
                  <c:pt idx="25">
                    <c:v>2030</c:v>
                  </c:pt>
                  <c:pt idx="26">
                    <c:v>2035</c:v>
                  </c:pt>
                </c:lvl>
                <c:lvl>
                  <c:pt idx="0">
                    <c:v>EPS-EI</c:v>
                  </c:pt>
                  <c:pt idx="3">
                    <c:v>GCAM-CGS</c:v>
                  </c:pt>
                  <c:pt idx="6">
                    <c:v>Haiku-RFF *</c:v>
                  </c:pt>
                  <c:pt idx="9">
                    <c:v>IPM-NRDC *</c:v>
                  </c:pt>
                  <c:pt idx="12">
                    <c:v>MARKAL-NETL</c:v>
                  </c:pt>
                  <c:pt idx="15">
                    <c:v>NEMS-RHG</c:v>
                  </c:pt>
                  <c:pt idx="18">
                    <c:v>ReEDS-NREL *</c:v>
                  </c:pt>
                  <c:pt idx="21">
                    <c:v>REGEN-EPRI †</c:v>
                  </c:pt>
                  <c:pt idx="24">
                    <c:v>RIO-REPEAT</c:v>
                  </c:pt>
                </c:lvl>
              </c:multiLvlStrCache>
            </c:multiLvlStrRef>
          </c:cat>
          <c:val>
            <c:numRef>
              <c:f>RefIRA_t!$C$11:$AC$11</c:f>
              <c:numCache>
                <c:formatCode>#,##0</c:formatCode>
                <c:ptCount val="27"/>
                <c:pt idx="0">
                  <c:v>-58.595079999999996</c:v>
                </c:pt>
                <c:pt idx="1">
                  <c:v>-59.023480000000006</c:v>
                </c:pt>
                <c:pt idx="2">
                  <c:v>-0.55570000000000164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9E7-486C-9754-D1FD07B6A3CE}"/>
            </c:ext>
          </c:extLst>
        </c:ser>
        <c:ser>
          <c:idx val="5"/>
          <c:order val="6"/>
          <c:tx>
            <c:strRef>
              <c:f>RefIRA_t!$B$9</c:f>
              <c:strCache>
                <c:ptCount val="1"/>
                <c:pt idx="0">
                  <c:v>Non-CO2 GHG</c:v>
                </c:pt>
              </c:strCache>
            </c:strRef>
          </c:tx>
          <c:spPr>
            <a:solidFill>
              <a:srgbClr val="BFBFBF"/>
            </a:solidFill>
            <a:ln>
              <a:noFill/>
            </a:ln>
            <a:effectLst/>
          </c:spPr>
          <c:invertIfNegative val="0"/>
          <c:cat>
            <c:multiLvlStrRef>
              <c:f>RefIRA_t!$C$2:$AC$3</c:f>
              <c:multiLvlStrCache>
                <c:ptCount val="27"/>
                <c:lvl>
                  <c:pt idx="0">
                    <c:v>2025</c:v>
                  </c:pt>
                  <c:pt idx="1">
                    <c:v>2030</c:v>
                  </c:pt>
                  <c:pt idx="2">
                    <c:v>2035</c:v>
                  </c:pt>
                  <c:pt idx="3">
                    <c:v>2025</c:v>
                  </c:pt>
                  <c:pt idx="4">
                    <c:v>2030</c:v>
                  </c:pt>
                  <c:pt idx="5">
                    <c:v>2035</c:v>
                  </c:pt>
                  <c:pt idx="6">
                    <c:v>2025</c:v>
                  </c:pt>
                  <c:pt idx="7">
                    <c:v>2030</c:v>
                  </c:pt>
                  <c:pt idx="8">
                    <c:v>2035</c:v>
                  </c:pt>
                  <c:pt idx="9">
                    <c:v>2025</c:v>
                  </c:pt>
                  <c:pt idx="10">
                    <c:v>2030</c:v>
                  </c:pt>
                  <c:pt idx="11">
                    <c:v>2035</c:v>
                  </c:pt>
                  <c:pt idx="12">
                    <c:v>2025</c:v>
                  </c:pt>
                  <c:pt idx="13">
                    <c:v>2030</c:v>
                  </c:pt>
                  <c:pt idx="14">
                    <c:v>2035</c:v>
                  </c:pt>
                  <c:pt idx="15">
                    <c:v>2025</c:v>
                  </c:pt>
                  <c:pt idx="16">
                    <c:v>2030</c:v>
                  </c:pt>
                  <c:pt idx="17">
                    <c:v>2035</c:v>
                  </c:pt>
                  <c:pt idx="18">
                    <c:v>2025</c:v>
                  </c:pt>
                  <c:pt idx="19">
                    <c:v>2030</c:v>
                  </c:pt>
                  <c:pt idx="20">
                    <c:v>2035</c:v>
                  </c:pt>
                  <c:pt idx="21">
                    <c:v>2025</c:v>
                  </c:pt>
                  <c:pt idx="22">
                    <c:v>2030</c:v>
                  </c:pt>
                  <c:pt idx="23">
                    <c:v>2035</c:v>
                  </c:pt>
                  <c:pt idx="24">
                    <c:v>2025</c:v>
                  </c:pt>
                  <c:pt idx="25">
                    <c:v>2030</c:v>
                  </c:pt>
                  <c:pt idx="26">
                    <c:v>2035</c:v>
                  </c:pt>
                </c:lvl>
                <c:lvl>
                  <c:pt idx="0">
                    <c:v>EPS-EI</c:v>
                  </c:pt>
                  <c:pt idx="3">
                    <c:v>GCAM-CGS</c:v>
                  </c:pt>
                  <c:pt idx="6">
                    <c:v>Haiku-RFF *</c:v>
                  </c:pt>
                  <c:pt idx="9">
                    <c:v>IPM-NRDC *</c:v>
                  </c:pt>
                  <c:pt idx="12">
                    <c:v>MARKAL-NETL</c:v>
                  </c:pt>
                  <c:pt idx="15">
                    <c:v>NEMS-RHG</c:v>
                  </c:pt>
                  <c:pt idx="18">
                    <c:v>ReEDS-NREL *</c:v>
                  </c:pt>
                  <c:pt idx="21">
                    <c:v>REGEN-EPRI †</c:v>
                  </c:pt>
                  <c:pt idx="24">
                    <c:v>RIO-REPEAT</c:v>
                  </c:pt>
                </c:lvl>
              </c:multiLvlStrCache>
            </c:multiLvlStrRef>
          </c:cat>
          <c:val>
            <c:numRef>
              <c:f>RefIRA_t!$C$9:$AC$9</c:f>
              <c:numCache>
                <c:formatCode>#,##0</c:formatCode>
                <c:ptCount val="27"/>
                <c:pt idx="0">
                  <c:v>-82.610599999998612</c:v>
                </c:pt>
                <c:pt idx="1">
                  <c:v>-79.639800000000378</c:v>
                </c:pt>
                <c:pt idx="2">
                  <c:v>-23.289400000000569</c:v>
                </c:pt>
                <c:pt idx="3">
                  <c:v>-2.7175777127072251</c:v>
                </c:pt>
                <c:pt idx="4">
                  <c:v>-4.1054702150877347</c:v>
                </c:pt>
                <c:pt idx="5">
                  <c:v>2.6871527221596807</c:v>
                </c:pt>
                <c:pt idx="15">
                  <c:v>-3.2998122937763128</c:v>
                </c:pt>
                <c:pt idx="16">
                  <c:v>-44.689627707700083</c:v>
                </c:pt>
                <c:pt idx="17">
                  <c:v>-33.562334175445358</c:v>
                </c:pt>
                <c:pt idx="24">
                  <c:v>-79</c:v>
                </c:pt>
                <c:pt idx="25">
                  <c:v>-127.70000000000005</c:v>
                </c:pt>
                <c:pt idx="26">
                  <c:v>-128.49999999999989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9E7-486C-9754-D1FD07B6A3CE}"/>
            </c:ext>
          </c:extLst>
        </c:ser>
        <c:ser>
          <c:idx val="6"/>
          <c:order val="7"/>
          <c:tx>
            <c:strRef>
              <c:f>RefIRA_t!$B$10</c:f>
              <c:strCache>
                <c:ptCount val="1"/>
                <c:pt idx="0">
                  <c:v>Sink</c:v>
                </c:pt>
              </c:strCache>
            </c:strRef>
          </c:tx>
          <c:spPr>
            <a:solidFill>
              <a:srgbClr val="264478"/>
            </a:solidFill>
            <a:ln>
              <a:noFill/>
            </a:ln>
            <a:effectLst/>
          </c:spPr>
          <c:invertIfNegative val="0"/>
          <c:cat>
            <c:multiLvlStrRef>
              <c:f>RefIRA_t!$C$2:$AC$3</c:f>
              <c:multiLvlStrCache>
                <c:ptCount val="27"/>
                <c:lvl>
                  <c:pt idx="0">
                    <c:v>2025</c:v>
                  </c:pt>
                  <c:pt idx="1">
                    <c:v>2030</c:v>
                  </c:pt>
                  <c:pt idx="2">
                    <c:v>2035</c:v>
                  </c:pt>
                  <c:pt idx="3">
                    <c:v>2025</c:v>
                  </c:pt>
                  <c:pt idx="4">
                    <c:v>2030</c:v>
                  </c:pt>
                  <c:pt idx="5">
                    <c:v>2035</c:v>
                  </c:pt>
                  <c:pt idx="6">
                    <c:v>2025</c:v>
                  </c:pt>
                  <c:pt idx="7">
                    <c:v>2030</c:v>
                  </c:pt>
                  <c:pt idx="8">
                    <c:v>2035</c:v>
                  </c:pt>
                  <c:pt idx="9">
                    <c:v>2025</c:v>
                  </c:pt>
                  <c:pt idx="10">
                    <c:v>2030</c:v>
                  </c:pt>
                  <c:pt idx="11">
                    <c:v>2035</c:v>
                  </c:pt>
                  <c:pt idx="12">
                    <c:v>2025</c:v>
                  </c:pt>
                  <c:pt idx="13">
                    <c:v>2030</c:v>
                  </c:pt>
                  <c:pt idx="14">
                    <c:v>2035</c:v>
                  </c:pt>
                  <c:pt idx="15">
                    <c:v>2025</c:v>
                  </c:pt>
                  <c:pt idx="16">
                    <c:v>2030</c:v>
                  </c:pt>
                  <c:pt idx="17">
                    <c:v>2035</c:v>
                  </c:pt>
                  <c:pt idx="18">
                    <c:v>2025</c:v>
                  </c:pt>
                  <c:pt idx="19">
                    <c:v>2030</c:v>
                  </c:pt>
                  <c:pt idx="20">
                    <c:v>2035</c:v>
                  </c:pt>
                  <c:pt idx="21">
                    <c:v>2025</c:v>
                  </c:pt>
                  <c:pt idx="22">
                    <c:v>2030</c:v>
                  </c:pt>
                  <c:pt idx="23">
                    <c:v>2035</c:v>
                  </c:pt>
                  <c:pt idx="24">
                    <c:v>2025</c:v>
                  </c:pt>
                  <c:pt idx="25">
                    <c:v>2030</c:v>
                  </c:pt>
                  <c:pt idx="26">
                    <c:v>2035</c:v>
                  </c:pt>
                </c:lvl>
                <c:lvl>
                  <c:pt idx="0">
                    <c:v>EPS-EI</c:v>
                  </c:pt>
                  <c:pt idx="3">
                    <c:v>GCAM-CGS</c:v>
                  </c:pt>
                  <c:pt idx="6">
                    <c:v>Haiku-RFF *</c:v>
                  </c:pt>
                  <c:pt idx="9">
                    <c:v>IPM-NRDC *</c:v>
                  </c:pt>
                  <c:pt idx="12">
                    <c:v>MARKAL-NETL</c:v>
                  </c:pt>
                  <c:pt idx="15">
                    <c:v>NEMS-RHG</c:v>
                  </c:pt>
                  <c:pt idx="18">
                    <c:v>ReEDS-NREL *</c:v>
                  </c:pt>
                  <c:pt idx="21">
                    <c:v>REGEN-EPRI †</c:v>
                  </c:pt>
                  <c:pt idx="24">
                    <c:v>RIO-REPEAT</c:v>
                  </c:pt>
                </c:lvl>
              </c:multiLvlStrCache>
            </c:multiLvlStrRef>
          </c:cat>
          <c:val>
            <c:numRef>
              <c:f>RefIRA_t!$C$10:$AC$10</c:f>
              <c:numCache>
                <c:formatCode>#,##0</c:formatCode>
                <c:ptCount val="27"/>
                <c:pt idx="0">
                  <c:v>-14.69500000000005</c:v>
                </c:pt>
                <c:pt idx="1">
                  <c:v>-39.184999999999945</c:v>
                </c:pt>
                <c:pt idx="2">
                  <c:v>-23.350999999999999</c:v>
                </c:pt>
                <c:pt idx="3">
                  <c:v>0</c:v>
                </c:pt>
                <c:pt idx="4">
                  <c:v>0</c:v>
                </c:pt>
                <c:pt idx="5">
                  <c:v>-0.20000000000004547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-15.014122976560884</c:v>
                </c:pt>
                <c:pt idx="16">
                  <c:v>-43.296333203072663</c:v>
                </c:pt>
                <c:pt idx="17">
                  <c:v>-26.119577744935896</c:v>
                </c:pt>
                <c:pt idx="24">
                  <c:v>-57.600000000000023</c:v>
                </c:pt>
                <c:pt idx="25">
                  <c:v>-95.5</c:v>
                </c:pt>
                <c:pt idx="26">
                  <c:v>-22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9E7-486C-9754-D1FD07B6A3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797011480"/>
        <c:axId val="797011152"/>
      </c:barChart>
      <c:lineChart>
        <c:grouping val="standard"/>
        <c:varyColors val="0"/>
        <c:ser>
          <c:idx val="8"/>
          <c:order val="8"/>
          <c:tx>
            <c:strRef>
              <c:f>RefIRA_t!$B$12</c:f>
              <c:strCache>
                <c:ptCount val="1"/>
                <c:pt idx="0">
                  <c:v>NET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9"/>
            <c:spPr>
              <a:noFill/>
              <a:ln w="25400">
                <a:solidFill>
                  <a:schemeClr val="tx1"/>
                </a:solidFill>
              </a:ln>
              <a:effectLst/>
            </c:spPr>
          </c:marker>
          <c:cat>
            <c:multiLvlStrRef>
              <c:f>RefIRA_t!$C$2:$AC$3</c:f>
              <c:multiLvlStrCache>
                <c:ptCount val="27"/>
                <c:lvl>
                  <c:pt idx="0">
                    <c:v>2025</c:v>
                  </c:pt>
                  <c:pt idx="1">
                    <c:v>2030</c:v>
                  </c:pt>
                  <c:pt idx="2">
                    <c:v>2035</c:v>
                  </c:pt>
                  <c:pt idx="3">
                    <c:v>2025</c:v>
                  </c:pt>
                  <c:pt idx="4">
                    <c:v>2030</c:v>
                  </c:pt>
                  <c:pt idx="5">
                    <c:v>2035</c:v>
                  </c:pt>
                  <c:pt idx="6">
                    <c:v>2025</c:v>
                  </c:pt>
                  <c:pt idx="7">
                    <c:v>2030</c:v>
                  </c:pt>
                  <c:pt idx="8">
                    <c:v>2035</c:v>
                  </c:pt>
                  <c:pt idx="9">
                    <c:v>2025</c:v>
                  </c:pt>
                  <c:pt idx="10">
                    <c:v>2030</c:v>
                  </c:pt>
                  <c:pt idx="11">
                    <c:v>2035</c:v>
                  </c:pt>
                  <c:pt idx="12">
                    <c:v>2025</c:v>
                  </c:pt>
                  <c:pt idx="13">
                    <c:v>2030</c:v>
                  </c:pt>
                  <c:pt idx="14">
                    <c:v>2035</c:v>
                  </c:pt>
                  <c:pt idx="15">
                    <c:v>2025</c:v>
                  </c:pt>
                  <c:pt idx="16">
                    <c:v>2030</c:v>
                  </c:pt>
                  <c:pt idx="17">
                    <c:v>2035</c:v>
                  </c:pt>
                  <c:pt idx="18">
                    <c:v>2025</c:v>
                  </c:pt>
                  <c:pt idx="19">
                    <c:v>2030</c:v>
                  </c:pt>
                  <c:pt idx="20">
                    <c:v>2035</c:v>
                  </c:pt>
                  <c:pt idx="21">
                    <c:v>2025</c:v>
                  </c:pt>
                  <c:pt idx="22">
                    <c:v>2030</c:v>
                  </c:pt>
                  <c:pt idx="23">
                    <c:v>2035</c:v>
                  </c:pt>
                  <c:pt idx="24">
                    <c:v>2025</c:v>
                  </c:pt>
                  <c:pt idx="25">
                    <c:v>2030</c:v>
                  </c:pt>
                  <c:pt idx="26">
                    <c:v>2035</c:v>
                  </c:pt>
                </c:lvl>
                <c:lvl>
                  <c:pt idx="0">
                    <c:v>EPS-EI</c:v>
                  </c:pt>
                  <c:pt idx="3">
                    <c:v>GCAM-CGS</c:v>
                  </c:pt>
                  <c:pt idx="6">
                    <c:v>Haiku-RFF *</c:v>
                  </c:pt>
                  <c:pt idx="9">
                    <c:v>IPM-NRDC *</c:v>
                  </c:pt>
                  <c:pt idx="12">
                    <c:v>MARKAL-NETL</c:v>
                  </c:pt>
                  <c:pt idx="15">
                    <c:v>NEMS-RHG</c:v>
                  </c:pt>
                  <c:pt idx="18">
                    <c:v>ReEDS-NREL *</c:v>
                  </c:pt>
                  <c:pt idx="21">
                    <c:v>REGEN-EPRI †</c:v>
                  </c:pt>
                  <c:pt idx="24">
                    <c:v>RIO-REPEAT</c:v>
                  </c:pt>
                </c:lvl>
              </c:multiLvlStrCache>
            </c:multiLvlStrRef>
          </c:cat>
          <c:val>
            <c:numRef>
              <c:f>RefIRA_t!$C$12:$AC$12</c:f>
              <c:numCache>
                <c:formatCode>#,##0</c:formatCode>
                <c:ptCount val="27"/>
                <c:pt idx="0">
                  <c:v>-357.59966499999888</c:v>
                </c:pt>
                <c:pt idx="1">
                  <c:v>-903.94803000000047</c:v>
                </c:pt>
                <c:pt idx="2">
                  <c:v>-1136.0426560000001</c:v>
                </c:pt>
                <c:pt idx="3">
                  <c:v>-537.73906746077751</c:v>
                </c:pt>
                <c:pt idx="4">
                  <c:v>-984.58586831583693</c:v>
                </c:pt>
                <c:pt idx="5">
                  <c:v>-1090.7066321429418</c:v>
                </c:pt>
                <c:pt idx="6">
                  <c:v>-188.68251440537165</c:v>
                </c:pt>
                <c:pt idx="7">
                  <c:v>-430.21786825490449</c:v>
                </c:pt>
                <c:pt idx="8">
                  <c:v>-406.01340367944044</c:v>
                </c:pt>
                <c:pt idx="9">
                  <c:v>67.372746299132359</c:v>
                </c:pt>
                <c:pt idx="10">
                  <c:v>-248.5331300517729</c:v>
                </c:pt>
                <c:pt idx="11">
                  <c:v>-307.37203908199945</c:v>
                </c:pt>
                <c:pt idx="12">
                  <c:v>-19.210000000000068</c:v>
                </c:pt>
                <c:pt idx="13">
                  <c:v>-192.60999999999973</c:v>
                </c:pt>
                <c:pt idx="14">
                  <c:v>-777.7299999999999</c:v>
                </c:pt>
                <c:pt idx="15">
                  <c:v>82.35896115487742</c:v>
                </c:pt>
                <c:pt idx="16">
                  <c:v>-623.9004755094611</c:v>
                </c:pt>
                <c:pt idx="17">
                  <c:v>-556.32140670483318</c:v>
                </c:pt>
                <c:pt idx="18">
                  <c:v>-208.67459111379003</c:v>
                </c:pt>
                <c:pt idx="19">
                  <c:v>-824.65195069609808</c:v>
                </c:pt>
                <c:pt idx="20">
                  <c:v>-841.79420139403999</c:v>
                </c:pt>
                <c:pt idx="21">
                  <c:v>-41.597209701606744</c:v>
                </c:pt>
                <c:pt idx="22">
                  <c:v>-198.49041475569231</c:v>
                </c:pt>
                <c:pt idx="23">
                  <c:v>-724.84934599571397</c:v>
                </c:pt>
                <c:pt idx="24">
                  <c:v>-173.10000000000002</c:v>
                </c:pt>
                <c:pt idx="25">
                  <c:v>-683.2</c:v>
                </c:pt>
                <c:pt idx="26">
                  <c:v>-1100.5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09E7-486C-9754-D1FD07B6A3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97011480"/>
        <c:axId val="797011152"/>
      </c:lineChart>
      <c:catAx>
        <c:axId val="797011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50000"/>
                <a:lumOff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Roboto" panose="02000000000000000000" pitchFamily="2" charset="0"/>
                <a:ea typeface="Roboto" panose="02000000000000000000" pitchFamily="2" charset="0"/>
                <a:cs typeface="+mn-cs"/>
              </a:defRPr>
            </a:pPr>
            <a:endParaRPr lang="en-US"/>
          </a:p>
        </c:txPr>
        <c:crossAx val="797011152"/>
        <c:crosses val="autoZero"/>
        <c:auto val="1"/>
        <c:lblAlgn val="ctr"/>
        <c:lblOffset val="100"/>
        <c:noMultiLvlLbl val="0"/>
      </c:catAx>
      <c:valAx>
        <c:axId val="79701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 i="0" baseline="0">
                    <a:solidFill>
                      <a:sysClr val="windowText" lastClr="000000"/>
                    </a:solidFill>
                    <a:effectLst/>
                    <a:latin typeface="Roboto" panose="02000000000000000000" pitchFamily="2" charset="0"/>
                    <a:ea typeface="Roboto" panose="02000000000000000000" pitchFamily="2" charset="0"/>
                  </a:rPr>
                  <a:t>GHG Change from Reference (Mt-CO</a:t>
                </a:r>
                <a:r>
                  <a:rPr lang="en-US" sz="1600" b="1" i="0" baseline="-25000">
                    <a:solidFill>
                      <a:sysClr val="windowText" lastClr="000000"/>
                    </a:solidFill>
                    <a:effectLst/>
                    <a:latin typeface="Roboto" panose="02000000000000000000" pitchFamily="2" charset="0"/>
                    <a:ea typeface="Roboto" panose="02000000000000000000" pitchFamily="2" charset="0"/>
                  </a:rPr>
                  <a:t>2</a:t>
                </a:r>
                <a:r>
                  <a:rPr lang="en-US" sz="1600" b="1" i="0" baseline="0">
                    <a:solidFill>
                      <a:sysClr val="windowText" lastClr="000000"/>
                    </a:solidFill>
                    <a:effectLst/>
                    <a:latin typeface="Roboto" panose="02000000000000000000" pitchFamily="2" charset="0"/>
                    <a:ea typeface="Roboto" panose="02000000000000000000" pitchFamily="2" charset="0"/>
                  </a:rPr>
                  <a:t>e)</a:t>
                </a:r>
                <a:endParaRPr lang="en-US" sz="1600">
                  <a:solidFill>
                    <a:sysClr val="windowText" lastClr="000000"/>
                  </a:solidFill>
                  <a:effectLst/>
                  <a:latin typeface="Roboto" panose="02000000000000000000" pitchFamily="2" charset="0"/>
                  <a:ea typeface="Roboto" panose="02000000000000000000" pitchFamily="2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Roboto" panose="02000000000000000000" pitchFamily="2" charset="0"/>
                <a:ea typeface="Roboto" panose="02000000000000000000" pitchFamily="2" charset="0"/>
                <a:cs typeface="+mn-cs"/>
              </a:defRPr>
            </a:pPr>
            <a:endParaRPr lang="en-US"/>
          </a:p>
        </c:txPr>
        <c:crossAx val="797011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LMDI!$C$3</c:f>
              <c:strCache>
                <c:ptCount val="1"/>
                <c:pt idx="0">
                  <c:v>Δ𝑃𝑂𝑃</c:v>
                </c:pt>
              </c:strCache>
            </c:strRef>
          </c:tx>
          <c:spPr>
            <a:solidFill>
              <a:srgbClr val="4F8A9E"/>
            </a:solidFill>
            <a:ln>
              <a:noFill/>
            </a:ln>
            <a:effectLst/>
          </c:spPr>
          <c:invertIfNegative val="0"/>
          <c:cat>
            <c:strRef>
              <c:f>LMDI!$A$4:$A$12</c:f>
              <c:strCache>
                <c:ptCount val="9"/>
                <c:pt idx="0">
                  <c:v>EPS-EI</c:v>
                </c:pt>
                <c:pt idx="1">
                  <c:v>GCAM-CGS</c:v>
                </c:pt>
                <c:pt idx="2">
                  <c:v>Haiku-RFF</c:v>
                </c:pt>
                <c:pt idx="3">
                  <c:v>IPM-NRDC</c:v>
                </c:pt>
                <c:pt idx="4">
                  <c:v>MARKAL-NETL</c:v>
                </c:pt>
                <c:pt idx="5">
                  <c:v>NEMS-RHG</c:v>
                </c:pt>
                <c:pt idx="6">
                  <c:v>ReEDS-NREL</c:v>
                </c:pt>
                <c:pt idx="7">
                  <c:v>REGEN-EPRI</c:v>
                </c:pt>
                <c:pt idx="8">
                  <c:v>RIO-REPEAT</c:v>
                </c:pt>
              </c:strCache>
            </c:strRef>
          </c:cat>
          <c:val>
            <c:numRef>
              <c:f>LMDI!$C$4:$C$12</c:f>
              <c:numCache>
                <c:formatCode>General</c:formatCode>
                <c:ptCount val="9"/>
                <c:pt idx="0">
                  <c:v>1403.5743997100335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727.77642026249839</c:v>
                </c:pt>
                <c:pt idx="6">
                  <c:v>0</c:v>
                </c:pt>
                <c:pt idx="7">
                  <c:v>682.48227999093842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6E6-426E-B4B9-2D3EB60171B4}"/>
            </c:ext>
          </c:extLst>
        </c:ser>
        <c:ser>
          <c:idx val="2"/>
          <c:order val="2"/>
          <c:tx>
            <c:strRef>
              <c:f>LMDI!$D$3</c:f>
              <c:strCache>
                <c:ptCount val="1"/>
                <c:pt idx="0">
                  <c:v>Δ𝐺𝑃</c:v>
                </c:pt>
              </c:strCache>
            </c:strRef>
          </c:tx>
          <c:spPr>
            <a:solidFill>
              <a:srgbClr val="A4C5CF"/>
            </a:solidFill>
            <a:ln>
              <a:noFill/>
            </a:ln>
            <a:effectLst/>
          </c:spPr>
          <c:invertIfNegative val="0"/>
          <c:cat>
            <c:strRef>
              <c:f>LMDI!$A$4:$A$12</c:f>
              <c:strCache>
                <c:ptCount val="9"/>
                <c:pt idx="0">
                  <c:v>EPS-EI</c:v>
                </c:pt>
                <c:pt idx="1">
                  <c:v>GCAM-CGS</c:v>
                </c:pt>
                <c:pt idx="2">
                  <c:v>Haiku-RFF</c:v>
                </c:pt>
                <c:pt idx="3">
                  <c:v>IPM-NRDC</c:v>
                </c:pt>
                <c:pt idx="4">
                  <c:v>MARKAL-NETL</c:v>
                </c:pt>
                <c:pt idx="5">
                  <c:v>NEMS-RHG</c:v>
                </c:pt>
                <c:pt idx="6">
                  <c:v>ReEDS-NREL</c:v>
                </c:pt>
                <c:pt idx="7">
                  <c:v>REGEN-EPRI</c:v>
                </c:pt>
                <c:pt idx="8">
                  <c:v>RIO-REPEAT</c:v>
                </c:pt>
              </c:strCache>
            </c:strRef>
          </c:cat>
          <c:val>
            <c:numRef>
              <c:f>LMDI!$D$4:$D$12</c:f>
              <c:numCache>
                <c:formatCode>General</c:formatCode>
                <c:ptCount val="9"/>
                <c:pt idx="0">
                  <c:v>58.131731388788424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1431.8150591161118</c:v>
                </c:pt>
                <c:pt idx="6">
                  <c:v>0</c:v>
                </c:pt>
                <c:pt idx="7">
                  <c:v>631.2689788929257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6E6-426E-B4B9-2D3EB60171B4}"/>
            </c:ext>
          </c:extLst>
        </c:ser>
        <c:ser>
          <c:idx val="3"/>
          <c:order val="3"/>
          <c:tx>
            <c:strRef>
              <c:f>LMDI!$E$3</c:f>
              <c:strCache>
                <c:ptCount val="1"/>
                <c:pt idx="0">
                  <c:v>Δ𝐸𝐼</c:v>
                </c:pt>
              </c:strCache>
            </c:strRef>
          </c:tx>
          <c:spPr>
            <a:solidFill>
              <a:srgbClr val="CA7378"/>
            </a:solidFill>
            <a:ln>
              <a:noFill/>
            </a:ln>
            <a:effectLst/>
          </c:spPr>
          <c:invertIfNegative val="0"/>
          <c:cat>
            <c:strRef>
              <c:f>LMDI!$A$4:$A$12</c:f>
              <c:strCache>
                <c:ptCount val="9"/>
                <c:pt idx="0">
                  <c:v>EPS-EI</c:v>
                </c:pt>
                <c:pt idx="1">
                  <c:v>GCAM-CGS</c:v>
                </c:pt>
                <c:pt idx="2">
                  <c:v>Haiku-RFF</c:v>
                </c:pt>
                <c:pt idx="3">
                  <c:v>IPM-NRDC</c:v>
                </c:pt>
                <c:pt idx="4">
                  <c:v>MARKAL-NETL</c:v>
                </c:pt>
                <c:pt idx="5">
                  <c:v>NEMS-RHG</c:v>
                </c:pt>
                <c:pt idx="6">
                  <c:v>ReEDS-NREL</c:v>
                </c:pt>
                <c:pt idx="7">
                  <c:v>REGEN-EPRI</c:v>
                </c:pt>
                <c:pt idx="8">
                  <c:v>RIO-REPEAT</c:v>
                </c:pt>
              </c:strCache>
            </c:strRef>
          </c:cat>
          <c:val>
            <c:numRef>
              <c:f>LMDI!$E$4:$E$12</c:f>
              <c:numCache>
                <c:formatCode>General</c:formatCode>
                <c:ptCount val="9"/>
                <c:pt idx="0">
                  <c:v>-1591.0423528532629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-1443.4707655385985</c:v>
                </c:pt>
                <c:pt idx="6">
                  <c:v>0</c:v>
                </c:pt>
                <c:pt idx="7">
                  <c:v>-1912.8321376064689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6E6-426E-B4B9-2D3EB60171B4}"/>
            </c:ext>
          </c:extLst>
        </c:ser>
        <c:ser>
          <c:idx val="4"/>
          <c:order val="4"/>
          <c:tx>
            <c:strRef>
              <c:f>LMDI!$F$3</c:f>
              <c:strCache>
                <c:ptCount val="1"/>
                <c:pt idx="0">
                  <c:v>Δ𝐶𝐼</c:v>
                </c:pt>
              </c:strCache>
            </c:strRef>
          </c:tx>
          <c:spPr>
            <a:solidFill>
              <a:srgbClr val="A1A1A1"/>
            </a:solidFill>
            <a:ln>
              <a:noFill/>
            </a:ln>
            <a:effectLst/>
          </c:spPr>
          <c:invertIfNegative val="0"/>
          <c:cat>
            <c:strRef>
              <c:f>LMDI!$A$4:$A$12</c:f>
              <c:strCache>
                <c:ptCount val="9"/>
                <c:pt idx="0">
                  <c:v>EPS-EI</c:v>
                </c:pt>
                <c:pt idx="1">
                  <c:v>GCAM-CGS</c:v>
                </c:pt>
                <c:pt idx="2">
                  <c:v>Haiku-RFF</c:v>
                </c:pt>
                <c:pt idx="3">
                  <c:v>IPM-NRDC</c:v>
                </c:pt>
                <c:pt idx="4">
                  <c:v>MARKAL-NETL</c:v>
                </c:pt>
                <c:pt idx="5">
                  <c:v>NEMS-RHG</c:v>
                </c:pt>
                <c:pt idx="6">
                  <c:v>ReEDS-NREL</c:v>
                </c:pt>
                <c:pt idx="7">
                  <c:v>REGEN-EPRI</c:v>
                </c:pt>
                <c:pt idx="8">
                  <c:v>RIO-REPEAT</c:v>
                </c:pt>
              </c:strCache>
            </c:strRef>
          </c:cat>
          <c:val>
            <c:numRef>
              <c:f>LMDI!$F$4:$F$12</c:f>
              <c:numCache>
                <c:formatCode>General</c:formatCode>
                <c:ptCount val="9"/>
                <c:pt idx="0">
                  <c:v>-2418.5724229312245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-3338.4957117247027</c:v>
                </c:pt>
                <c:pt idx="6">
                  <c:v>0</c:v>
                </c:pt>
                <c:pt idx="7">
                  <c:v>-1289.8046072843013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6E6-426E-B4B9-2D3EB60171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0"/>
        <c:overlap val="100"/>
        <c:axId val="658268552"/>
        <c:axId val="658265272"/>
      </c:barChart>
      <c:lineChart>
        <c:grouping val="standard"/>
        <c:varyColors val="0"/>
        <c:ser>
          <c:idx val="5"/>
          <c:order val="5"/>
          <c:tx>
            <c:v>Net</c:v>
          </c:tx>
          <c:spPr>
            <a:ln w="28575" cap="rnd">
              <a:noFill/>
              <a:round/>
            </a:ln>
            <a:effectLst/>
          </c:spPr>
          <c:marker>
            <c:symbol val="circle"/>
            <c:size val="8"/>
            <c:spPr>
              <a:noFill/>
              <a:ln w="25400">
                <a:solidFill>
                  <a:schemeClr val="tx1"/>
                </a:solidFill>
              </a:ln>
              <a:effectLst/>
            </c:spPr>
          </c:marker>
          <c:val>
            <c:numRef>
              <c:f>LMDI!$G$4:$G$12</c:f>
              <c:numCache>
                <c:formatCode>General</c:formatCode>
                <c:ptCount val="9"/>
                <c:pt idx="0">
                  <c:v>-2547.9086446856654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-2622.3749978846909</c:v>
                </c:pt>
                <c:pt idx="6">
                  <c:v>0</c:v>
                </c:pt>
                <c:pt idx="7">
                  <c:v>-1888.8854860069061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91A-48C7-A53C-74FD50DE5A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8268552"/>
        <c:axId val="658265272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LMDI!$B$3</c15:sqref>
                        </c15:formulaRef>
                      </c:ext>
                    </c:extLst>
                    <c:strCache>
                      <c:ptCount val="1"/>
                      <c:pt idx="0">
                        <c:v>Δ𝐶𝐸</c:v>
                      </c:pt>
                    </c:strCache>
                  </c:strRef>
                </c:tx>
                <c:spPr>
                  <a:ln w="28575" cap="rnd">
                    <a:noFill/>
                    <a:round/>
                  </a:ln>
                  <a:effectLst/>
                </c:spPr>
                <c:marker>
                  <c:symbol val="circle"/>
                  <c:size val="8"/>
                  <c:spPr>
                    <a:noFill/>
                    <a:ln w="19050">
                      <a:solidFill>
                        <a:schemeClr val="tx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LMDI!$A$4:$A$12</c15:sqref>
                        </c15:formulaRef>
                      </c:ext>
                    </c:extLst>
                    <c:strCache>
                      <c:ptCount val="9"/>
                      <c:pt idx="0">
                        <c:v>EPS-EI</c:v>
                      </c:pt>
                      <c:pt idx="1">
                        <c:v>GCAM-CGS</c:v>
                      </c:pt>
                      <c:pt idx="2">
                        <c:v>Haiku-RFF</c:v>
                      </c:pt>
                      <c:pt idx="3">
                        <c:v>IPM-NRDC</c:v>
                      </c:pt>
                      <c:pt idx="4">
                        <c:v>MARKAL-NETL</c:v>
                      </c:pt>
                      <c:pt idx="5">
                        <c:v>NEMS-RHG</c:v>
                      </c:pt>
                      <c:pt idx="6">
                        <c:v>ReEDS-NREL</c:v>
                      </c:pt>
                      <c:pt idx="7">
                        <c:v>REGEN-EPRI</c:v>
                      </c:pt>
                      <c:pt idx="8">
                        <c:v>RIO-REPEAT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LMDI!$B$4:$B$12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-2547.9086446856622</c:v>
                      </c:pt>
                      <c:pt idx="1">
                        <c:v>-2612.2543445698238</c:v>
                      </c:pt>
                      <c:pt idx="2">
                        <c:v>-1430.0171026136704</c:v>
                      </c:pt>
                      <c:pt idx="3">
                        <c:v>-1572.7108014390969</c:v>
                      </c:pt>
                      <c:pt idx="4">
                        <c:v>-2081</c:v>
                      </c:pt>
                      <c:pt idx="5">
                        <c:v>-2622.3749978846918</c:v>
                      </c:pt>
                      <c:pt idx="6">
                        <c:v>-1986.586475228718</c:v>
                      </c:pt>
                      <c:pt idx="7">
                        <c:v>-1888.8854860069082</c:v>
                      </c:pt>
                      <c:pt idx="8">
                        <c:v>-2296.4068403207657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86E6-426E-B4B9-2D3EB60171B4}"/>
                  </c:ext>
                </c:extLst>
              </c15:ser>
            </c15:filteredLineSeries>
          </c:ext>
        </c:extLst>
      </c:lineChart>
      <c:catAx>
        <c:axId val="658268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50000"/>
                <a:lumOff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Roboto" panose="02000000000000000000" pitchFamily="2" charset="0"/>
                <a:ea typeface="Roboto" panose="02000000000000000000" pitchFamily="2" charset="0"/>
                <a:cs typeface="+mn-cs"/>
              </a:defRPr>
            </a:pPr>
            <a:endParaRPr lang="en-US"/>
          </a:p>
        </c:txPr>
        <c:crossAx val="658265272"/>
        <c:crosses val="autoZero"/>
        <c:auto val="1"/>
        <c:lblAlgn val="ctr"/>
        <c:lblOffset val="100"/>
        <c:noMultiLvlLbl val="0"/>
      </c:catAx>
      <c:valAx>
        <c:axId val="658265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>
                    <a:solidFill>
                      <a:sysClr val="windowText" lastClr="000000"/>
                    </a:solidFill>
                    <a:latin typeface="Roboto" panose="02000000000000000000" pitchFamily="2" charset="0"/>
                    <a:ea typeface="Roboto" panose="02000000000000000000" pitchFamily="2" charset="0"/>
                  </a:rPr>
                  <a:t>Emissions Change (</a:t>
                </a:r>
                <a:r>
                  <a:rPr lang="en-US" sz="1600" b="1" i="0" baseline="0">
                    <a:solidFill>
                      <a:sysClr val="windowText" lastClr="000000"/>
                    </a:solidFill>
                    <a:effectLst/>
                    <a:latin typeface="Roboto" panose="02000000000000000000" pitchFamily="2" charset="0"/>
                    <a:ea typeface="Roboto" panose="02000000000000000000" pitchFamily="2" charset="0"/>
                  </a:rPr>
                  <a:t>Gt-CO</a:t>
                </a:r>
                <a:r>
                  <a:rPr lang="en-US" sz="1600" b="1" i="0" baseline="-25000">
                    <a:solidFill>
                      <a:sysClr val="windowText" lastClr="000000"/>
                    </a:solidFill>
                    <a:effectLst/>
                    <a:latin typeface="Roboto" panose="02000000000000000000" pitchFamily="2" charset="0"/>
                    <a:ea typeface="Roboto" panose="02000000000000000000" pitchFamily="2" charset="0"/>
                  </a:rPr>
                  <a:t>2</a:t>
                </a:r>
                <a:r>
                  <a:rPr lang="en-US" sz="1600" b="1" i="0" baseline="0">
                    <a:solidFill>
                      <a:sysClr val="windowText" lastClr="000000"/>
                    </a:solidFill>
                    <a:effectLst/>
                    <a:latin typeface="Roboto" panose="02000000000000000000" pitchFamily="2" charset="0"/>
                    <a:ea typeface="Roboto" panose="02000000000000000000" pitchFamily="2" charset="0"/>
                  </a:rPr>
                  <a:t>e/yr)</a:t>
                </a:r>
                <a:endParaRPr lang="en-US" sz="1600" b="1">
                  <a:solidFill>
                    <a:sysClr val="windowText" lastClr="000000"/>
                  </a:solidFill>
                  <a:effectLst/>
                  <a:latin typeface="Roboto" panose="02000000000000000000" pitchFamily="2" charset="0"/>
                  <a:ea typeface="Roboto" panose="02000000000000000000" pitchFamily="2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Roboto" panose="02000000000000000000" pitchFamily="2" charset="0"/>
                <a:ea typeface="Roboto" panose="02000000000000000000" pitchFamily="2" charset="0"/>
                <a:cs typeface="+mn-cs"/>
              </a:defRPr>
            </a:pPr>
            <a:endParaRPr lang="en-US"/>
          </a:p>
        </c:txPr>
        <c:crossAx val="658268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Roboto" panose="02000000000000000000" pitchFamily="2" charset="0"/>
              <a:ea typeface="Roboto" panose="02000000000000000000" pitchFamily="2" charset="0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518031102853717"/>
          <c:y val="3.3004290033921198E-2"/>
          <c:w val="0.70731921086087768"/>
          <c:h val="0.80648512685914264"/>
        </c:manualLayout>
      </c:layout>
      <c:barChart>
        <c:barDir val="col"/>
        <c:grouping val="stacked"/>
        <c:varyColors val="0"/>
        <c:ser>
          <c:idx val="8"/>
          <c:order val="0"/>
          <c:tx>
            <c:strRef>
              <c:f>'W EPS'!$D$14</c:f>
              <c:strCache>
                <c:ptCount val="1"/>
                <c:pt idx="0">
                  <c:v>Blank (Energy CO2)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'W EPS'!$E$4:$L$4</c:f>
              <c:strCache>
                <c:ptCount val="8"/>
                <c:pt idx="0">
                  <c:v>2005</c:v>
                </c:pt>
                <c:pt idx="1">
                  <c:v>2021</c:v>
                </c:pt>
                <c:pt idx="2">
                  <c:v>Electric</c:v>
                </c:pt>
                <c:pt idx="3">
                  <c:v>Industry</c:v>
                </c:pt>
                <c:pt idx="4">
                  <c:v>Buildings</c:v>
                </c:pt>
                <c:pt idx="5">
                  <c:v>Transport</c:v>
                </c:pt>
                <c:pt idx="6">
                  <c:v>Gap</c:v>
                </c:pt>
                <c:pt idx="7">
                  <c:v>2030</c:v>
                </c:pt>
              </c:strCache>
            </c:strRef>
          </c:cat>
          <c:val>
            <c:numRef>
              <c:f>'W EPS'!$E$14:$L$14</c:f>
              <c:numCache>
                <c:formatCode>General</c:formatCode>
                <c:ptCount val="8"/>
                <c:pt idx="2" formatCode="#,##0.0">
                  <c:v>4134.0476816998444</c:v>
                </c:pt>
                <c:pt idx="3" formatCode="#,##0.0">
                  <c:v>3886.0620610726983</c:v>
                </c:pt>
                <c:pt idx="4" formatCode="#,##0.0">
                  <c:v>3825.2105273709067</c:v>
                </c:pt>
                <c:pt idx="5" formatCode="#,##0.0">
                  <c:v>3347.0034850000002</c:v>
                </c:pt>
                <c:pt idx="6" formatCode="#,##0.0">
                  <c:v>2965.7025836702455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1F-401C-BBEC-208DC4CFFC92}"/>
            </c:ext>
          </c:extLst>
        </c:ser>
        <c:ser>
          <c:idx val="9"/>
          <c:order val="1"/>
          <c:tx>
            <c:strRef>
              <c:f>'W EPS'!$D$6</c:f>
              <c:strCache>
                <c:ptCount val="1"/>
              </c:strCache>
            </c:strRef>
          </c:tx>
          <c:spPr>
            <a:solidFill>
              <a:srgbClr val="948BB3"/>
            </a:solidFill>
            <a:ln>
              <a:noFill/>
            </a:ln>
            <a:effectLst/>
          </c:spPr>
          <c:invertIfNegative val="0"/>
          <c:val>
            <c:numRef>
              <c:f>'W EPS'!$E$6:$L$6</c:f>
              <c:numCache>
                <c:formatCode>#,##0.0</c:formatCode>
                <c:ptCount val="8"/>
              </c:numCache>
            </c:numRef>
          </c:val>
          <c:extLst>
            <c:ext xmlns:c16="http://schemas.microsoft.com/office/drawing/2014/chart" uri="{C3380CC4-5D6E-409C-BE32-E72D297353CC}">
              <c16:uniqueId val="{00000001-651F-401C-BBEC-208DC4CFFC92}"/>
            </c:ext>
          </c:extLst>
        </c:ser>
        <c:ser>
          <c:idx val="0"/>
          <c:order val="2"/>
          <c:tx>
            <c:strRef>
              <c:f>'W EPS'!$D$5</c:f>
              <c:strCache>
                <c:ptCount val="1"/>
                <c:pt idx="0">
                  <c:v>Electric</c:v>
                </c:pt>
              </c:strCache>
            </c:strRef>
          </c:tx>
          <c:spPr>
            <a:solidFill>
              <a:srgbClr val="948BB3"/>
            </a:solidFill>
            <a:ln>
              <a:noFill/>
            </a:ln>
            <a:effectLst/>
          </c:spPr>
          <c:invertIfNegative val="0"/>
          <c:cat>
            <c:strRef>
              <c:f>'W EPS'!$E$4:$L$4</c:f>
              <c:strCache>
                <c:ptCount val="8"/>
                <c:pt idx="0">
                  <c:v>2005</c:v>
                </c:pt>
                <c:pt idx="1">
                  <c:v>2021</c:v>
                </c:pt>
                <c:pt idx="2">
                  <c:v>Electric</c:v>
                </c:pt>
                <c:pt idx="3">
                  <c:v>Industry</c:v>
                </c:pt>
                <c:pt idx="4">
                  <c:v>Buildings</c:v>
                </c:pt>
                <c:pt idx="5">
                  <c:v>Transport</c:v>
                </c:pt>
                <c:pt idx="6">
                  <c:v>Gap</c:v>
                </c:pt>
                <c:pt idx="7">
                  <c:v>2030</c:v>
                </c:pt>
              </c:strCache>
            </c:strRef>
          </c:cat>
          <c:val>
            <c:numRef>
              <c:f>'W EPS'!$E$5:$L$5</c:f>
              <c:numCache>
                <c:formatCode>#,##0.0</c:formatCode>
                <c:ptCount val="8"/>
                <c:pt idx="0">
                  <c:v>2400.057485640647</c:v>
                </c:pt>
                <c:pt idx="1">
                  <c:v>1551</c:v>
                </c:pt>
                <c:pt idx="2">
                  <c:v>1797.3574856406469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51F-401C-BBEC-208DC4CFFC92}"/>
            </c:ext>
          </c:extLst>
        </c:ser>
        <c:ser>
          <c:idx val="10"/>
          <c:order val="3"/>
          <c:tx>
            <c:strRef>
              <c:f>'W EPS'!$D$8</c:f>
              <c:strCache>
                <c:ptCount val="1"/>
              </c:strCache>
            </c:strRef>
          </c:tx>
          <c:spPr>
            <a:solidFill>
              <a:srgbClr val="E5BA4F"/>
            </a:solidFill>
            <a:ln>
              <a:noFill/>
            </a:ln>
            <a:effectLst/>
          </c:spPr>
          <c:invertIfNegative val="0"/>
          <c:val>
            <c:numRef>
              <c:f>'W EPS'!$E$8:$L$8</c:f>
              <c:numCache>
                <c:formatCode>#,##0.0</c:formatCode>
                <c:ptCount val="8"/>
              </c:numCache>
            </c:numRef>
          </c:val>
          <c:extLst>
            <c:ext xmlns:c16="http://schemas.microsoft.com/office/drawing/2014/chart" uri="{C3380CC4-5D6E-409C-BE32-E72D297353CC}">
              <c16:uniqueId val="{00000003-651F-401C-BBEC-208DC4CFFC92}"/>
            </c:ext>
          </c:extLst>
        </c:ser>
        <c:ser>
          <c:idx val="1"/>
          <c:order val="4"/>
          <c:tx>
            <c:strRef>
              <c:f>'W EPS'!$D$7</c:f>
              <c:strCache>
                <c:ptCount val="1"/>
                <c:pt idx="0">
                  <c:v>Industry</c:v>
                </c:pt>
              </c:strCache>
            </c:strRef>
          </c:tx>
          <c:spPr>
            <a:solidFill>
              <a:srgbClr val="E5BA4F"/>
            </a:solidFill>
            <a:ln>
              <a:noFill/>
            </a:ln>
            <a:effectLst/>
          </c:spPr>
          <c:invertIfNegative val="0"/>
          <c:cat>
            <c:strRef>
              <c:f>'W EPS'!$E$4:$L$4</c:f>
              <c:strCache>
                <c:ptCount val="8"/>
                <c:pt idx="0">
                  <c:v>2005</c:v>
                </c:pt>
                <c:pt idx="1">
                  <c:v>2021</c:v>
                </c:pt>
                <c:pt idx="2">
                  <c:v>Electric</c:v>
                </c:pt>
                <c:pt idx="3">
                  <c:v>Industry</c:v>
                </c:pt>
                <c:pt idx="4">
                  <c:v>Buildings</c:v>
                </c:pt>
                <c:pt idx="5">
                  <c:v>Transport</c:v>
                </c:pt>
                <c:pt idx="6">
                  <c:v>Gap</c:v>
                </c:pt>
                <c:pt idx="7">
                  <c:v>2030</c:v>
                </c:pt>
              </c:strCache>
            </c:strRef>
          </c:cat>
          <c:val>
            <c:numRef>
              <c:f>'W EPS'!$E$7:$L$7</c:f>
              <c:numCache>
                <c:formatCode>#,##0.0</c:formatCode>
                <c:ptCount val="8"/>
                <c:pt idx="0">
                  <c:v>1086.7679786271462</c:v>
                </c:pt>
                <c:pt idx="1">
                  <c:v>777.34664804469276</c:v>
                </c:pt>
                <c:pt idx="3">
                  <c:v>247.98562062714632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51F-401C-BBEC-208DC4CFFC92}"/>
            </c:ext>
          </c:extLst>
        </c:ser>
        <c:ser>
          <c:idx val="11"/>
          <c:order val="5"/>
          <c:tx>
            <c:strRef>
              <c:f>'W EPS'!$D$10</c:f>
              <c:strCache>
                <c:ptCount val="1"/>
              </c:strCache>
            </c:strRef>
          </c:tx>
          <c:spPr>
            <a:solidFill>
              <a:srgbClr val="DA7D45"/>
            </a:solidFill>
            <a:ln>
              <a:noFill/>
            </a:ln>
            <a:effectLst/>
          </c:spPr>
          <c:invertIfNegative val="0"/>
          <c:val>
            <c:numRef>
              <c:f>'W EPS'!$E$10:$L$10</c:f>
              <c:numCache>
                <c:formatCode>#,##0.0</c:formatCode>
                <c:ptCount val="8"/>
              </c:numCache>
            </c:numRef>
          </c:val>
          <c:extLst>
            <c:ext xmlns:c16="http://schemas.microsoft.com/office/drawing/2014/chart" uri="{C3380CC4-5D6E-409C-BE32-E72D297353CC}">
              <c16:uniqueId val="{00000005-651F-401C-BBEC-208DC4CFFC92}"/>
            </c:ext>
          </c:extLst>
        </c:ser>
        <c:ser>
          <c:idx val="2"/>
          <c:order val="6"/>
          <c:tx>
            <c:strRef>
              <c:f>'W EPS'!$D$9</c:f>
              <c:strCache>
                <c:ptCount val="1"/>
                <c:pt idx="0">
                  <c:v>Buildings</c:v>
                </c:pt>
              </c:strCache>
            </c:strRef>
          </c:tx>
          <c:spPr>
            <a:solidFill>
              <a:srgbClr val="DA7D45"/>
            </a:solidFill>
            <a:ln>
              <a:noFill/>
            </a:ln>
            <a:effectLst/>
          </c:spPr>
          <c:invertIfNegative val="0"/>
          <c:cat>
            <c:strRef>
              <c:f>'W EPS'!$E$4:$L$4</c:f>
              <c:strCache>
                <c:ptCount val="8"/>
                <c:pt idx="0">
                  <c:v>2005</c:v>
                </c:pt>
                <c:pt idx="1">
                  <c:v>2021</c:v>
                </c:pt>
                <c:pt idx="2">
                  <c:v>Electric</c:v>
                </c:pt>
                <c:pt idx="3">
                  <c:v>Industry</c:v>
                </c:pt>
                <c:pt idx="4">
                  <c:v>Buildings</c:v>
                </c:pt>
                <c:pt idx="5">
                  <c:v>Transport</c:v>
                </c:pt>
                <c:pt idx="6">
                  <c:v>Gap</c:v>
                </c:pt>
                <c:pt idx="7">
                  <c:v>2030</c:v>
                </c:pt>
              </c:strCache>
            </c:strRef>
          </c:cat>
          <c:val>
            <c:numRef>
              <c:f>'W EPS'!$E$9:$L$9</c:f>
              <c:numCache>
                <c:formatCode>#,##0.0</c:formatCode>
                <c:ptCount val="8"/>
                <c:pt idx="0">
                  <c:v>586.02753370179153</c:v>
                </c:pt>
                <c:pt idx="1">
                  <c:v>559</c:v>
                </c:pt>
                <c:pt idx="4">
                  <c:v>60.851533701791595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51F-401C-BBEC-208DC4CFFC92}"/>
            </c:ext>
          </c:extLst>
        </c:ser>
        <c:ser>
          <c:idx val="12"/>
          <c:order val="7"/>
          <c:tx>
            <c:strRef>
              <c:f>'W EPS'!$D$12</c:f>
              <c:strCache>
                <c:ptCount val="1"/>
              </c:strCache>
            </c:strRef>
          </c:tx>
          <c:spPr>
            <a:solidFill>
              <a:srgbClr val="8AC869"/>
            </a:solidFill>
            <a:ln>
              <a:noFill/>
            </a:ln>
            <a:effectLst/>
          </c:spPr>
          <c:invertIfNegative val="0"/>
          <c:val>
            <c:numRef>
              <c:f>'W EPS'!$E$12:$L$12</c:f>
              <c:numCache>
                <c:formatCode>#,##0.0</c:formatCode>
                <c:ptCount val="8"/>
              </c:numCache>
            </c:numRef>
          </c:val>
          <c:extLst>
            <c:ext xmlns:c16="http://schemas.microsoft.com/office/drawing/2014/chart" uri="{C3380CC4-5D6E-409C-BE32-E72D297353CC}">
              <c16:uniqueId val="{00000007-651F-401C-BBEC-208DC4CFFC92}"/>
            </c:ext>
          </c:extLst>
        </c:ser>
        <c:ser>
          <c:idx val="3"/>
          <c:order val="8"/>
          <c:tx>
            <c:strRef>
              <c:f>'W EPS'!$D$11</c:f>
              <c:strCache>
                <c:ptCount val="1"/>
                <c:pt idx="0">
                  <c:v>Transport</c:v>
                </c:pt>
              </c:strCache>
            </c:strRef>
          </c:tx>
          <c:spPr>
            <a:solidFill>
              <a:srgbClr val="8AC869"/>
            </a:solidFill>
            <a:ln>
              <a:noFill/>
            </a:ln>
            <a:effectLst/>
          </c:spPr>
          <c:invertIfNegative val="0"/>
          <c:cat>
            <c:strRef>
              <c:f>'W EPS'!$E$4:$L$4</c:f>
              <c:strCache>
                <c:ptCount val="8"/>
                <c:pt idx="0">
                  <c:v>2005</c:v>
                </c:pt>
                <c:pt idx="1">
                  <c:v>2021</c:v>
                </c:pt>
                <c:pt idx="2">
                  <c:v>Electric</c:v>
                </c:pt>
                <c:pt idx="3">
                  <c:v>Industry</c:v>
                </c:pt>
                <c:pt idx="4">
                  <c:v>Buildings</c:v>
                </c:pt>
                <c:pt idx="5">
                  <c:v>Transport</c:v>
                </c:pt>
                <c:pt idx="6">
                  <c:v>Gap</c:v>
                </c:pt>
                <c:pt idx="7">
                  <c:v>2030</c:v>
                </c:pt>
              </c:strCache>
            </c:strRef>
          </c:cat>
          <c:val>
            <c:numRef>
              <c:f>'W EPS'!$E$11:$L$11</c:f>
              <c:numCache>
                <c:formatCode>#,##0.0</c:formatCode>
                <c:ptCount val="8"/>
                <c:pt idx="0">
                  <c:v>1858.5521693709068</c:v>
                </c:pt>
                <c:pt idx="1">
                  <c:v>1699.7304573804574</c:v>
                </c:pt>
                <c:pt idx="5">
                  <c:v>478.20704237090672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51F-401C-BBEC-208DC4CFFC92}"/>
            </c:ext>
          </c:extLst>
        </c:ser>
        <c:ser>
          <c:idx val="4"/>
          <c:order val="9"/>
          <c:tx>
            <c:v>Gap</c:v>
          </c:tx>
          <c:spPr>
            <a:solidFill>
              <a:srgbClr val="264478"/>
            </a:solidFill>
            <a:ln>
              <a:noFill/>
            </a:ln>
            <a:effectLst/>
          </c:spPr>
          <c:invertIfNegative val="0"/>
          <c:dPt>
            <c:idx val="7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651F-401C-BBEC-208DC4CFFC92}"/>
              </c:ext>
            </c:extLst>
          </c:dPt>
          <c:val>
            <c:numRef>
              <c:f>'W EPS'!$E$13:$L$13</c:f>
              <c:numCache>
                <c:formatCode>#,##0.0</c:formatCode>
                <c:ptCount val="8"/>
                <c:pt idx="6">
                  <c:v>381.30090132975465</c:v>
                </c:pt>
                <c:pt idx="7" formatCode="General">
                  <c:v>2965.7025836702455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651F-401C-BBEC-208DC4CFFC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729918120"/>
        <c:axId val="729915824"/>
        <c:extLst/>
      </c:barChart>
      <c:catAx>
        <c:axId val="729918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50000"/>
                <a:lumOff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9915824"/>
        <c:crosses val="autoZero"/>
        <c:auto val="1"/>
        <c:lblAlgn val="ctr"/>
        <c:lblOffset val="100"/>
        <c:noMultiLvlLbl val="0"/>
      </c:catAx>
      <c:valAx>
        <c:axId val="729915824"/>
        <c:scaling>
          <c:orientation val="minMax"/>
          <c:max val="6200"/>
          <c:min val="0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Roboto" panose="02000000000000000000" pitchFamily="2" charset="0"/>
                    <a:ea typeface="Roboto" panose="02000000000000000000" pitchFamily="2" charset="0"/>
                    <a:cs typeface="+mn-cs"/>
                  </a:defRPr>
                </a:pPr>
                <a:r>
                  <a:rPr lang="en-US" sz="1600" b="1" i="0" baseline="0">
                    <a:solidFill>
                      <a:sysClr val="windowText" lastClr="000000"/>
                    </a:solidFill>
                    <a:effectLst/>
                    <a:latin typeface="Roboto" panose="02000000000000000000" pitchFamily="2" charset="0"/>
                    <a:ea typeface="Roboto" panose="02000000000000000000" pitchFamily="2" charset="0"/>
                  </a:rPr>
                  <a:t>Energy CO</a:t>
                </a:r>
                <a:r>
                  <a:rPr lang="en-US" sz="1600" b="1" i="0" baseline="-25000">
                    <a:solidFill>
                      <a:sysClr val="windowText" lastClr="000000"/>
                    </a:solidFill>
                    <a:effectLst/>
                    <a:latin typeface="Roboto" panose="02000000000000000000" pitchFamily="2" charset="0"/>
                    <a:ea typeface="Roboto" panose="02000000000000000000" pitchFamily="2" charset="0"/>
                  </a:rPr>
                  <a:t>2</a:t>
                </a:r>
                <a:r>
                  <a:rPr lang="en-US" sz="1600" b="1" i="0" baseline="0">
                    <a:solidFill>
                      <a:sysClr val="windowText" lastClr="000000"/>
                    </a:solidFill>
                    <a:effectLst/>
                    <a:latin typeface="Roboto" panose="02000000000000000000" pitchFamily="2" charset="0"/>
                    <a:ea typeface="Roboto" panose="02000000000000000000" pitchFamily="2" charset="0"/>
                  </a:rPr>
                  <a:t> Emissions (Mt-CO</a:t>
                </a:r>
                <a:r>
                  <a:rPr lang="en-US" sz="1600" b="1" i="0" baseline="-25000">
                    <a:solidFill>
                      <a:sysClr val="windowText" lastClr="000000"/>
                    </a:solidFill>
                    <a:effectLst/>
                    <a:latin typeface="Roboto" panose="02000000000000000000" pitchFamily="2" charset="0"/>
                    <a:ea typeface="Roboto" panose="02000000000000000000" pitchFamily="2" charset="0"/>
                  </a:rPr>
                  <a:t>2</a:t>
                </a:r>
                <a:r>
                  <a:rPr lang="en-US" sz="1600" b="1" i="0" baseline="0">
                    <a:solidFill>
                      <a:sysClr val="windowText" lastClr="000000"/>
                    </a:solidFill>
                    <a:effectLst/>
                    <a:latin typeface="Roboto" panose="02000000000000000000" pitchFamily="2" charset="0"/>
                    <a:ea typeface="Roboto" panose="02000000000000000000" pitchFamily="2" charset="0"/>
                  </a:rPr>
                  <a:t>)</a:t>
                </a:r>
                <a:endParaRPr lang="en-US" sz="1600">
                  <a:solidFill>
                    <a:sysClr val="windowText" lastClr="000000"/>
                  </a:solidFill>
                  <a:effectLst/>
                  <a:latin typeface="Roboto" panose="02000000000000000000" pitchFamily="2" charset="0"/>
                  <a:ea typeface="Roboto" panose="02000000000000000000" pitchFamily="2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Roboto" panose="02000000000000000000" pitchFamily="2" charset="0"/>
                  <a:ea typeface="Roboto" panose="02000000000000000000" pitchFamily="2" charset="0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Roboto" panose="02000000000000000000" pitchFamily="2" charset="0"/>
                <a:ea typeface="Roboto" panose="02000000000000000000" pitchFamily="2" charset="0"/>
                <a:cs typeface="+mn-cs"/>
              </a:defRPr>
            </a:pPr>
            <a:endParaRPr lang="en-US"/>
          </a:p>
        </c:txPr>
        <c:crossAx val="729918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518031102853717"/>
          <c:y val="3.3004290033921198E-2"/>
          <c:w val="0.70731921086087768"/>
          <c:h val="0.80648512685914264"/>
        </c:manualLayout>
      </c:layout>
      <c:barChart>
        <c:barDir val="col"/>
        <c:grouping val="stacked"/>
        <c:varyColors val="0"/>
        <c:ser>
          <c:idx val="8"/>
          <c:order val="0"/>
          <c:tx>
            <c:strRef>
              <c:f>'W GCAM'!$D$14</c:f>
              <c:strCache>
                <c:ptCount val="1"/>
                <c:pt idx="0">
                  <c:v>Blank (Energy CO2)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'W GCAM'!$E$4:$L$4</c:f>
              <c:strCache>
                <c:ptCount val="8"/>
                <c:pt idx="0">
                  <c:v>2005</c:v>
                </c:pt>
                <c:pt idx="1">
                  <c:v>2021</c:v>
                </c:pt>
                <c:pt idx="2">
                  <c:v>Electric</c:v>
                </c:pt>
                <c:pt idx="3">
                  <c:v>Industry</c:v>
                </c:pt>
                <c:pt idx="4">
                  <c:v>Buildings</c:v>
                </c:pt>
                <c:pt idx="5">
                  <c:v>Transport</c:v>
                </c:pt>
                <c:pt idx="6">
                  <c:v>Gap</c:v>
                </c:pt>
                <c:pt idx="7">
                  <c:v>2030</c:v>
                </c:pt>
              </c:strCache>
            </c:strRef>
          </c:cat>
          <c:val>
            <c:numRef>
              <c:f>'W GCAM'!$E$14:$L$14</c:f>
              <c:numCache>
                <c:formatCode>General</c:formatCode>
                <c:ptCount val="8"/>
                <c:pt idx="2" formatCode="#,##0.0">
                  <c:v>4324.8590548132179</c:v>
                </c:pt>
                <c:pt idx="3" formatCode="#,##0.0">
                  <c:v>4150.1956708830476</c:v>
                </c:pt>
                <c:pt idx="4" formatCode="#,##0.0">
                  <c:v>4019.0109484811246</c:v>
                </c:pt>
                <c:pt idx="5" formatCode="#,##0.0">
                  <c:v>3507.3905908031347</c:v>
                </c:pt>
                <c:pt idx="6" formatCode="#,##0.0">
                  <c:v>3031.150000000001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2D-4E83-82A2-54B3AC3F176A}"/>
            </c:ext>
          </c:extLst>
        </c:ser>
        <c:ser>
          <c:idx val="9"/>
          <c:order val="1"/>
          <c:tx>
            <c:strRef>
              <c:f>'W GCAM'!$D$6</c:f>
              <c:strCache>
                <c:ptCount val="1"/>
              </c:strCache>
            </c:strRef>
          </c:tx>
          <c:spPr>
            <a:solidFill>
              <a:srgbClr val="948BB3"/>
            </a:solidFill>
            <a:ln>
              <a:noFill/>
            </a:ln>
            <a:effectLst/>
          </c:spPr>
          <c:invertIfNegative val="0"/>
          <c:val>
            <c:numRef>
              <c:f>'W GCAM'!$E$6:$L$6</c:f>
              <c:numCache>
                <c:formatCode>#,##0.0</c:formatCode>
                <c:ptCount val="8"/>
              </c:numCache>
            </c:numRef>
          </c:val>
          <c:extLst>
            <c:ext xmlns:c16="http://schemas.microsoft.com/office/drawing/2014/chart" uri="{C3380CC4-5D6E-409C-BE32-E72D297353CC}">
              <c16:uniqueId val="{00000001-B32D-4E83-82A2-54B3AC3F176A}"/>
            </c:ext>
          </c:extLst>
        </c:ser>
        <c:ser>
          <c:idx val="0"/>
          <c:order val="2"/>
          <c:tx>
            <c:strRef>
              <c:f>'W GCAM'!$D$5</c:f>
              <c:strCache>
                <c:ptCount val="1"/>
                <c:pt idx="0">
                  <c:v>Electric</c:v>
                </c:pt>
              </c:strCache>
            </c:strRef>
          </c:tx>
          <c:spPr>
            <a:solidFill>
              <a:srgbClr val="948BB3"/>
            </a:solidFill>
            <a:ln>
              <a:noFill/>
            </a:ln>
            <a:effectLst/>
          </c:spPr>
          <c:invertIfNegative val="0"/>
          <c:cat>
            <c:strRef>
              <c:f>'W GCAM'!$E$4:$L$4</c:f>
              <c:strCache>
                <c:ptCount val="8"/>
                <c:pt idx="0">
                  <c:v>2005</c:v>
                </c:pt>
                <c:pt idx="1">
                  <c:v>2021</c:v>
                </c:pt>
                <c:pt idx="2">
                  <c:v>Electric</c:v>
                </c:pt>
                <c:pt idx="3">
                  <c:v>Industry</c:v>
                </c:pt>
                <c:pt idx="4">
                  <c:v>Buildings</c:v>
                </c:pt>
                <c:pt idx="5">
                  <c:v>Transport</c:v>
                </c:pt>
                <c:pt idx="6">
                  <c:v>Gap</c:v>
                </c:pt>
                <c:pt idx="7">
                  <c:v>2030</c:v>
                </c:pt>
              </c:strCache>
            </c:strRef>
          </c:cat>
          <c:val>
            <c:numRef>
              <c:f>'W GCAM'!$E$5:$L$5</c:f>
              <c:numCache>
                <c:formatCode>#,##0.0</c:formatCode>
                <c:ptCount val="8"/>
                <c:pt idx="0">
                  <c:v>2417.1</c:v>
                </c:pt>
                <c:pt idx="1">
                  <c:v>1551</c:v>
                </c:pt>
                <c:pt idx="2">
                  <c:v>1737.4409451867828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32D-4E83-82A2-54B3AC3F176A}"/>
            </c:ext>
          </c:extLst>
        </c:ser>
        <c:ser>
          <c:idx val="10"/>
          <c:order val="3"/>
          <c:tx>
            <c:strRef>
              <c:f>'W GCAM'!$D$8</c:f>
              <c:strCache>
                <c:ptCount val="1"/>
              </c:strCache>
            </c:strRef>
          </c:tx>
          <c:spPr>
            <a:solidFill>
              <a:srgbClr val="E5BA4F"/>
            </a:solidFill>
            <a:ln>
              <a:noFill/>
            </a:ln>
            <a:effectLst/>
          </c:spPr>
          <c:invertIfNegative val="0"/>
          <c:val>
            <c:numRef>
              <c:f>'W GCAM'!$E$8:$L$8</c:f>
              <c:numCache>
                <c:formatCode>#,##0.0</c:formatCode>
                <c:ptCount val="8"/>
              </c:numCache>
            </c:numRef>
          </c:val>
          <c:extLst>
            <c:ext xmlns:c16="http://schemas.microsoft.com/office/drawing/2014/chart" uri="{C3380CC4-5D6E-409C-BE32-E72D297353CC}">
              <c16:uniqueId val="{00000003-B32D-4E83-82A2-54B3AC3F176A}"/>
            </c:ext>
          </c:extLst>
        </c:ser>
        <c:ser>
          <c:idx val="1"/>
          <c:order val="4"/>
          <c:tx>
            <c:strRef>
              <c:f>'W GCAM'!$D$7</c:f>
              <c:strCache>
                <c:ptCount val="1"/>
                <c:pt idx="0">
                  <c:v>Industry</c:v>
                </c:pt>
              </c:strCache>
            </c:strRef>
          </c:tx>
          <c:spPr>
            <a:solidFill>
              <a:srgbClr val="E5BA4F"/>
            </a:solidFill>
            <a:ln>
              <a:noFill/>
            </a:ln>
            <a:effectLst/>
          </c:spPr>
          <c:invertIfNegative val="0"/>
          <c:cat>
            <c:strRef>
              <c:f>'W GCAM'!$E$4:$L$4</c:f>
              <c:strCache>
                <c:ptCount val="8"/>
                <c:pt idx="0">
                  <c:v>2005</c:v>
                </c:pt>
                <c:pt idx="1">
                  <c:v>2021</c:v>
                </c:pt>
                <c:pt idx="2">
                  <c:v>Electric</c:v>
                </c:pt>
                <c:pt idx="3">
                  <c:v>Industry</c:v>
                </c:pt>
                <c:pt idx="4">
                  <c:v>Buildings</c:v>
                </c:pt>
                <c:pt idx="5">
                  <c:v>Transport</c:v>
                </c:pt>
                <c:pt idx="6">
                  <c:v>Gap</c:v>
                </c:pt>
                <c:pt idx="7">
                  <c:v>2030</c:v>
                </c:pt>
              </c:strCache>
            </c:strRef>
          </c:cat>
          <c:val>
            <c:numRef>
              <c:f>'W GCAM'!$E$7:$L$7</c:f>
              <c:numCache>
                <c:formatCode>#,##0.0</c:formatCode>
                <c:ptCount val="8"/>
                <c:pt idx="0">
                  <c:v>1190.4000000000001</c:v>
                </c:pt>
                <c:pt idx="1">
                  <c:v>777.34664804469276</c:v>
                </c:pt>
                <c:pt idx="3">
                  <c:v>174.66338393017008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32D-4E83-82A2-54B3AC3F176A}"/>
            </c:ext>
          </c:extLst>
        </c:ser>
        <c:ser>
          <c:idx val="11"/>
          <c:order val="5"/>
          <c:tx>
            <c:strRef>
              <c:f>'W GCAM'!$D$10</c:f>
              <c:strCache>
                <c:ptCount val="1"/>
              </c:strCache>
            </c:strRef>
          </c:tx>
          <c:spPr>
            <a:solidFill>
              <a:srgbClr val="DA7D45"/>
            </a:solidFill>
            <a:ln>
              <a:noFill/>
            </a:ln>
            <a:effectLst/>
          </c:spPr>
          <c:invertIfNegative val="0"/>
          <c:val>
            <c:numRef>
              <c:f>'W GCAM'!$E$10:$L$10</c:f>
              <c:numCache>
                <c:formatCode>#,##0.0</c:formatCode>
                <c:ptCount val="8"/>
              </c:numCache>
            </c:numRef>
          </c:val>
          <c:extLst>
            <c:ext xmlns:c16="http://schemas.microsoft.com/office/drawing/2014/chart" uri="{C3380CC4-5D6E-409C-BE32-E72D297353CC}">
              <c16:uniqueId val="{00000005-B32D-4E83-82A2-54B3AC3F176A}"/>
            </c:ext>
          </c:extLst>
        </c:ser>
        <c:ser>
          <c:idx val="2"/>
          <c:order val="6"/>
          <c:tx>
            <c:strRef>
              <c:f>'W GCAM'!$D$9</c:f>
              <c:strCache>
                <c:ptCount val="1"/>
                <c:pt idx="0">
                  <c:v>Buildings</c:v>
                </c:pt>
              </c:strCache>
            </c:strRef>
          </c:tx>
          <c:spPr>
            <a:solidFill>
              <a:srgbClr val="DA7D45"/>
            </a:solidFill>
            <a:ln>
              <a:noFill/>
            </a:ln>
            <a:effectLst/>
          </c:spPr>
          <c:invertIfNegative val="0"/>
          <c:cat>
            <c:strRef>
              <c:f>'W GCAM'!$E$4:$L$4</c:f>
              <c:strCache>
                <c:ptCount val="8"/>
                <c:pt idx="0">
                  <c:v>2005</c:v>
                </c:pt>
                <c:pt idx="1">
                  <c:v>2021</c:v>
                </c:pt>
                <c:pt idx="2">
                  <c:v>Electric</c:v>
                </c:pt>
                <c:pt idx="3">
                  <c:v>Industry</c:v>
                </c:pt>
                <c:pt idx="4">
                  <c:v>Buildings</c:v>
                </c:pt>
                <c:pt idx="5">
                  <c:v>Transport</c:v>
                </c:pt>
                <c:pt idx="6">
                  <c:v>Gap</c:v>
                </c:pt>
                <c:pt idx="7">
                  <c:v>2030</c:v>
                </c:pt>
              </c:strCache>
            </c:strRef>
          </c:cat>
          <c:val>
            <c:numRef>
              <c:f>'W GCAM'!$E$9:$L$9</c:f>
              <c:numCache>
                <c:formatCode>#,##0.0</c:formatCode>
                <c:ptCount val="8"/>
                <c:pt idx="0">
                  <c:v>586</c:v>
                </c:pt>
                <c:pt idx="1">
                  <c:v>559</c:v>
                </c:pt>
                <c:pt idx="4">
                  <c:v>131.18472240192301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32D-4E83-82A2-54B3AC3F176A}"/>
            </c:ext>
          </c:extLst>
        </c:ser>
        <c:ser>
          <c:idx val="12"/>
          <c:order val="7"/>
          <c:tx>
            <c:strRef>
              <c:f>'W GCAM'!$D$12</c:f>
              <c:strCache>
                <c:ptCount val="1"/>
              </c:strCache>
            </c:strRef>
          </c:tx>
          <c:spPr>
            <a:solidFill>
              <a:srgbClr val="8AC869"/>
            </a:solidFill>
            <a:ln>
              <a:noFill/>
            </a:ln>
            <a:effectLst/>
          </c:spPr>
          <c:invertIfNegative val="0"/>
          <c:val>
            <c:numRef>
              <c:f>'W GCAM'!$E$12:$L$12</c:f>
              <c:numCache>
                <c:formatCode>#,##0.0</c:formatCode>
                <c:ptCount val="8"/>
              </c:numCache>
            </c:numRef>
          </c:val>
          <c:extLst>
            <c:ext xmlns:c16="http://schemas.microsoft.com/office/drawing/2014/chart" uri="{C3380CC4-5D6E-409C-BE32-E72D297353CC}">
              <c16:uniqueId val="{00000007-B32D-4E83-82A2-54B3AC3F176A}"/>
            </c:ext>
          </c:extLst>
        </c:ser>
        <c:ser>
          <c:idx val="3"/>
          <c:order val="8"/>
          <c:tx>
            <c:strRef>
              <c:f>'W GCAM'!$D$11</c:f>
              <c:strCache>
                <c:ptCount val="1"/>
                <c:pt idx="0">
                  <c:v>Transport</c:v>
                </c:pt>
              </c:strCache>
            </c:strRef>
          </c:tx>
          <c:spPr>
            <a:solidFill>
              <a:srgbClr val="8AC869"/>
            </a:solidFill>
            <a:ln>
              <a:noFill/>
            </a:ln>
            <a:effectLst/>
          </c:spPr>
          <c:invertIfNegative val="0"/>
          <c:cat>
            <c:strRef>
              <c:f>'W GCAM'!$E$4:$L$4</c:f>
              <c:strCache>
                <c:ptCount val="8"/>
                <c:pt idx="0">
                  <c:v>2005</c:v>
                </c:pt>
                <c:pt idx="1">
                  <c:v>2021</c:v>
                </c:pt>
                <c:pt idx="2">
                  <c:v>Electric</c:v>
                </c:pt>
                <c:pt idx="3">
                  <c:v>Industry</c:v>
                </c:pt>
                <c:pt idx="4">
                  <c:v>Buildings</c:v>
                </c:pt>
                <c:pt idx="5">
                  <c:v>Transport</c:v>
                </c:pt>
                <c:pt idx="6">
                  <c:v>Gap</c:v>
                </c:pt>
                <c:pt idx="7">
                  <c:v>2030</c:v>
                </c:pt>
              </c:strCache>
            </c:strRef>
          </c:cat>
          <c:val>
            <c:numRef>
              <c:f>'W GCAM'!$E$11:$L$11</c:f>
              <c:numCache>
                <c:formatCode>#,##0.0</c:formatCode>
                <c:ptCount val="8"/>
                <c:pt idx="0">
                  <c:v>1868.8</c:v>
                </c:pt>
                <c:pt idx="1">
                  <c:v>1699.7304573804574</c:v>
                </c:pt>
                <c:pt idx="5">
                  <c:v>511.62035767798989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32D-4E83-82A2-54B3AC3F176A}"/>
            </c:ext>
          </c:extLst>
        </c:ser>
        <c:ser>
          <c:idx val="4"/>
          <c:order val="9"/>
          <c:tx>
            <c:v>Gap</c:v>
          </c:tx>
          <c:spPr>
            <a:solidFill>
              <a:srgbClr val="264478"/>
            </a:solidFill>
            <a:ln>
              <a:noFill/>
            </a:ln>
            <a:effectLst/>
          </c:spPr>
          <c:invertIfNegative val="0"/>
          <c:dPt>
            <c:idx val="7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B32D-4E83-82A2-54B3AC3F176A}"/>
              </c:ext>
            </c:extLst>
          </c:dPt>
          <c:val>
            <c:numRef>
              <c:f>'W GCAM'!$E$13:$L$13</c:f>
              <c:numCache>
                <c:formatCode>#,##0.0</c:formatCode>
                <c:ptCount val="8"/>
                <c:pt idx="6">
                  <c:v>476.24059080313373</c:v>
                </c:pt>
                <c:pt idx="7" formatCode="General">
                  <c:v>3031.15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B32D-4E83-82A2-54B3AC3F17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729918120"/>
        <c:axId val="729915824"/>
        <c:extLst/>
      </c:barChart>
      <c:catAx>
        <c:axId val="729918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50000"/>
                <a:lumOff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9915824"/>
        <c:crosses val="autoZero"/>
        <c:auto val="1"/>
        <c:lblAlgn val="ctr"/>
        <c:lblOffset val="100"/>
        <c:noMultiLvlLbl val="0"/>
      </c:catAx>
      <c:valAx>
        <c:axId val="729915824"/>
        <c:scaling>
          <c:orientation val="minMax"/>
          <c:max val="6200"/>
          <c:min val="0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Roboto" panose="02000000000000000000" pitchFamily="2" charset="0"/>
                    <a:ea typeface="Roboto" panose="02000000000000000000" pitchFamily="2" charset="0"/>
                    <a:cs typeface="+mn-cs"/>
                  </a:defRPr>
                </a:pPr>
                <a:r>
                  <a:rPr lang="en-US" sz="1600" b="1" i="0" baseline="0">
                    <a:solidFill>
                      <a:sysClr val="windowText" lastClr="000000"/>
                    </a:solidFill>
                    <a:effectLst/>
                    <a:latin typeface="Roboto" panose="02000000000000000000" pitchFamily="2" charset="0"/>
                    <a:ea typeface="Roboto" panose="02000000000000000000" pitchFamily="2" charset="0"/>
                  </a:rPr>
                  <a:t>Energy CO</a:t>
                </a:r>
                <a:r>
                  <a:rPr lang="en-US" sz="1600" b="1" i="0" baseline="-25000">
                    <a:solidFill>
                      <a:sysClr val="windowText" lastClr="000000"/>
                    </a:solidFill>
                    <a:effectLst/>
                    <a:latin typeface="Roboto" panose="02000000000000000000" pitchFamily="2" charset="0"/>
                    <a:ea typeface="Roboto" panose="02000000000000000000" pitchFamily="2" charset="0"/>
                  </a:rPr>
                  <a:t>2</a:t>
                </a:r>
                <a:r>
                  <a:rPr lang="en-US" sz="1600" b="1" i="0" baseline="0">
                    <a:solidFill>
                      <a:sysClr val="windowText" lastClr="000000"/>
                    </a:solidFill>
                    <a:effectLst/>
                    <a:latin typeface="Roboto" panose="02000000000000000000" pitchFamily="2" charset="0"/>
                    <a:ea typeface="Roboto" panose="02000000000000000000" pitchFamily="2" charset="0"/>
                  </a:rPr>
                  <a:t> Emissions (Mt-CO</a:t>
                </a:r>
                <a:r>
                  <a:rPr lang="en-US" sz="1600" b="1" i="0" baseline="-25000">
                    <a:solidFill>
                      <a:sysClr val="windowText" lastClr="000000"/>
                    </a:solidFill>
                    <a:effectLst/>
                    <a:latin typeface="Roboto" panose="02000000000000000000" pitchFamily="2" charset="0"/>
                    <a:ea typeface="Roboto" panose="02000000000000000000" pitchFamily="2" charset="0"/>
                  </a:rPr>
                  <a:t>2</a:t>
                </a:r>
                <a:r>
                  <a:rPr lang="en-US" sz="1600" b="1" i="0" baseline="0">
                    <a:solidFill>
                      <a:sysClr val="windowText" lastClr="000000"/>
                    </a:solidFill>
                    <a:effectLst/>
                    <a:latin typeface="Roboto" panose="02000000000000000000" pitchFamily="2" charset="0"/>
                    <a:ea typeface="Roboto" panose="02000000000000000000" pitchFamily="2" charset="0"/>
                  </a:rPr>
                  <a:t>)</a:t>
                </a:r>
                <a:endParaRPr lang="en-US" sz="1600">
                  <a:solidFill>
                    <a:sysClr val="windowText" lastClr="000000"/>
                  </a:solidFill>
                  <a:effectLst/>
                  <a:latin typeface="Roboto" panose="02000000000000000000" pitchFamily="2" charset="0"/>
                  <a:ea typeface="Roboto" panose="02000000000000000000" pitchFamily="2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Roboto" panose="02000000000000000000" pitchFamily="2" charset="0"/>
                  <a:ea typeface="Roboto" panose="02000000000000000000" pitchFamily="2" charset="0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Roboto" panose="02000000000000000000" pitchFamily="2" charset="0"/>
                <a:ea typeface="Roboto" panose="02000000000000000000" pitchFamily="2" charset="0"/>
                <a:cs typeface="+mn-cs"/>
              </a:defRPr>
            </a:pPr>
            <a:endParaRPr lang="en-US"/>
          </a:p>
        </c:txPr>
        <c:crossAx val="729918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518031102853717"/>
          <c:y val="3.3004290033921198E-2"/>
          <c:w val="0.70731921086087768"/>
          <c:h val="0.80648512685914264"/>
        </c:manualLayout>
      </c:layout>
      <c:barChart>
        <c:barDir val="col"/>
        <c:grouping val="stacked"/>
        <c:varyColors val="0"/>
        <c:ser>
          <c:idx val="8"/>
          <c:order val="0"/>
          <c:tx>
            <c:strRef>
              <c:f>'W MARKAL'!$D$14</c:f>
              <c:strCache>
                <c:ptCount val="1"/>
                <c:pt idx="0">
                  <c:v>Blank (Energy CO2)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'W MARKAL'!$E$4:$L$4</c:f>
              <c:strCache>
                <c:ptCount val="8"/>
                <c:pt idx="0">
                  <c:v>2005</c:v>
                </c:pt>
                <c:pt idx="1">
                  <c:v>2021</c:v>
                </c:pt>
                <c:pt idx="2">
                  <c:v>Electric</c:v>
                </c:pt>
                <c:pt idx="3">
                  <c:v>Industry</c:v>
                </c:pt>
                <c:pt idx="4">
                  <c:v>Buildings</c:v>
                </c:pt>
                <c:pt idx="5">
                  <c:v>Transport</c:v>
                </c:pt>
                <c:pt idx="6">
                  <c:v>Gap</c:v>
                </c:pt>
                <c:pt idx="7">
                  <c:v>2030</c:v>
                </c:pt>
              </c:strCache>
            </c:strRef>
          </c:cat>
          <c:val>
            <c:numRef>
              <c:f>'W MARKAL'!$E$14:$L$14</c:f>
              <c:numCache>
                <c:formatCode>General</c:formatCode>
                <c:ptCount val="8"/>
                <c:pt idx="2" formatCode="#,##0.0">
                  <c:v>4898.6399999999994</c:v>
                </c:pt>
                <c:pt idx="3" formatCode="#,##0.0">
                  <c:v>4898.6399999999994</c:v>
                </c:pt>
                <c:pt idx="4" formatCode="#,##0.0">
                  <c:v>4715.66</c:v>
                </c:pt>
                <c:pt idx="5" formatCode="#,##0.0">
                  <c:v>3948.98</c:v>
                </c:pt>
                <c:pt idx="6" formatCode="#,##0.0">
                  <c:v>3002.24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BE-4A7F-AADB-164E823624CE}"/>
            </c:ext>
          </c:extLst>
        </c:ser>
        <c:ser>
          <c:idx val="9"/>
          <c:order val="1"/>
          <c:tx>
            <c:strRef>
              <c:f>'W MARKAL'!$D$6</c:f>
              <c:strCache>
                <c:ptCount val="1"/>
              </c:strCache>
            </c:strRef>
          </c:tx>
          <c:spPr>
            <a:solidFill>
              <a:srgbClr val="948BB3"/>
            </a:solidFill>
            <a:ln>
              <a:noFill/>
            </a:ln>
            <a:effectLst/>
          </c:spPr>
          <c:invertIfNegative val="0"/>
          <c:val>
            <c:numRef>
              <c:f>'W MARKAL'!$E$6:$L$6</c:f>
              <c:numCache>
                <c:formatCode>#,##0.0</c:formatCode>
                <c:ptCount val="8"/>
              </c:numCache>
            </c:numRef>
          </c:val>
          <c:extLst>
            <c:ext xmlns:c16="http://schemas.microsoft.com/office/drawing/2014/chart" uri="{C3380CC4-5D6E-409C-BE32-E72D297353CC}">
              <c16:uniqueId val="{00000001-BCBE-4A7F-AADB-164E823624CE}"/>
            </c:ext>
          </c:extLst>
        </c:ser>
        <c:ser>
          <c:idx val="0"/>
          <c:order val="2"/>
          <c:tx>
            <c:strRef>
              <c:f>'W MARKAL'!$D$5</c:f>
              <c:strCache>
                <c:ptCount val="1"/>
                <c:pt idx="0">
                  <c:v>Electric</c:v>
                </c:pt>
              </c:strCache>
            </c:strRef>
          </c:tx>
          <c:spPr>
            <a:solidFill>
              <a:srgbClr val="948BB3"/>
            </a:solidFill>
            <a:ln>
              <a:noFill/>
            </a:ln>
            <a:effectLst/>
          </c:spPr>
          <c:invertIfNegative val="0"/>
          <c:cat>
            <c:strRef>
              <c:f>'W MARKAL'!$E$4:$L$4</c:f>
              <c:strCache>
                <c:ptCount val="8"/>
                <c:pt idx="0">
                  <c:v>2005</c:v>
                </c:pt>
                <c:pt idx="1">
                  <c:v>2021</c:v>
                </c:pt>
                <c:pt idx="2">
                  <c:v>Electric</c:v>
                </c:pt>
                <c:pt idx="3">
                  <c:v>Industry</c:v>
                </c:pt>
                <c:pt idx="4">
                  <c:v>Buildings</c:v>
                </c:pt>
                <c:pt idx="5">
                  <c:v>Transport</c:v>
                </c:pt>
                <c:pt idx="6">
                  <c:v>Gap</c:v>
                </c:pt>
                <c:pt idx="7">
                  <c:v>2030</c:v>
                </c:pt>
              </c:strCache>
            </c:strRef>
          </c:cat>
          <c:val>
            <c:numRef>
              <c:f>'W MARKAL'!$E$5:$L$5</c:f>
              <c:numCache>
                <c:formatCode>#,##0.0</c:formatCode>
                <c:ptCount val="8"/>
                <c:pt idx="0">
                  <c:v>2338.5100000000002</c:v>
                </c:pt>
                <c:pt idx="1">
                  <c:v>1551</c:v>
                </c:pt>
                <c:pt idx="2">
                  <c:v>1105.8400000000001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CBE-4A7F-AADB-164E823624CE}"/>
            </c:ext>
          </c:extLst>
        </c:ser>
        <c:ser>
          <c:idx val="10"/>
          <c:order val="3"/>
          <c:tx>
            <c:strRef>
              <c:f>'W MARKAL'!$D$8</c:f>
              <c:strCache>
                <c:ptCount val="1"/>
              </c:strCache>
            </c:strRef>
          </c:tx>
          <c:spPr>
            <a:solidFill>
              <a:srgbClr val="E5BA4F"/>
            </a:solidFill>
            <a:ln>
              <a:noFill/>
            </a:ln>
            <a:effectLst/>
          </c:spPr>
          <c:invertIfNegative val="0"/>
          <c:val>
            <c:numRef>
              <c:f>'W MARKAL'!$E$8:$L$8</c:f>
              <c:numCache>
                <c:formatCode>#,##0.0</c:formatCode>
                <c:ptCount val="8"/>
              </c:numCache>
            </c:numRef>
          </c:val>
          <c:extLst>
            <c:ext xmlns:c16="http://schemas.microsoft.com/office/drawing/2014/chart" uri="{C3380CC4-5D6E-409C-BE32-E72D297353CC}">
              <c16:uniqueId val="{00000003-BCBE-4A7F-AADB-164E823624CE}"/>
            </c:ext>
          </c:extLst>
        </c:ser>
        <c:ser>
          <c:idx val="1"/>
          <c:order val="4"/>
          <c:tx>
            <c:strRef>
              <c:f>'W MARKAL'!$D$7</c:f>
              <c:strCache>
                <c:ptCount val="1"/>
                <c:pt idx="0">
                  <c:v>Industry</c:v>
                </c:pt>
              </c:strCache>
            </c:strRef>
          </c:tx>
          <c:spPr>
            <a:solidFill>
              <a:srgbClr val="E5BA4F"/>
            </a:solidFill>
            <a:ln>
              <a:noFill/>
            </a:ln>
            <a:effectLst/>
          </c:spPr>
          <c:invertIfNegative val="0"/>
          <c:cat>
            <c:strRef>
              <c:f>'W MARKAL'!$E$4:$L$4</c:f>
              <c:strCache>
                <c:ptCount val="8"/>
                <c:pt idx="0">
                  <c:v>2005</c:v>
                </c:pt>
                <c:pt idx="1">
                  <c:v>2021</c:v>
                </c:pt>
                <c:pt idx="2">
                  <c:v>Electric</c:v>
                </c:pt>
                <c:pt idx="3">
                  <c:v>Industry</c:v>
                </c:pt>
                <c:pt idx="4">
                  <c:v>Buildings</c:v>
                </c:pt>
                <c:pt idx="5">
                  <c:v>Transport</c:v>
                </c:pt>
                <c:pt idx="6">
                  <c:v>Gap</c:v>
                </c:pt>
                <c:pt idx="7">
                  <c:v>2030</c:v>
                </c:pt>
              </c:strCache>
            </c:strRef>
          </c:cat>
          <c:val>
            <c:numRef>
              <c:f>'W MARKAL'!$E$7:$L$7</c:f>
              <c:numCache>
                <c:formatCode>#,##0.0</c:formatCode>
                <c:ptCount val="8"/>
                <c:pt idx="0">
                  <c:v>954.44</c:v>
                </c:pt>
                <c:pt idx="1">
                  <c:v>777.34664804469276</c:v>
                </c:pt>
                <c:pt idx="3">
                  <c:v>121.69000000000005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CBE-4A7F-AADB-164E823624CE}"/>
            </c:ext>
          </c:extLst>
        </c:ser>
        <c:ser>
          <c:idx val="11"/>
          <c:order val="5"/>
          <c:tx>
            <c:strRef>
              <c:f>'W MARKAL'!$D$10</c:f>
              <c:strCache>
                <c:ptCount val="1"/>
              </c:strCache>
            </c:strRef>
          </c:tx>
          <c:spPr>
            <a:solidFill>
              <a:srgbClr val="DA7D45"/>
            </a:solidFill>
            <a:ln>
              <a:noFill/>
            </a:ln>
            <a:effectLst/>
          </c:spPr>
          <c:invertIfNegative val="0"/>
          <c:val>
            <c:numRef>
              <c:f>'W MARKAL'!$E$10:$L$10</c:f>
              <c:numCache>
                <c:formatCode>#,##0.0</c:formatCode>
                <c:ptCount val="8"/>
              </c:numCache>
            </c:numRef>
          </c:val>
          <c:extLst>
            <c:ext xmlns:c16="http://schemas.microsoft.com/office/drawing/2014/chart" uri="{C3380CC4-5D6E-409C-BE32-E72D297353CC}">
              <c16:uniqueId val="{00000005-BCBE-4A7F-AADB-164E823624CE}"/>
            </c:ext>
          </c:extLst>
        </c:ser>
        <c:ser>
          <c:idx val="2"/>
          <c:order val="6"/>
          <c:tx>
            <c:strRef>
              <c:f>'W MARKAL'!$D$9</c:f>
              <c:strCache>
                <c:ptCount val="1"/>
                <c:pt idx="0">
                  <c:v>Buildings</c:v>
                </c:pt>
              </c:strCache>
            </c:strRef>
          </c:tx>
          <c:spPr>
            <a:solidFill>
              <a:srgbClr val="DA7D45"/>
            </a:solidFill>
            <a:ln>
              <a:noFill/>
            </a:ln>
            <a:effectLst/>
          </c:spPr>
          <c:invertIfNegative val="0"/>
          <c:cat>
            <c:strRef>
              <c:f>'W MARKAL'!$E$4:$L$4</c:f>
              <c:strCache>
                <c:ptCount val="8"/>
                <c:pt idx="0">
                  <c:v>2005</c:v>
                </c:pt>
                <c:pt idx="1">
                  <c:v>2021</c:v>
                </c:pt>
                <c:pt idx="2">
                  <c:v>Electric</c:v>
                </c:pt>
                <c:pt idx="3">
                  <c:v>Industry</c:v>
                </c:pt>
                <c:pt idx="4">
                  <c:v>Buildings</c:v>
                </c:pt>
                <c:pt idx="5">
                  <c:v>Transport</c:v>
                </c:pt>
                <c:pt idx="6">
                  <c:v>Gap</c:v>
                </c:pt>
                <c:pt idx="7">
                  <c:v>2030</c:v>
                </c:pt>
              </c:strCache>
            </c:strRef>
          </c:cat>
          <c:val>
            <c:numRef>
              <c:f>'W MARKAL'!$E$9:$L$9</c:f>
              <c:numCache>
                <c:formatCode>#,##0.0</c:formatCode>
                <c:ptCount val="8"/>
                <c:pt idx="0">
                  <c:v>563.87</c:v>
                </c:pt>
                <c:pt idx="1">
                  <c:v>559</c:v>
                </c:pt>
                <c:pt idx="4">
                  <c:v>304.67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CBE-4A7F-AADB-164E823624CE}"/>
            </c:ext>
          </c:extLst>
        </c:ser>
        <c:ser>
          <c:idx val="12"/>
          <c:order val="7"/>
          <c:tx>
            <c:strRef>
              <c:f>'W MARKAL'!$D$12</c:f>
              <c:strCache>
                <c:ptCount val="1"/>
              </c:strCache>
            </c:strRef>
          </c:tx>
          <c:spPr>
            <a:solidFill>
              <a:srgbClr val="8AC869"/>
            </a:solidFill>
            <a:ln>
              <a:noFill/>
            </a:ln>
            <a:effectLst/>
          </c:spPr>
          <c:invertIfNegative val="0"/>
          <c:val>
            <c:numRef>
              <c:f>'W MARKAL'!$E$12:$L$12</c:f>
              <c:numCache>
                <c:formatCode>#,##0.0</c:formatCode>
                <c:ptCount val="8"/>
              </c:numCache>
            </c:numRef>
          </c:val>
          <c:extLst>
            <c:ext xmlns:c16="http://schemas.microsoft.com/office/drawing/2014/chart" uri="{C3380CC4-5D6E-409C-BE32-E72D297353CC}">
              <c16:uniqueId val="{00000007-BCBE-4A7F-AADB-164E823624CE}"/>
            </c:ext>
          </c:extLst>
        </c:ser>
        <c:ser>
          <c:idx val="3"/>
          <c:order val="8"/>
          <c:tx>
            <c:strRef>
              <c:f>'W MARKAL'!$D$11</c:f>
              <c:strCache>
                <c:ptCount val="1"/>
                <c:pt idx="0">
                  <c:v>Transport</c:v>
                </c:pt>
              </c:strCache>
            </c:strRef>
          </c:tx>
          <c:spPr>
            <a:solidFill>
              <a:srgbClr val="8AC869"/>
            </a:solidFill>
            <a:ln>
              <a:noFill/>
            </a:ln>
            <a:effectLst/>
          </c:spPr>
          <c:invertIfNegative val="0"/>
          <c:cat>
            <c:strRef>
              <c:f>'W MARKAL'!$E$4:$L$4</c:f>
              <c:strCache>
                <c:ptCount val="8"/>
                <c:pt idx="0">
                  <c:v>2005</c:v>
                </c:pt>
                <c:pt idx="1">
                  <c:v>2021</c:v>
                </c:pt>
                <c:pt idx="2">
                  <c:v>Electric</c:v>
                </c:pt>
                <c:pt idx="3">
                  <c:v>Industry</c:v>
                </c:pt>
                <c:pt idx="4">
                  <c:v>Buildings</c:v>
                </c:pt>
                <c:pt idx="5">
                  <c:v>Transport</c:v>
                </c:pt>
                <c:pt idx="6">
                  <c:v>Gap</c:v>
                </c:pt>
                <c:pt idx="7">
                  <c:v>2030</c:v>
                </c:pt>
              </c:strCache>
            </c:strRef>
          </c:cat>
          <c:val>
            <c:numRef>
              <c:f>'W MARKAL'!$E$11:$L$11</c:f>
              <c:numCache>
                <c:formatCode>#,##0.0</c:formatCode>
                <c:ptCount val="8"/>
                <c:pt idx="0">
                  <c:v>2147.66</c:v>
                </c:pt>
                <c:pt idx="1">
                  <c:v>1699.7304573804574</c:v>
                </c:pt>
                <c:pt idx="5">
                  <c:v>766.67999999999984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CBE-4A7F-AADB-164E823624CE}"/>
            </c:ext>
          </c:extLst>
        </c:ser>
        <c:ser>
          <c:idx val="4"/>
          <c:order val="9"/>
          <c:tx>
            <c:v>Gap</c:v>
          </c:tx>
          <c:spPr>
            <a:solidFill>
              <a:srgbClr val="264478"/>
            </a:solidFill>
            <a:ln>
              <a:noFill/>
            </a:ln>
            <a:effectLst/>
          </c:spPr>
          <c:invertIfNegative val="0"/>
          <c:dPt>
            <c:idx val="7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BCBE-4A7F-AADB-164E823624CE}"/>
              </c:ext>
            </c:extLst>
          </c:dPt>
          <c:val>
            <c:numRef>
              <c:f>'W MARKAL'!$E$13:$L$13</c:f>
              <c:numCache>
                <c:formatCode>#,##0.0</c:formatCode>
                <c:ptCount val="8"/>
                <c:pt idx="6">
                  <c:v>946.74000000000024</c:v>
                </c:pt>
                <c:pt idx="7" formatCode="General">
                  <c:v>3002.24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BCBE-4A7F-AADB-164E823624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729918120"/>
        <c:axId val="729915824"/>
        <c:extLst/>
      </c:barChart>
      <c:catAx>
        <c:axId val="729918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50000"/>
                <a:lumOff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9915824"/>
        <c:crosses val="autoZero"/>
        <c:auto val="1"/>
        <c:lblAlgn val="ctr"/>
        <c:lblOffset val="100"/>
        <c:noMultiLvlLbl val="0"/>
      </c:catAx>
      <c:valAx>
        <c:axId val="729915824"/>
        <c:scaling>
          <c:orientation val="minMax"/>
          <c:max val="6200"/>
          <c:min val="0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Roboto" panose="02000000000000000000" pitchFamily="2" charset="0"/>
                    <a:ea typeface="Roboto" panose="02000000000000000000" pitchFamily="2" charset="0"/>
                    <a:cs typeface="+mn-cs"/>
                  </a:defRPr>
                </a:pPr>
                <a:r>
                  <a:rPr lang="en-US" sz="1600" b="1" i="0" baseline="0">
                    <a:solidFill>
                      <a:sysClr val="windowText" lastClr="000000"/>
                    </a:solidFill>
                    <a:effectLst/>
                    <a:latin typeface="Roboto" panose="02000000000000000000" pitchFamily="2" charset="0"/>
                    <a:ea typeface="Roboto" panose="02000000000000000000" pitchFamily="2" charset="0"/>
                  </a:rPr>
                  <a:t>Energy CO</a:t>
                </a:r>
                <a:r>
                  <a:rPr lang="en-US" sz="1600" b="1" i="0" baseline="-25000">
                    <a:solidFill>
                      <a:sysClr val="windowText" lastClr="000000"/>
                    </a:solidFill>
                    <a:effectLst/>
                    <a:latin typeface="Roboto" panose="02000000000000000000" pitchFamily="2" charset="0"/>
                    <a:ea typeface="Roboto" panose="02000000000000000000" pitchFamily="2" charset="0"/>
                  </a:rPr>
                  <a:t>2</a:t>
                </a:r>
                <a:r>
                  <a:rPr lang="en-US" sz="1600" b="1" i="0" baseline="0">
                    <a:solidFill>
                      <a:sysClr val="windowText" lastClr="000000"/>
                    </a:solidFill>
                    <a:effectLst/>
                    <a:latin typeface="Roboto" panose="02000000000000000000" pitchFamily="2" charset="0"/>
                    <a:ea typeface="Roboto" panose="02000000000000000000" pitchFamily="2" charset="0"/>
                  </a:rPr>
                  <a:t> Emissions (Mt-CO</a:t>
                </a:r>
                <a:r>
                  <a:rPr lang="en-US" sz="1600" b="1" i="0" baseline="-25000">
                    <a:solidFill>
                      <a:sysClr val="windowText" lastClr="000000"/>
                    </a:solidFill>
                    <a:effectLst/>
                    <a:latin typeface="Roboto" panose="02000000000000000000" pitchFamily="2" charset="0"/>
                    <a:ea typeface="Roboto" panose="02000000000000000000" pitchFamily="2" charset="0"/>
                  </a:rPr>
                  <a:t>2</a:t>
                </a:r>
                <a:r>
                  <a:rPr lang="en-US" sz="1600" b="1" i="0" baseline="0">
                    <a:solidFill>
                      <a:sysClr val="windowText" lastClr="000000"/>
                    </a:solidFill>
                    <a:effectLst/>
                    <a:latin typeface="Roboto" panose="02000000000000000000" pitchFamily="2" charset="0"/>
                    <a:ea typeface="Roboto" panose="02000000000000000000" pitchFamily="2" charset="0"/>
                  </a:rPr>
                  <a:t>)</a:t>
                </a:r>
                <a:endParaRPr lang="en-US" sz="1600">
                  <a:solidFill>
                    <a:sysClr val="windowText" lastClr="000000"/>
                  </a:solidFill>
                  <a:effectLst/>
                  <a:latin typeface="Roboto" panose="02000000000000000000" pitchFamily="2" charset="0"/>
                  <a:ea typeface="Roboto" panose="02000000000000000000" pitchFamily="2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Roboto" panose="02000000000000000000" pitchFamily="2" charset="0"/>
                  <a:ea typeface="Roboto" panose="02000000000000000000" pitchFamily="2" charset="0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Roboto" panose="02000000000000000000" pitchFamily="2" charset="0"/>
                <a:ea typeface="Roboto" panose="02000000000000000000" pitchFamily="2" charset="0"/>
                <a:cs typeface="+mn-cs"/>
              </a:defRPr>
            </a:pPr>
            <a:endParaRPr lang="en-US"/>
          </a:p>
        </c:txPr>
        <c:crossAx val="729918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518031102853717"/>
          <c:y val="3.3004290033921198E-2"/>
          <c:w val="0.70731921086087768"/>
          <c:h val="0.80648512685914264"/>
        </c:manualLayout>
      </c:layout>
      <c:barChart>
        <c:barDir val="col"/>
        <c:grouping val="stacked"/>
        <c:varyColors val="0"/>
        <c:ser>
          <c:idx val="8"/>
          <c:order val="0"/>
          <c:tx>
            <c:strRef>
              <c:f>'W NEMS'!$D$14</c:f>
              <c:strCache>
                <c:ptCount val="1"/>
                <c:pt idx="0">
                  <c:v>Blank (Energy CO2)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'W NEMS'!$E$4:$L$4</c:f>
              <c:strCache>
                <c:ptCount val="8"/>
                <c:pt idx="0">
                  <c:v>2005</c:v>
                </c:pt>
                <c:pt idx="1">
                  <c:v>2021</c:v>
                </c:pt>
                <c:pt idx="2">
                  <c:v>Electric</c:v>
                </c:pt>
                <c:pt idx="3">
                  <c:v>Industry</c:v>
                </c:pt>
                <c:pt idx="4">
                  <c:v>Buildings</c:v>
                </c:pt>
                <c:pt idx="5">
                  <c:v>Transport</c:v>
                </c:pt>
                <c:pt idx="6">
                  <c:v>Gap</c:v>
                </c:pt>
                <c:pt idx="7">
                  <c:v>2030</c:v>
                </c:pt>
              </c:strCache>
            </c:strRef>
          </c:cat>
          <c:val>
            <c:numRef>
              <c:f>'W NEMS'!$E$14:$L$14</c:f>
              <c:numCache>
                <c:formatCode>General</c:formatCode>
                <c:ptCount val="8"/>
                <c:pt idx="2" formatCode="#,##0.0">
                  <c:v>3797.3868109465702</c:v>
                </c:pt>
                <c:pt idx="3" formatCode="#,##0.0">
                  <c:v>3761.298737024832</c:v>
                </c:pt>
                <c:pt idx="4" formatCode="#,##0.0">
                  <c:v>3746.3723620248325</c:v>
                </c:pt>
                <c:pt idx="5" formatCode="#,##0.0">
                  <c:v>3361.9662453721444</c:v>
                </c:pt>
                <c:pt idx="6" formatCode="#,##0.0">
                  <c:v>2876.0499999999947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C5-476B-8491-4D18E0614736}"/>
            </c:ext>
          </c:extLst>
        </c:ser>
        <c:ser>
          <c:idx val="9"/>
          <c:order val="1"/>
          <c:tx>
            <c:strRef>
              <c:f>'W NEMS'!$D$6</c:f>
              <c:strCache>
                <c:ptCount val="1"/>
              </c:strCache>
            </c:strRef>
          </c:tx>
          <c:spPr>
            <a:solidFill>
              <a:srgbClr val="948BB3"/>
            </a:solidFill>
            <a:ln>
              <a:noFill/>
            </a:ln>
            <a:effectLst/>
          </c:spPr>
          <c:invertIfNegative val="0"/>
          <c:val>
            <c:numRef>
              <c:f>'W NEMS'!$E$6:$L$6</c:f>
              <c:numCache>
                <c:formatCode>#,##0.0</c:formatCode>
                <c:ptCount val="8"/>
              </c:numCache>
            </c:numRef>
          </c:val>
          <c:extLst>
            <c:ext xmlns:c16="http://schemas.microsoft.com/office/drawing/2014/chart" uri="{C3380CC4-5D6E-409C-BE32-E72D297353CC}">
              <c16:uniqueId val="{00000001-F4C5-476B-8491-4D18E0614736}"/>
            </c:ext>
          </c:extLst>
        </c:ser>
        <c:ser>
          <c:idx val="0"/>
          <c:order val="2"/>
          <c:tx>
            <c:strRef>
              <c:f>'W NEMS'!$D$5</c:f>
              <c:strCache>
                <c:ptCount val="1"/>
                <c:pt idx="0">
                  <c:v>Electric</c:v>
                </c:pt>
              </c:strCache>
            </c:strRef>
          </c:tx>
          <c:spPr>
            <a:solidFill>
              <a:srgbClr val="948BB3"/>
            </a:solidFill>
            <a:ln>
              <a:noFill/>
            </a:ln>
            <a:effectLst/>
          </c:spPr>
          <c:invertIfNegative val="0"/>
          <c:cat>
            <c:strRef>
              <c:f>'W NEMS'!$E$4:$L$4</c:f>
              <c:strCache>
                <c:ptCount val="8"/>
                <c:pt idx="0">
                  <c:v>2005</c:v>
                </c:pt>
                <c:pt idx="1">
                  <c:v>2021</c:v>
                </c:pt>
                <c:pt idx="2">
                  <c:v>Electric</c:v>
                </c:pt>
                <c:pt idx="3">
                  <c:v>Industry</c:v>
                </c:pt>
                <c:pt idx="4">
                  <c:v>Buildings</c:v>
                </c:pt>
                <c:pt idx="5">
                  <c:v>Transport</c:v>
                </c:pt>
                <c:pt idx="6">
                  <c:v>Gap</c:v>
                </c:pt>
                <c:pt idx="7">
                  <c:v>2030</c:v>
                </c:pt>
              </c:strCache>
            </c:strRef>
          </c:cat>
          <c:val>
            <c:numRef>
              <c:f>'W NEMS'!$E$5:$L$5</c:f>
              <c:numCache>
                <c:formatCode>#,##0.0</c:formatCode>
                <c:ptCount val="8"/>
                <c:pt idx="0">
                  <c:v>2437.5330357062999</c:v>
                </c:pt>
                <c:pt idx="1">
                  <c:v>1551</c:v>
                </c:pt>
                <c:pt idx="2">
                  <c:v>1954.7131890534201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4C5-476B-8491-4D18E0614736}"/>
            </c:ext>
          </c:extLst>
        </c:ser>
        <c:ser>
          <c:idx val="10"/>
          <c:order val="3"/>
          <c:tx>
            <c:strRef>
              <c:f>'W NEMS'!$D$8</c:f>
              <c:strCache>
                <c:ptCount val="1"/>
              </c:strCache>
            </c:strRef>
          </c:tx>
          <c:spPr>
            <a:solidFill>
              <a:srgbClr val="E5BA4F"/>
            </a:solidFill>
            <a:ln>
              <a:noFill/>
            </a:ln>
            <a:effectLst/>
          </c:spPr>
          <c:invertIfNegative val="0"/>
          <c:val>
            <c:numRef>
              <c:f>'W NEMS'!$E$8:$L$8</c:f>
              <c:numCache>
                <c:formatCode>#,##0.0</c:formatCode>
                <c:ptCount val="8"/>
              </c:numCache>
            </c:numRef>
          </c:val>
          <c:extLst>
            <c:ext xmlns:c16="http://schemas.microsoft.com/office/drawing/2014/chart" uri="{C3380CC4-5D6E-409C-BE32-E72D297353CC}">
              <c16:uniqueId val="{00000003-F4C5-476B-8491-4D18E0614736}"/>
            </c:ext>
          </c:extLst>
        </c:ser>
        <c:ser>
          <c:idx val="1"/>
          <c:order val="4"/>
          <c:tx>
            <c:strRef>
              <c:f>'W NEMS'!$D$7</c:f>
              <c:strCache>
                <c:ptCount val="1"/>
                <c:pt idx="0">
                  <c:v>Industry</c:v>
                </c:pt>
              </c:strCache>
            </c:strRef>
          </c:tx>
          <c:spPr>
            <a:solidFill>
              <a:srgbClr val="E5BA4F"/>
            </a:solidFill>
            <a:ln>
              <a:noFill/>
            </a:ln>
            <a:effectLst/>
          </c:spPr>
          <c:invertIfNegative val="0"/>
          <c:cat>
            <c:strRef>
              <c:f>'W NEMS'!$E$4:$L$4</c:f>
              <c:strCache>
                <c:ptCount val="8"/>
                <c:pt idx="0">
                  <c:v>2005</c:v>
                </c:pt>
                <c:pt idx="1">
                  <c:v>2021</c:v>
                </c:pt>
                <c:pt idx="2">
                  <c:v>Electric</c:v>
                </c:pt>
                <c:pt idx="3">
                  <c:v>Industry</c:v>
                </c:pt>
                <c:pt idx="4">
                  <c:v>Buildings</c:v>
                </c:pt>
                <c:pt idx="5">
                  <c:v>Transport</c:v>
                </c:pt>
                <c:pt idx="6">
                  <c:v>Gap</c:v>
                </c:pt>
                <c:pt idx="7">
                  <c:v>2030</c:v>
                </c:pt>
              </c:strCache>
            </c:strRef>
          </c:cat>
          <c:val>
            <c:numRef>
              <c:f>'W NEMS'!$E$7:$L$7</c:f>
              <c:numCache>
                <c:formatCode>#,##0.0</c:formatCode>
                <c:ptCount val="8"/>
                <c:pt idx="0">
                  <c:v>851.49999999999739</c:v>
                </c:pt>
                <c:pt idx="1">
                  <c:v>777.34664804469276</c:v>
                </c:pt>
                <c:pt idx="3">
                  <c:v>36.088073921737987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4C5-476B-8491-4D18E0614736}"/>
            </c:ext>
          </c:extLst>
        </c:ser>
        <c:ser>
          <c:idx val="11"/>
          <c:order val="5"/>
          <c:tx>
            <c:strRef>
              <c:f>'W NEMS'!$D$10</c:f>
              <c:strCache>
                <c:ptCount val="1"/>
              </c:strCache>
            </c:strRef>
          </c:tx>
          <c:spPr>
            <a:solidFill>
              <a:srgbClr val="DA7D45"/>
            </a:solidFill>
            <a:ln>
              <a:noFill/>
            </a:ln>
            <a:effectLst/>
          </c:spPr>
          <c:invertIfNegative val="0"/>
          <c:val>
            <c:numRef>
              <c:f>'W NEMS'!$E$10:$L$10</c:f>
              <c:numCache>
                <c:formatCode>#,##0.0</c:formatCode>
                <c:ptCount val="8"/>
              </c:numCache>
            </c:numRef>
          </c:val>
          <c:extLst>
            <c:ext xmlns:c16="http://schemas.microsoft.com/office/drawing/2014/chart" uri="{C3380CC4-5D6E-409C-BE32-E72D297353CC}">
              <c16:uniqueId val="{00000005-F4C5-476B-8491-4D18E0614736}"/>
            </c:ext>
          </c:extLst>
        </c:ser>
        <c:ser>
          <c:idx val="2"/>
          <c:order val="6"/>
          <c:tx>
            <c:strRef>
              <c:f>'W NEMS'!$D$9</c:f>
              <c:strCache>
                <c:ptCount val="1"/>
                <c:pt idx="0">
                  <c:v>Buildings</c:v>
                </c:pt>
              </c:strCache>
            </c:strRef>
          </c:tx>
          <c:spPr>
            <a:solidFill>
              <a:srgbClr val="DA7D45"/>
            </a:solidFill>
            <a:ln>
              <a:noFill/>
            </a:ln>
            <a:effectLst/>
          </c:spPr>
          <c:invertIfNegative val="0"/>
          <c:cat>
            <c:strRef>
              <c:f>'W NEMS'!$E$4:$L$4</c:f>
              <c:strCache>
                <c:ptCount val="8"/>
                <c:pt idx="0">
                  <c:v>2005</c:v>
                </c:pt>
                <c:pt idx="1">
                  <c:v>2021</c:v>
                </c:pt>
                <c:pt idx="2">
                  <c:v>Electric</c:v>
                </c:pt>
                <c:pt idx="3">
                  <c:v>Industry</c:v>
                </c:pt>
                <c:pt idx="4">
                  <c:v>Buildings</c:v>
                </c:pt>
                <c:pt idx="5">
                  <c:v>Transport</c:v>
                </c:pt>
                <c:pt idx="6">
                  <c:v>Gap</c:v>
                </c:pt>
                <c:pt idx="7">
                  <c:v>2030</c:v>
                </c:pt>
              </c:strCache>
            </c:strRef>
          </c:cat>
          <c:val>
            <c:numRef>
              <c:f>'W NEMS'!$E$9:$L$9</c:f>
              <c:numCache>
                <c:formatCode>#,##0.0</c:formatCode>
                <c:ptCount val="8"/>
                <c:pt idx="0">
                  <c:v>585.99999999999886</c:v>
                </c:pt>
                <c:pt idx="1">
                  <c:v>559</c:v>
                </c:pt>
                <c:pt idx="4">
                  <c:v>14.926374999999666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4C5-476B-8491-4D18E0614736}"/>
            </c:ext>
          </c:extLst>
        </c:ser>
        <c:ser>
          <c:idx val="12"/>
          <c:order val="7"/>
          <c:tx>
            <c:strRef>
              <c:f>'W NEMS'!$D$12</c:f>
              <c:strCache>
                <c:ptCount val="1"/>
              </c:strCache>
            </c:strRef>
          </c:tx>
          <c:spPr>
            <a:solidFill>
              <a:srgbClr val="8AC869"/>
            </a:solidFill>
            <a:ln>
              <a:noFill/>
            </a:ln>
            <a:effectLst/>
          </c:spPr>
          <c:invertIfNegative val="0"/>
          <c:val>
            <c:numRef>
              <c:f>'W NEMS'!$E$12:$L$12</c:f>
              <c:numCache>
                <c:formatCode>#,##0.0</c:formatCode>
                <c:ptCount val="8"/>
              </c:numCache>
            </c:numRef>
          </c:val>
          <c:extLst>
            <c:ext xmlns:c16="http://schemas.microsoft.com/office/drawing/2014/chart" uri="{C3380CC4-5D6E-409C-BE32-E72D297353CC}">
              <c16:uniqueId val="{00000007-F4C5-476B-8491-4D18E0614736}"/>
            </c:ext>
          </c:extLst>
        </c:ser>
        <c:ser>
          <c:idx val="3"/>
          <c:order val="8"/>
          <c:tx>
            <c:strRef>
              <c:f>'W NEMS'!$D$11</c:f>
              <c:strCache>
                <c:ptCount val="1"/>
                <c:pt idx="0">
                  <c:v>Transport</c:v>
                </c:pt>
              </c:strCache>
            </c:strRef>
          </c:tx>
          <c:spPr>
            <a:solidFill>
              <a:srgbClr val="8AC869"/>
            </a:solidFill>
            <a:ln>
              <a:noFill/>
            </a:ln>
            <a:effectLst/>
          </c:spPr>
          <c:invertIfNegative val="0"/>
          <c:cat>
            <c:strRef>
              <c:f>'W NEMS'!$E$4:$L$4</c:f>
              <c:strCache>
                <c:ptCount val="8"/>
                <c:pt idx="0">
                  <c:v>2005</c:v>
                </c:pt>
                <c:pt idx="1">
                  <c:v>2021</c:v>
                </c:pt>
                <c:pt idx="2">
                  <c:v>Electric</c:v>
                </c:pt>
                <c:pt idx="3">
                  <c:v>Industry</c:v>
                </c:pt>
                <c:pt idx="4">
                  <c:v>Buildings</c:v>
                </c:pt>
                <c:pt idx="5">
                  <c:v>Transport</c:v>
                </c:pt>
                <c:pt idx="6">
                  <c:v>Gap</c:v>
                </c:pt>
                <c:pt idx="7">
                  <c:v>2030</c:v>
                </c:pt>
              </c:strCache>
            </c:strRef>
          </c:cat>
          <c:val>
            <c:numRef>
              <c:f>'W NEMS'!$E$11:$L$11</c:f>
              <c:numCache>
                <c:formatCode>#,##0.0</c:formatCode>
                <c:ptCount val="8"/>
                <c:pt idx="0">
                  <c:v>1877.0669642936946</c:v>
                </c:pt>
                <c:pt idx="1">
                  <c:v>1699.7304573804574</c:v>
                </c:pt>
                <c:pt idx="5">
                  <c:v>384.40611665268807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4C5-476B-8491-4D18E0614736}"/>
            </c:ext>
          </c:extLst>
        </c:ser>
        <c:ser>
          <c:idx val="4"/>
          <c:order val="9"/>
          <c:tx>
            <c:v>Gap</c:v>
          </c:tx>
          <c:spPr>
            <a:solidFill>
              <a:srgbClr val="264478"/>
            </a:solidFill>
            <a:ln>
              <a:noFill/>
            </a:ln>
            <a:effectLst/>
          </c:spPr>
          <c:invertIfNegative val="0"/>
          <c:dPt>
            <c:idx val="7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F4C5-476B-8491-4D18E0614736}"/>
              </c:ext>
            </c:extLst>
          </c:dPt>
          <c:val>
            <c:numRef>
              <c:f>'W NEMS'!$E$13:$L$13</c:f>
              <c:numCache>
                <c:formatCode>#,##0.0</c:formatCode>
                <c:ptCount val="8"/>
                <c:pt idx="6">
                  <c:v>485.91624537214966</c:v>
                </c:pt>
                <c:pt idx="7" formatCode="General">
                  <c:v>2876.0499999999952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F4C5-476B-8491-4D18E06147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729918120"/>
        <c:axId val="729915824"/>
        <c:extLst/>
      </c:barChart>
      <c:catAx>
        <c:axId val="729918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50000"/>
                <a:lumOff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9915824"/>
        <c:crosses val="autoZero"/>
        <c:auto val="1"/>
        <c:lblAlgn val="ctr"/>
        <c:lblOffset val="100"/>
        <c:noMultiLvlLbl val="0"/>
      </c:catAx>
      <c:valAx>
        <c:axId val="729915824"/>
        <c:scaling>
          <c:orientation val="minMax"/>
          <c:max val="6200"/>
          <c:min val="0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Roboto" panose="02000000000000000000" pitchFamily="2" charset="0"/>
                    <a:ea typeface="Roboto" panose="02000000000000000000" pitchFamily="2" charset="0"/>
                    <a:cs typeface="+mn-cs"/>
                  </a:defRPr>
                </a:pPr>
                <a:r>
                  <a:rPr lang="en-US" sz="1600" b="1" i="0" baseline="0">
                    <a:solidFill>
                      <a:sysClr val="windowText" lastClr="000000"/>
                    </a:solidFill>
                    <a:effectLst/>
                    <a:latin typeface="Roboto" panose="02000000000000000000" pitchFamily="2" charset="0"/>
                    <a:ea typeface="Roboto" panose="02000000000000000000" pitchFamily="2" charset="0"/>
                  </a:rPr>
                  <a:t>Energy CO</a:t>
                </a:r>
                <a:r>
                  <a:rPr lang="en-US" sz="1600" b="1" i="0" baseline="-25000">
                    <a:solidFill>
                      <a:sysClr val="windowText" lastClr="000000"/>
                    </a:solidFill>
                    <a:effectLst/>
                    <a:latin typeface="Roboto" panose="02000000000000000000" pitchFamily="2" charset="0"/>
                    <a:ea typeface="Roboto" panose="02000000000000000000" pitchFamily="2" charset="0"/>
                  </a:rPr>
                  <a:t>2</a:t>
                </a:r>
                <a:r>
                  <a:rPr lang="en-US" sz="1600" b="1" i="0" baseline="0">
                    <a:solidFill>
                      <a:sysClr val="windowText" lastClr="000000"/>
                    </a:solidFill>
                    <a:effectLst/>
                    <a:latin typeface="Roboto" panose="02000000000000000000" pitchFamily="2" charset="0"/>
                    <a:ea typeface="Roboto" panose="02000000000000000000" pitchFamily="2" charset="0"/>
                  </a:rPr>
                  <a:t> Emissions (Mt-CO</a:t>
                </a:r>
                <a:r>
                  <a:rPr lang="en-US" sz="1600" b="1" i="0" baseline="-25000">
                    <a:solidFill>
                      <a:sysClr val="windowText" lastClr="000000"/>
                    </a:solidFill>
                    <a:effectLst/>
                    <a:latin typeface="Roboto" panose="02000000000000000000" pitchFamily="2" charset="0"/>
                    <a:ea typeface="Roboto" panose="02000000000000000000" pitchFamily="2" charset="0"/>
                  </a:rPr>
                  <a:t>2</a:t>
                </a:r>
                <a:r>
                  <a:rPr lang="en-US" sz="1600" b="1" i="0" baseline="0">
                    <a:solidFill>
                      <a:sysClr val="windowText" lastClr="000000"/>
                    </a:solidFill>
                    <a:effectLst/>
                    <a:latin typeface="Roboto" panose="02000000000000000000" pitchFamily="2" charset="0"/>
                    <a:ea typeface="Roboto" panose="02000000000000000000" pitchFamily="2" charset="0"/>
                  </a:rPr>
                  <a:t>)</a:t>
                </a:r>
                <a:endParaRPr lang="en-US" sz="1600">
                  <a:solidFill>
                    <a:sysClr val="windowText" lastClr="000000"/>
                  </a:solidFill>
                  <a:effectLst/>
                  <a:latin typeface="Roboto" panose="02000000000000000000" pitchFamily="2" charset="0"/>
                  <a:ea typeface="Roboto" panose="02000000000000000000" pitchFamily="2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Roboto" panose="02000000000000000000" pitchFamily="2" charset="0"/>
                  <a:ea typeface="Roboto" panose="02000000000000000000" pitchFamily="2" charset="0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Roboto" panose="02000000000000000000" pitchFamily="2" charset="0"/>
                <a:ea typeface="Roboto" panose="02000000000000000000" pitchFamily="2" charset="0"/>
                <a:cs typeface="+mn-cs"/>
              </a:defRPr>
            </a:pPr>
            <a:endParaRPr lang="en-US"/>
          </a:p>
        </c:txPr>
        <c:crossAx val="729918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518031102853717"/>
          <c:y val="3.3004290033921198E-2"/>
          <c:w val="0.70731921086087768"/>
          <c:h val="0.80648512685914264"/>
        </c:manualLayout>
      </c:layout>
      <c:barChart>
        <c:barDir val="col"/>
        <c:grouping val="stacked"/>
        <c:varyColors val="0"/>
        <c:ser>
          <c:idx val="8"/>
          <c:order val="0"/>
          <c:tx>
            <c:strRef>
              <c:f>'W REGEN'!$D$14</c:f>
              <c:strCache>
                <c:ptCount val="1"/>
                <c:pt idx="0">
                  <c:v>Blank (Energy CO2)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'W REGEN'!$E$4:$L$4</c:f>
              <c:strCache>
                <c:ptCount val="8"/>
                <c:pt idx="0">
                  <c:v>2005</c:v>
                </c:pt>
                <c:pt idx="1">
                  <c:v>2021</c:v>
                </c:pt>
                <c:pt idx="2">
                  <c:v>Electric</c:v>
                </c:pt>
                <c:pt idx="3">
                  <c:v>Industry</c:v>
                </c:pt>
                <c:pt idx="4">
                  <c:v>Buildings</c:v>
                </c:pt>
                <c:pt idx="5">
                  <c:v>Transport</c:v>
                </c:pt>
                <c:pt idx="6">
                  <c:v>Gap</c:v>
                </c:pt>
                <c:pt idx="7">
                  <c:v>2030</c:v>
                </c:pt>
              </c:strCache>
            </c:strRef>
          </c:cat>
          <c:val>
            <c:numRef>
              <c:f>'W REGEN'!$E$14:$L$14</c:f>
              <c:numCache>
                <c:formatCode>General</c:formatCode>
                <c:ptCount val="8"/>
                <c:pt idx="2" formatCode="#,##0.0">
                  <c:v>4409.0662541947686</c:v>
                </c:pt>
                <c:pt idx="3" formatCode="#,##0.0">
                  <c:v>4409.0662541947686</c:v>
                </c:pt>
                <c:pt idx="4" formatCode="#,##0.0">
                  <c:v>4393.3471087808884</c:v>
                </c:pt>
                <c:pt idx="5" formatCode="#,##0.0">
                  <c:v>3920.6145139930918</c:v>
                </c:pt>
                <c:pt idx="6" formatCode="#,##0.0">
                  <c:v>2904.7500000000005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BA-4F0B-8546-61CFBE8FAC77}"/>
            </c:ext>
          </c:extLst>
        </c:ser>
        <c:ser>
          <c:idx val="9"/>
          <c:order val="1"/>
          <c:tx>
            <c:strRef>
              <c:f>'W REGEN'!$D$6</c:f>
              <c:strCache>
                <c:ptCount val="1"/>
              </c:strCache>
            </c:strRef>
          </c:tx>
          <c:spPr>
            <a:solidFill>
              <a:srgbClr val="948BB3"/>
            </a:solidFill>
            <a:ln>
              <a:noFill/>
            </a:ln>
            <a:effectLst/>
          </c:spPr>
          <c:invertIfNegative val="0"/>
          <c:val>
            <c:numRef>
              <c:f>'W REGEN'!$E$6:$L$6</c:f>
              <c:numCache>
                <c:formatCode>#,##0.0</c:formatCode>
                <c:ptCount val="8"/>
              </c:numCache>
            </c:numRef>
          </c:val>
          <c:extLst>
            <c:ext xmlns:c16="http://schemas.microsoft.com/office/drawing/2014/chart" uri="{C3380CC4-5D6E-409C-BE32-E72D297353CC}">
              <c16:uniqueId val="{00000001-9DBA-4F0B-8546-61CFBE8FAC77}"/>
            </c:ext>
          </c:extLst>
        </c:ser>
        <c:ser>
          <c:idx val="0"/>
          <c:order val="2"/>
          <c:tx>
            <c:strRef>
              <c:f>'W REGEN'!$D$5</c:f>
              <c:strCache>
                <c:ptCount val="1"/>
                <c:pt idx="0">
                  <c:v>Electric</c:v>
                </c:pt>
              </c:strCache>
            </c:strRef>
          </c:tx>
          <c:spPr>
            <a:solidFill>
              <a:srgbClr val="948BB3"/>
            </a:solidFill>
            <a:ln>
              <a:noFill/>
            </a:ln>
            <a:effectLst/>
          </c:spPr>
          <c:invertIfNegative val="0"/>
          <c:cat>
            <c:strRef>
              <c:f>'W REGEN'!$E$4:$L$4</c:f>
              <c:strCache>
                <c:ptCount val="8"/>
                <c:pt idx="0">
                  <c:v>2005</c:v>
                </c:pt>
                <c:pt idx="1">
                  <c:v>2021</c:v>
                </c:pt>
                <c:pt idx="2">
                  <c:v>Electric</c:v>
                </c:pt>
                <c:pt idx="3">
                  <c:v>Industry</c:v>
                </c:pt>
                <c:pt idx="4">
                  <c:v>Buildings</c:v>
                </c:pt>
                <c:pt idx="5">
                  <c:v>Transport</c:v>
                </c:pt>
                <c:pt idx="6">
                  <c:v>Gap</c:v>
                </c:pt>
                <c:pt idx="7">
                  <c:v>2030</c:v>
                </c:pt>
              </c:strCache>
            </c:strRef>
          </c:cat>
          <c:val>
            <c:numRef>
              <c:f>'W REGEN'!$E$5:$L$5</c:f>
              <c:numCache>
                <c:formatCode>#,##0.0</c:formatCode>
                <c:ptCount val="8"/>
                <c:pt idx="0">
                  <c:v>2400.1</c:v>
                </c:pt>
                <c:pt idx="1">
                  <c:v>1551</c:v>
                </c:pt>
                <c:pt idx="2">
                  <c:v>1400.4337458052316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DBA-4F0B-8546-61CFBE8FAC77}"/>
            </c:ext>
          </c:extLst>
        </c:ser>
        <c:ser>
          <c:idx val="10"/>
          <c:order val="3"/>
          <c:tx>
            <c:strRef>
              <c:f>'W REGEN'!$D$8</c:f>
              <c:strCache>
                <c:ptCount val="1"/>
              </c:strCache>
            </c:strRef>
          </c:tx>
          <c:spPr>
            <a:solidFill>
              <a:srgbClr val="E5BA4F"/>
            </a:solidFill>
            <a:ln>
              <a:noFill/>
            </a:ln>
            <a:effectLst/>
          </c:spPr>
          <c:invertIfNegative val="0"/>
          <c:val>
            <c:numRef>
              <c:f>'W REGEN'!$E$8:$L$8</c:f>
              <c:numCache>
                <c:formatCode>#,##0.0</c:formatCode>
                <c:ptCount val="8"/>
              </c:numCache>
            </c:numRef>
          </c:val>
          <c:extLst>
            <c:ext xmlns:c16="http://schemas.microsoft.com/office/drawing/2014/chart" uri="{C3380CC4-5D6E-409C-BE32-E72D297353CC}">
              <c16:uniqueId val="{00000003-9DBA-4F0B-8546-61CFBE8FAC77}"/>
            </c:ext>
          </c:extLst>
        </c:ser>
        <c:ser>
          <c:idx val="1"/>
          <c:order val="4"/>
          <c:tx>
            <c:strRef>
              <c:f>'W REGEN'!$D$7</c:f>
              <c:strCache>
                <c:ptCount val="1"/>
                <c:pt idx="0">
                  <c:v>Industry</c:v>
                </c:pt>
              </c:strCache>
            </c:strRef>
          </c:tx>
          <c:spPr>
            <a:solidFill>
              <a:srgbClr val="E5BA4F"/>
            </a:solidFill>
            <a:ln>
              <a:noFill/>
            </a:ln>
            <a:effectLst/>
          </c:spPr>
          <c:invertIfNegative val="0"/>
          <c:cat>
            <c:strRef>
              <c:f>'W REGEN'!$E$4:$L$4</c:f>
              <c:strCache>
                <c:ptCount val="8"/>
                <c:pt idx="0">
                  <c:v>2005</c:v>
                </c:pt>
                <c:pt idx="1">
                  <c:v>2021</c:v>
                </c:pt>
                <c:pt idx="2">
                  <c:v>Electric</c:v>
                </c:pt>
                <c:pt idx="3">
                  <c:v>Industry</c:v>
                </c:pt>
                <c:pt idx="4">
                  <c:v>Buildings</c:v>
                </c:pt>
                <c:pt idx="5">
                  <c:v>Transport</c:v>
                </c:pt>
                <c:pt idx="6">
                  <c:v>Gap</c:v>
                </c:pt>
                <c:pt idx="7">
                  <c:v>2030</c:v>
                </c:pt>
              </c:strCache>
            </c:strRef>
          </c:cat>
          <c:val>
            <c:numRef>
              <c:f>'W REGEN'!$E$7:$L$7</c:f>
              <c:numCache>
                <c:formatCode>#,##0.0</c:formatCode>
                <c:ptCount val="8"/>
                <c:pt idx="0">
                  <c:v>851.5</c:v>
                </c:pt>
                <c:pt idx="1">
                  <c:v>777.34664804469276</c:v>
                </c:pt>
                <c:pt idx="3">
                  <c:v>78.377799699341267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DBA-4F0B-8546-61CFBE8FAC77}"/>
            </c:ext>
          </c:extLst>
        </c:ser>
        <c:ser>
          <c:idx val="11"/>
          <c:order val="5"/>
          <c:tx>
            <c:strRef>
              <c:f>'W REGEN'!$D$10</c:f>
              <c:strCache>
                <c:ptCount val="1"/>
              </c:strCache>
            </c:strRef>
          </c:tx>
          <c:spPr>
            <a:solidFill>
              <a:srgbClr val="DA7D45"/>
            </a:solidFill>
            <a:ln>
              <a:noFill/>
            </a:ln>
            <a:effectLst/>
          </c:spPr>
          <c:invertIfNegative val="0"/>
          <c:val>
            <c:numRef>
              <c:f>'W REGEN'!$E$10:$L$10</c:f>
              <c:numCache>
                <c:formatCode>#,##0.0</c:formatCode>
                <c:ptCount val="8"/>
              </c:numCache>
            </c:numRef>
          </c:val>
          <c:extLst>
            <c:ext xmlns:c16="http://schemas.microsoft.com/office/drawing/2014/chart" uri="{C3380CC4-5D6E-409C-BE32-E72D297353CC}">
              <c16:uniqueId val="{00000005-9DBA-4F0B-8546-61CFBE8FAC77}"/>
            </c:ext>
          </c:extLst>
        </c:ser>
        <c:ser>
          <c:idx val="2"/>
          <c:order val="6"/>
          <c:tx>
            <c:strRef>
              <c:f>'W REGEN'!$D$9</c:f>
              <c:strCache>
                <c:ptCount val="1"/>
                <c:pt idx="0">
                  <c:v>Buildings</c:v>
                </c:pt>
              </c:strCache>
            </c:strRef>
          </c:tx>
          <c:spPr>
            <a:solidFill>
              <a:srgbClr val="DA7D45"/>
            </a:solidFill>
            <a:ln>
              <a:noFill/>
            </a:ln>
            <a:effectLst/>
          </c:spPr>
          <c:invertIfNegative val="0"/>
          <c:cat>
            <c:strRef>
              <c:f>'W REGEN'!$E$4:$L$4</c:f>
              <c:strCache>
                <c:ptCount val="8"/>
                <c:pt idx="0">
                  <c:v>2005</c:v>
                </c:pt>
                <c:pt idx="1">
                  <c:v>2021</c:v>
                </c:pt>
                <c:pt idx="2">
                  <c:v>Electric</c:v>
                </c:pt>
                <c:pt idx="3">
                  <c:v>Industry</c:v>
                </c:pt>
                <c:pt idx="4">
                  <c:v>Buildings</c:v>
                </c:pt>
                <c:pt idx="5">
                  <c:v>Transport</c:v>
                </c:pt>
                <c:pt idx="6">
                  <c:v>Gap</c:v>
                </c:pt>
                <c:pt idx="7">
                  <c:v>2030</c:v>
                </c:pt>
              </c:strCache>
            </c:strRef>
          </c:cat>
          <c:val>
            <c:numRef>
              <c:f>'W REGEN'!$E$9:$L$9</c:f>
              <c:numCache>
                <c:formatCode>#,##0.0</c:formatCode>
                <c:ptCount val="8"/>
                <c:pt idx="0">
                  <c:v>586</c:v>
                </c:pt>
                <c:pt idx="1">
                  <c:v>559</c:v>
                </c:pt>
                <c:pt idx="4">
                  <c:v>94.096945113221182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DBA-4F0B-8546-61CFBE8FAC77}"/>
            </c:ext>
          </c:extLst>
        </c:ser>
        <c:ser>
          <c:idx val="12"/>
          <c:order val="7"/>
          <c:tx>
            <c:strRef>
              <c:f>'W REGEN'!$D$12</c:f>
              <c:strCache>
                <c:ptCount val="1"/>
              </c:strCache>
            </c:strRef>
          </c:tx>
          <c:spPr>
            <a:solidFill>
              <a:srgbClr val="8AC869"/>
            </a:solidFill>
            <a:ln>
              <a:noFill/>
            </a:ln>
            <a:effectLst/>
          </c:spPr>
          <c:invertIfNegative val="0"/>
          <c:val>
            <c:numRef>
              <c:f>'W REGEN'!$E$12:$L$12</c:f>
              <c:numCache>
                <c:formatCode>#,##0.0</c:formatCode>
                <c:ptCount val="8"/>
              </c:numCache>
            </c:numRef>
          </c:val>
          <c:extLst>
            <c:ext xmlns:c16="http://schemas.microsoft.com/office/drawing/2014/chart" uri="{C3380CC4-5D6E-409C-BE32-E72D297353CC}">
              <c16:uniqueId val="{00000007-9DBA-4F0B-8546-61CFBE8FAC77}"/>
            </c:ext>
          </c:extLst>
        </c:ser>
        <c:ser>
          <c:idx val="3"/>
          <c:order val="8"/>
          <c:tx>
            <c:strRef>
              <c:f>'W REGEN'!$D$11</c:f>
              <c:strCache>
                <c:ptCount val="1"/>
                <c:pt idx="0">
                  <c:v>Transport</c:v>
                </c:pt>
              </c:strCache>
            </c:strRef>
          </c:tx>
          <c:spPr>
            <a:solidFill>
              <a:srgbClr val="8AC869"/>
            </a:solidFill>
            <a:ln>
              <a:noFill/>
            </a:ln>
            <a:effectLst/>
          </c:spPr>
          <c:invertIfNegative val="0"/>
          <c:cat>
            <c:strRef>
              <c:f>'W REGEN'!$E$4:$L$4</c:f>
              <c:strCache>
                <c:ptCount val="8"/>
                <c:pt idx="0">
                  <c:v>2005</c:v>
                </c:pt>
                <c:pt idx="1">
                  <c:v>2021</c:v>
                </c:pt>
                <c:pt idx="2">
                  <c:v>Electric</c:v>
                </c:pt>
                <c:pt idx="3">
                  <c:v>Industry</c:v>
                </c:pt>
                <c:pt idx="4">
                  <c:v>Buildings</c:v>
                </c:pt>
                <c:pt idx="5">
                  <c:v>Transport</c:v>
                </c:pt>
                <c:pt idx="6">
                  <c:v>Gap</c:v>
                </c:pt>
                <c:pt idx="7">
                  <c:v>2030</c:v>
                </c:pt>
              </c:strCache>
            </c:strRef>
          </c:cat>
          <c:val>
            <c:numRef>
              <c:f>'W REGEN'!$E$11:$L$11</c:f>
              <c:numCache>
                <c:formatCode>#,##0.0</c:formatCode>
                <c:ptCount val="8"/>
                <c:pt idx="0">
                  <c:v>1971.8999999999999</c:v>
                </c:pt>
                <c:pt idx="1">
                  <c:v>1699.7304573804574</c:v>
                </c:pt>
                <c:pt idx="5">
                  <c:v>472.73259478779664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DBA-4F0B-8546-61CFBE8FAC77}"/>
            </c:ext>
          </c:extLst>
        </c:ser>
        <c:ser>
          <c:idx val="4"/>
          <c:order val="9"/>
          <c:tx>
            <c:v>Gap</c:v>
          </c:tx>
          <c:spPr>
            <a:solidFill>
              <a:srgbClr val="264478"/>
            </a:solidFill>
            <a:ln>
              <a:noFill/>
            </a:ln>
            <a:effectLst/>
          </c:spPr>
          <c:invertIfNegative val="0"/>
          <c:dPt>
            <c:idx val="7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9DBA-4F0B-8546-61CFBE8FAC77}"/>
              </c:ext>
            </c:extLst>
          </c:dPt>
          <c:val>
            <c:numRef>
              <c:f>'W REGEN'!$E$13:$L$13</c:f>
              <c:numCache>
                <c:formatCode>#,##0.0</c:formatCode>
                <c:ptCount val="8"/>
                <c:pt idx="6">
                  <c:v>1015.8645139930914</c:v>
                </c:pt>
                <c:pt idx="7" formatCode="General">
                  <c:v>2904.75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9DBA-4F0B-8546-61CFBE8FAC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729918120"/>
        <c:axId val="729915824"/>
        <c:extLst/>
      </c:barChart>
      <c:catAx>
        <c:axId val="729918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50000"/>
                <a:lumOff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9915824"/>
        <c:crosses val="autoZero"/>
        <c:auto val="1"/>
        <c:lblAlgn val="ctr"/>
        <c:lblOffset val="100"/>
        <c:noMultiLvlLbl val="0"/>
      </c:catAx>
      <c:valAx>
        <c:axId val="729915824"/>
        <c:scaling>
          <c:orientation val="minMax"/>
          <c:max val="6200"/>
          <c:min val="0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Roboto" panose="02000000000000000000" pitchFamily="2" charset="0"/>
                    <a:ea typeface="Roboto" panose="02000000000000000000" pitchFamily="2" charset="0"/>
                    <a:cs typeface="+mn-cs"/>
                  </a:defRPr>
                </a:pPr>
                <a:r>
                  <a:rPr lang="en-US" sz="1600" b="1" i="0" baseline="0">
                    <a:solidFill>
                      <a:sysClr val="windowText" lastClr="000000"/>
                    </a:solidFill>
                    <a:effectLst/>
                    <a:latin typeface="Roboto" panose="02000000000000000000" pitchFamily="2" charset="0"/>
                    <a:ea typeface="Roboto" panose="02000000000000000000" pitchFamily="2" charset="0"/>
                  </a:rPr>
                  <a:t>Energy CO</a:t>
                </a:r>
                <a:r>
                  <a:rPr lang="en-US" sz="1600" b="1" i="0" baseline="-25000">
                    <a:solidFill>
                      <a:sysClr val="windowText" lastClr="000000"/>
                    </a:solidFill>
                    <a:effectLst/>
                    <a:latin typeface="Roboto" panose="02000000000000000000" pitchFamily="2" charset="0"/>
                    <a:ea typeface="Roboto" panose="02000000000000000000" pitchFamily="2" charset="0"/>
                  </a:rPr>
                  <a:t>2</a:t>
                </a:r>
                <a:r>
                  <a:rPr lang="en-US" sz="1600" b="1" i="0" baseline="0">
                    <a:solidFill>
                      <a:sysClr val="windowText" lastClr="000000"/>
                    </a:solidFill>
                    <a:effectLst/>
                    <a:latin typeface="Roboto" panose="02000000000000000000" pitchFamily="2" charset="0"/>
                    <a:ea typeface="Roboto" panose="02000000000000000000" pitchFamily="2" charset="0"/>
                  </a:rPr>
                  <a:t> Emissions (Mt-CO</a:t>
                </a:r>
                <a:r>
                  <a:rPr lang="en-US" sz="1600" b="1" i="0" baseline="-25000">
                    <a:solidFill>
                      <a:sysClr val="windowText" lastClr="000000"/>
                    </a:solidFill>
                    <a:effectLst/>
                    <a:latin typeface="Roboto" panose="02000000000000000000" pitchFamily="2" charset="0"/>
                    <a:ea typeface="Roboto" panose="02000000000000000000" pitchFamily="2" charset="0"/>
                  </a:rPr>
                  <a:t>2</a:t>
                </a:r>
                <a:r>
                  <a:rPr lang="en-US" sz="1600" b="1" i="0" baseline="0">
                    <a:solidFill>
                      <a:sysClr val="windowText" lastClr="000000"/>
                    </a:solidFill>
                    <a:effectLst/>
                    <a:latin typeface="Roboto" panose="02000000000000000000" pitchFamily="2" charset="0"/>
                    <a:ea typeface="Roboto" panose="02000000000000000000" pitchFamily="2" charset="0"/>
                  </a:rPr>
                  <a:t>)</a:t>
                </a:r>
                <a:endParaRPr lang="en-US" sz="1600">
                  <a:solidFill>
                    <a:sysClr val="windowText" lastClr="000000"/>
                  </a:solidFill>
                  <a:effectLst/>
                  <a:latin typeface="Roboto" panose="02000000000000000000" pitchFamily="2" charset="0"/>
                  <a:ea typeface="Roboto" panose="02000000000000000000" pitchFamily="2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Roboto" panose="02000000000000000000" pitchFamily="2" charset="0"/>
                  <a:ea typeface="Roboto" panose="02000000000000000000" pitchFamily="2" charset="0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Roboto" panose="02000000000000000000" pitchFamily="2" charset="0"/>
                <a:ea typeface="Roboto" panose="02000000000000000000" pitchFamily="2" charset="0"/>
                <a:cs typeface="+mn-cs"/>
              </a:defRPr>
            </a:pPr>
            <a:endParaRPr lang="en-US"/>
          </a:p>
        </c:txPr>
        <c:crossAx val="729918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518031102853717"/>
          <c:y val="3.3004290033921198E-2"/>
          <c:w val="0.70731921086087768"/>
          <c:h val="0.80648512685914264"/>
        </c:manualLayout>
      </c:layout>
      <c:barChart>
        <c:barDir val="col"/>
        <c:grouping val="stacked"/>
        <c:varyColors val="0"/>
        <c:ser>
          <c:idx val="8"/>
          <c:order val="0"/>
          <c:tx>
            <c:strRef>
              <c:f>'W RIO'!$D$14</c:f>
              <c:strCache>
                <c:ptCount val="1"/>
                <c:pt idx="0">
                  <c:v>Blank (Energy CO2)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'W RIO'!$E$4:$L$4</c:f>
              <c:strCache>
                <c:ptCount val="8"/>
                <c:pt idx="0">
                  <c:v>2005</c:v>
                </c:pt>
                <c:pt idx="1">
                  <c:v>2021</c:v>
                </c:pt>
                <c:pt idx="2">
                  <c:v>Electric</c:v>
                </c:pt>
                <c:pt idx="3">
                  <c:v>Industry</c:v>
                </c:pt>
                <c:pt idx="4">
                  <c:v>Buildings</c:v>
                </c:pt>
                <c:pt idx="5">
                  <c:v>Transport</c:v>
                </c:pt>
                <c:pt idx="6">
                  <c:v>Gap</c:v>
                </c:pt>
                <c:pt idx="7">
                  <c:v>2030</c:v>
                </c:pt>
              </c:strCache>
            </c:strRef>
          </c:cat>
          <c:val>
            <c:numRef>
              <c:f>'W RIO'!$E$14:$L$14</c:f>
              <c:numCache>
                <c:formatCode>General</c:formatCode>
                <c:ptCount val="8"/>
                <c:pt idx="2" formatCode="#,##0.0">
                  <c:v>4034</c:v>
                </c:pt>
                <c:pt idx="3" formatCode="#,##0.0">
                  <c:v>3921</c:v>
                </c:pt>
                <c:pt idx="4" formatCode="#,##0.0">
                  <c:v>3926</c:v>
                </c:pt>
                <c:pt idx="5" formatCode="#,##0.0">
                  <c:v>3590</c:v>
                </c:pt>
                <c:pt idx="6" formatCode="#,##0.0">
                  <c:v>2845.5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B0-4924-BA05-157EC702699F}"/>
            </c:ext>
          </c:extLst>
        </c:ser>
        <c:ser>
          <c:idx val="9"/>
          <c:order val="1"/>
          <c:tx>
            <c:strRef>
              <c:f>'W RIO'!$D$6</c:f>
              <c:strCache>
                <c:ptCount val="1"/>
              </c:strCache>
            </c:strRef>
          </c:tx>
          <c:spPr>
            <a:solidFill>
              <a:srgbClr val="948BB3"/>
            </a:solidFill>
            <a:ln>
              <a:noFill/>
            </a:ln>
            <a:effectLst/>
          </c:spPr>
          <c:invertIfNegative val="0"/>
          <c:val>
            <c:numRef>
              <c:f>'W RIO'!$E$6:$L$6</c:f>
              <c:numCache>
                <c:formatCode>#,##0.0</c:formatCode>
                <c:ptCount val="8"/>
              </c:numCache>
            </c:numRef>
          </c:val>
          <c:extLst>
            <c:ext xmlns:c16="http://schemas.microsoft.com/office/drawing/2014/chart" uri="{C3380CC4-5D6E-409C-BE32-E72D297353CC}">
              <c16:uniqueId val="{00000001-0DB0-4924-BA05-157EC702699F}"/>
            </c:ext>
          </c:extLst>
        </c:ser>
        <c:ser>
          <c:idx val="0"/>
          <c:order val="2"/>
          <c:tx>
            <c:strRef>
              <c:f>'W RIO'!$D$5</c:f>
              <c:strCache>
                <c:ptCount val="1"/>
                <c:pt idx="0">
                  <c:v>Electric</c:v>
                </c:pt>
              </c:strCache>
            </c:strRef>
          </c:tx>
          <c:spPr>
            <a:solidFill>
              <a:srgbClr val="948BB3"/>
            </a:solidFill>
            <a:ln>
              <a:noFill/>
            </a:ln>
            <a:effectLst/>
          </c:spPr>
          <c:invertIfNegative val="0"/>
          <c:cat>
            <c:strRef>
              <c:f>'W RIO'!$E$4:$L$4</c:f>
              <c:strCache>
                <c:ptCount val="8"/>
                <c:pt idx="0">
                  <c:v>2005</c:v>
                </c:pt>
                <c:pt idx="1">
                  <c:v>2021</c:v>
                </c:pt>
                <c:pt idx="2">
                  <c:v>Electric</c:v>
                </c:pt>
                <c:pt idx="3">
                  <c:v>Industry</c:v>
                </c:pt>
                <c:pt idx="4">
                  <c:v>Buildings</c:v>
                </c:pt>
                <c:pt idx="5">
                  <c:v>Transport</c:v>
                </c:pt>
                <c:pt idx="6">
                  <c:v>Gap</c:v>
                </c:pt>
                <c:pt idx="7">
                  <c:v>2030</c:v>
                </c:pt>
              </c:strCache>
            </c:strRef>
          </c:cat>
          <c:val>
            <c:numRef>
              <c:f>'W RIO'!$E$5:$L$5</c:f>
              <c:numCache>
                <c:formatCode>#,##0.0</c:formatCode>
                <c:ptCount val="8"/>
                <c:pt idx="0">
                  <c:v>2400</c:v>
                </c:pt>
                <c:pt idx="1">
                  <c:v>1551</c:v>
                </c:pt>
                <c:pt idx="2">
                  <c:v>1657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DB0-4924-BA05-157EC702699F}"/>
            </c:ext>
          </c:extLst>
        </c:ser>
        <c:ser>
          <c:idx val="10"/>
          <c:order val="3"/>
          <c:tx>
            <c:strRef>
              <c:f>'W RIO'!$D$8</c:f>
              <c:strCache>
                <c:ptCount val="1"/>
              </c:strCache>
            </c:strRef>
          </c:tx>
          <c:spPr>
            <a:solidFill>
              <a:srgbClr val="E5BA4F"/>
            </a:solidFill>
            <a:ln>
              <a:noFill/>
            </a:ln>
            <a:effectLst/>
          </c:spPr>
          <c:invertIfNegative val="0"/>
          <c:val>
            <c:numRef>
              <c:f>'W RIO'!$E$8:$L$8</c:f>
              <c:numCache>
                <c:formatCode>#,##0.0</c:formatCode>
                <c:ptCount val="8"/>
              </c:numCache>
            </c:numRef>
          </c:val>
          <c:extLst>
            <c:ext xmlns:c16="http://schemas.microsoft.com/office/drawing/2014/chart" uri="{C3380CC4-5D6E-409C-BE32-E72D297353CC}">
              <c16:uniqueId val="{00000003-0DB0-4924-BA05-157EC702699F}"/>
            </c:ext>
          </c:extLst>
        </c:ser>
        <c:ser>
          <c:idx val="1"/>
          <c:order val="4"/>
          <c:tx>
            <c:strRef>
              <c:f>'W RIO'!$D$7</c:f>
              <c:strCache>
                <c:ptCount val="1"/>
                <c:pt idx="0">
                  <c:v>Industry</c:v>
                </c:pt>
              </c:strCache>
            </c:strRef>
          </c:tx>
          <c:spPr>
            <a:solidFill>
              <a:srgbClr val="E5BA4F"/>
            </a:solidFill>
            <a:ln>
              <a:noFill/>
            </a:ln>
            <a:effectLst/>
          </c:spPr>
          <c:invertIfNegative val="0"/>
          <c:cat>
            <c:strRef>
              <c:f>'W RIO'!$E$4:$L$4</c:f>
              <c:strCache>
                <c:ptCount val="8"/>
                <c:pt idx="0">
                  <c:v>2005</c:v>
                </c:pt>
                <c:pt idx="1">
                  <c:v>2021</c:v>
                </c:pt>
                <c:pt idx="2">
                  <c:v>Electric</c:v>
                </c:pt>
                <c:pt idx="3">
                  <c:v>Industry</c:v>
                </c:pt>
                <c:pt idx="4">
                  <c:v>Buildings</c:v>
                </c:pt>
                <c:pt idx="5">
                  <c:v>Transport</c:v>
                </c:pt>
                <c:pt idx="6">
                  <c:v>Gap</c:v>
                </c:pt>
                <c:pt idx="7">
                  <c:v>2030</c:v>
                </c:pt>
              </c:strCache>
            </c:strRef>
          </c:cat>
          <c:val>
            <c:numRef>
              <c:f>'W RIO'!$E$7:$L$7</c:f>
              <c:numCache>
                <c:formatCode>#,##0.0</c:formatCode>
                <c:ptCount val="8"/>
                <c:pt idx="0">
                  <c:v>850</c:v>
                </c:pt>
                <c:pt idx="1">
                  <c:v>777.34664804469276</c:v>
                </c:pt>
                <c:pt idx="3">
                  <c:v>113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DB0-4924-BA05-157EC702699F}"/>
            </c:ext>
          </c:extLst>
        </c:ser>
        <c:ser>
          <c:idx val="11"/>
          <c:order val="5"/>
          <c:tx>
            <c:strRef>
              <c:f>'W RIO'!$D$10</c:f>
              <c:strCache>
                <c:ptCount val="1"/>
              </c:strCache>
            </c:strRef>
          </c:tx>
          <c:spPr>
            <a:solidFill>
              <a:srgbClr val="DA7D45"/>
            </a:solidFill>
            <a:ln>
              <a:noFill/>
            </a:ln>
            <a:effectLst/>
          </c:spPr>
          <c:invertIfNegative val="0"/>
          <c:val>
            <c:numRef>
              <c:f>'W RIO'!$E$10:$L$10</c:f>
              <c:numCache>
                <c:formatCode>#,##0.0</c:formatCode>
                <c:ptCount val="8"/>
              </c:numCache>
            </c:numRef>
          </c:val>
          <c:extLst>
            <c:ext xmlns:c16="http://schemas.microsoft.com/office/drawing/2014/chart" uri="{C3380CC4-5D6E-409C-BE32-E72D297353CC}">
              <c16:uniqueId val="{00000005-0DB0-4924-BA05-157EC702699F}"/>
            </c:ext>
          </c:extLst>
        </c:ser>
        <c:ser>
          <c:idx val="2"/>
          <c:order val="6"/>
          <c:tx>
            <c:strRef>
              <c:f>'W RIO'!$D$9</c:f>
              <c:strCache>
                <c:ptCount val="1"/>
                <c:pt idx="0">
                  <c:v>Buildings</c:v>
                </c:pt>
              </c:strCache>
            </c:strRef>
          </c:tx>
          <c:spPr>
            <a:solidFill>
              <a:srgbClr val="DA7D45"/>
            </a:solidFill>
            <a:ln>
              <a:noFill/>
            </a:ln>
            <a:effectLst/>
          </c:spPr>
          <c:invertIfNegative val="0"/>
          <c:cat>
            <c:strRef>
              <c:f>'W RIO'!$E$4:$L$4</c:f>
              <c:strCache>
                <c:ptCount val="8"/>
                <c:pt idx="0">
                  <c:v>2005</c:v>
                </c:pt>
                <c:pt idx="1">
                  <c:v>2021</c:v>
                </c:pt>
                <c:pt idx="2">
                  <c:v>Electric</c:v>
                </c:pt>
                <c:pt idx="3">
                  <c:v>Industry</c:v>
                </c:pt>
                <c:pt idx="4">
                  <c:v>Buildings</c:v>
                </c:pt>
                <c:pt idx="5">
                  <c:v>Transport</c:v>
                </c:pt>
                <c:pt idx="6">
                  <c:v>Gap</c:v>
                </c:pt>
                <c:pt idx="7">
                  <c:v>2030</c:v>
                </c:pt>
              </c:strCache>
            </c:strRef>
          </c:cat>
          <c:val>
            <c:numRef>
              <c:f>'W RIO'!$E$9:$L$9</c:f>
              <c:numCache>
                <c:formatCode>#,##0.0</c:formatCode>
                <c:ptCount val="8"/>
                <c:pt idx="0">
                  <c:v>585</c:v>
                </c:pt>
                <c:pt idx="1">
                  <c:v>559</c:v>
                </c:pt>
                <c:pt idx="4">
                  <c:v>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DB0-4924-BA05-157EC702699F}"/>
            </c:ext>
          </c:extLst>
        </c:ser>
        <c:ser>
          <c:idx val="12"/>
          <c:order val="7"/>
          <c:tx>
            <c:strRef>
              <c:f>'W RIO'!$D$12</c:f>
              <c:strCache>
                <c:ptCount val="1"/>
              </c:strCache>
            </c:strRef>
          </c:tx>
          <c:spPr>
            <a:solidFill>
              <a:srgbClr val="8AC869"/>
            </a:solidFill>
            <a:ln>
              <a:noFill/>
            </a:ln>
            <a:effectLst/>
          </c:spPr>
          <c:invertIfNegative val="0"/>
          <c:val>
            <c:numRef>
              <c:f>'W RIO'!$E$12:$L$12</c:f>
              <c:numCache>
                <c:formatCode>#,##0.0</c:formatCode>
                <c:ptCount val="8"/>
              </c:numCache>
            </c:numRef>
          </c:val>
          <c:extLst>
            <c:ext xmlns:c16="http://schemas.microsoft.com/office/drawing/2014/chart" uri="{C3380CC4-5D6E-409C-BE32-E72D297353CC}">
              <c16:uniqueId val="{00000007-0DB0-4924-BA05-157EC702699F}"/>
            </c:ext>
          </c:extLst>
        </c:ser>
        <c:ser>
          <c:idx val="3"/>
          <c:order val="8"/>
          <c:tx>
            <c:strRef>
              <c:f>'W RIO'!$D$11</c:f>
              <c:strCache>
                <c:ptCount val="1"/>
                <c:pt idx="0">
                  <c:v>Transport</c:v>
                </c:pt>
              </c:strCache>
            </c:strRef>
          </c:tx>
          <c:spPr>
            <a:solidFill>
              <a:srgbClr val="8AC869"/>
            </a:solidFill>
            <a:ln>
              <a:noFill/>
            </a:ln>
            <a:effectLst/>
          </c:spPr>
          <c:invertIfNegative val="0"/>
          <c:cat>
            <c:strRef>
              <c:f>'W RIO'!$E$4:$L$4</c:f>
              <c:strCache>
                <c:ptCount val="8"/>
                <c:pt idx="0">
                  <c:v>2005</c:v>
                </c:pt>
                <c:pt idx="1">
                  <c:v>2021</c:v>
                </c:pt>
                <c:pt idx="2">
                  <c:v>Electric</c:v>
                </c:pt>
                <c:pt idx="3">
                  <c:v>Industry</c:v>
                </c:pt>
                <c:pt idx="4">
                  <c:v>Buildings</c:v>
                </c:pt>
                <c:pt idx="5">
                  <c:v>Transport</c:v>
                </c:pt>
                <c:pt idx="6">
                  <c:v>Gap</c:v>
                </c:pt>
                <c:pt idx="7">
                  <c:v>2030</c:v>
                </c:pt>
              </c:strCache>
            </c:strRef>
          </c:cat>
          <c:val>
            <c:numRef>
              <c:f>'W RIO'!$E$11:$L$11</c:f>
              <c:numCache>
                <c:formatCode>#,##0.0</c:formatCode>
                <c:ptCount val="8"/>
                <c:pt idx="0">
                  <c:v>1856</c:v>
                </c:pt>
                <c:pt idx="1">
                  <c:v>1699.7304573804574</c:v>
                </c:pt>
                <c:pt idx="5">
                  <c:v>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DB0-4924-BA05-157EC702699F}"/>
            </c:ext>
          </c:extLst>
        </c:ser>
        <c:ser>
          <c:idx val="4"/>
          <c:order val="9"/>
          <c:tx>
            <c:v>Gap</c:v>
          </c:tx>
          <c:spPr>
            <a:solidFill>
              <a:srgbClr val="264478"/>
            </a:solidFill>
            <a:ln>
              <a:noFill/>
            </a:ln>
            <a:effectLst/>
          </c:spPr>
          <c:invertIfNegative val="0"/>
          <c:dPt>
            <c:idx val="7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0DB0-4924-BA05-157EC702699F}"/>
              </c:ext>
            </c:extLst>
          </c:dPt>
          <c:val>
            <c:numRef>
              <c:f>'W RIO'!$E$13:$L$13</c:f>
              <c:numCache>
                <c:formatCode>#,##0.0</c:formatCode>
                <c:ptCount val="8"/>
                <c:pt idx="6">
                  <c:v>744.5</c:v>
                </c:pt>
                <c:pt idx="7" formatCode="General">
                  <c:v>2845.5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0DB0-4924-BA05-157EC70269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729918120"/>
        <c:axId val="729915824"/>
        <c:extLst/>
      </c:barChart>
      <c:catAx>
        <c:axId val="729918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50000"/>
                <a:lumOff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9915824"/>
        <c:crosses val="autoZero"/>
        <c:auto val="1"/>
        <c:lblAlgn val="ctr"/>
        <c:lblOffset val="100"/>
        <c:noMultiLvlLbl val="0"/>
      </c:catAx>
      <c:valAx>
        <c:axId val="729915824"/>
        <c:scaling>
          <c:orientation val="minMax"/>
          <c:max val="6200"/>
          <c:min val="0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Roboto" panose="02000000000000000000" pitchFamily="2" charset="0"/>
                    <a:ea typeface="Roboto" panose="02000000000000000000" pitchFamily="2" charset="0"/>
                    <a:cs typeface="+mn-cs"/>
                  </a:defRPr>
                </a:pPr>
                <a:r>
                  <a:rPr lang="en-US" sz="1600" b="1" i="0" baseline="0">
                    <a:solidFill>
                      <a:sysClr val="windowText" lastClr="000000"/>
                    </a:solidFill>
                    <a:effectLst/>
                    <a:latin typeface="Roboto" panose="02000000000000000000" pitchFamily="2" charset="0"/>
                    <a:ea typeface="Roboto" panose="02000000000000000000" pitchFamily="2" charset="0"/>
                  </a:rPr>
                  <a:t>Energy CO</a:t>
                </a:r>
                <a:r>
                  <a:rPr lang="en-US" sz="1600" b="1" i="0" baseline="-25000">
                    <a:solidFill>
                      <a:sysClr val="windowText" lastClr="000000"/>
                    </a:solidFill>
                    <a:effectLst/>
                    <a:latin typeface="Roboto" panose="02000000000000000000" pitchFamily="2" charset="0"/>
                    <a:ea typeface="Roboto" panose="02000000000000000000" pitchFamily="2" charset="0"/>
                  </a:rPr>
                  <a:t>2</a:t>
                </a:r>
                <a:r>
                  <a:rPr lang="en-US" sz="1600" b="1" i="0" baseline="0">
                    <a:solidFill>
                      <a:sysClr val="windowText" lastClr="000000"/>
                    </a:solidFill>
                    <a:effectLst/>
                    <a:latin typeface="Roboto" panose="02000000000000000000" pitchFamily="2" charset="0"/>
                    <a:ea typeface="Roboto" panose="02000000000000000000" pitchFamily="2" charset="0"/>
                  </a:rPr>
                  <a:t> Emissions (Mt-CO</a:t>
                </a:r>
                <a:r>
                  <a:rPr lang="en-US" sz="1600" b="1" i="0" baseline="-25000">
                    <a:solidFill>
                      <a:sysClr val="windowText" lastClr="000000"/>
                    </a:solidFill>
                    <a:effectLst/>
                    <a:latin typeface="Roboto" panose="02000000000000000000" pitchFamily="2" charset="0"/>
                    <a:ea typeface="Roboto" panose="02000000000000000000" pitchFamily="2" charset="0"/>
                  </a:rPr>
                  <a:t>2</a:t>
                </a:r>
                <a:r>
                  <a:rPr lang="en-US" sz="1600" b="1" i="0" baseline="0">
                    <a:solidFill>
                      <a:sysClr val="windowText" lastClr="000000"/>
                    </a:solidFill>
                    <a:effectLst/>
                    <a:latin typeface="Roboto" panose="02000000000000000000" pitchFamily="2" charset="0"/>
                    <a:ea typeface="Roboto" panose="02000000000000000000" pitchFamily="2" charset="0"/>
                  </a:rPr>
                  <a:t>)</a:t>
                </a:r>
                <a:endParaRPr lang="en-US" sz="1600">
                  <a:solidFill>
                    <a:sysClr val="windowText" lastClr="000000"/>
                  </a:solidFill>
                  <a:effectLst/>
                  <a:latin typeface="Roboto" panose="02000000000000000000" pitchFamily="2" charset="0"/>
                  <a:ea typeface="Roboto" panose="02000000000000000000" pitchFamily="2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Roboto" panose="02000000000000000000" pitchFamily="2" charset="0"/>
                  <a:ea typeface="Roboto" panose="02000000000000000000" pitchFamily="2" charset="0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Roboto" panose="02000000000000000000" pitchFamily="2" charset="0"/>
                <a:ea typeface="Roboto" panose="02000000000000000000" pitchFamily="2" charset="0"/>
                <a:cs typeface="+mn-cs"/>
              </a:defRPr>
            </a:pPr>
            <a:endParaRPr lang="en-US"/>
          </a:p>
        </c:txPr>
        <c:crossAx val="729918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518031102853717"/>
          <c:y val="3.3004290033921198E-2"/>
          <c:w val="0.70731921086087768"/>
          <c:h val="0.80648512685914264"/>
        </c:manualLayout>
      </c:layout>
      <c:barChart>
        <c:barDir val="col"/>
        <c:grouping val="stacked"/>
        <c:varyColors val="0"/>
        <c:ser>
          <c:idx val="8"/>
          <c:order val="0"/>
          <c:tx>
            <c:strRef>
              <c:f>'W EPS'!$D$14</c:f>
              <c:strCache>
                <c:ptCount val="1"/>
                <c:pt idx="0">
                  <c:v>Blank (Energy CO2)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'W EPS'!$E$4:$L$4</c:f>
              <c:strCache>
                <c:ptCount val="8"/>
                <c:pt idx="0">
                  <c:v>2005</c:v>
                </c:pt>
                <c:pt idx="1">
                  <c:v>2021</c:v>
                </c:pt>
                <c:pt idx="2">
                  <c:v>Electric</c:v>
                </c:pt>
                <c:pt idx="3">
                  <c:v>Industry</c:v>
                </c:pt>
                <c:pt idx="4">
                  <c:v>Buildings</c:v>
                </c:pt>
                <c:pt idx="5">
                  <c:v>Transport</c:v>
                </c:pt>
                <c:pt idx="6">
                  <c:v>Gap</c:v>
                </c:pt>
                <c:pt idx="7">
                  <c:v>2030</c:v>
                </c:pt>
              </c:strCache>
            </c:strRef>
          </c:cat>
          <c:val>
            <c:numRef>
              <c:f>'W EPS'!$E$14:$L$14</c:f>
              <c:numCache>
                <c:formatCode>General</c:formatCode>
                <c:ptCount val="8"/>
                <c:pt idx="2" formatCode="#,##0.0">
                  <c:v>4134.0476816998444</c:v>
                </c:pt>
                <c:pt idx="3" formatCode="#,##0.0">
                  <c:v>3886.0620610726983</c:v>
                </c:pt>
                <c:pt idx="4" formatCode="#,##0.0">
                  <c:v>3825.2105273709067</c:v>
                </c:pt>
                <c:pt idx="5" formatCode="#,##0.0">
                  <c:v>3347.0034850000002</c:v>
                </c:pt>
                <c:pt idx="6" formatCode="#,##0.0">
                  <c:v>2965.7025836702455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8A-47A8-B3FD-1E0E10930BFB}"/>
            </c:ext>
          </c:extLst>
        </c:ser>
        <c:ser>
          <c:idx val="9"/>
          <c:order val="1"/>
          <c:tx>
            <c:strRef>
              <c:f>'W EPS'!$D$6</c:f>
              <c:strCache>
                <c:ptCount val="1"/>
              </c:strCache>
            </c:strRef>
          </c:tx>
          <c:spPr>
            <a:solidFill>
              <a:srgbClr val="948BB3"/>
            </a:solidFill>
            <a:ln>
              <a:noFill/>
            </a:ln>
            <a:effectLst/>
          </c:spPr>
          <c:invertIfNegative val="0"/>
          <c:val>
            <c:numRef>
              <c:f>'W EPS'!$E$6:$L$6</c:f>
              <c:numCache>
                <c:formatCode>#,##0.0</c:formatCode>
                <c:ptCount val="8"/>
              </c:numCache>
            </c:numRef>
          </c:val>
          <c:extLst>
            <c:ext xmlns:c16="http://schemas.microsoft.com/office/drawing/2014/chart" uri="{C3380CC4-5D6E-409C-BE32-E72D297353CC}">
              <c16:uniqueId val="{00000001-BD8A-47A8-B3FD-1E0E10930BFB}"/>
            </c:ext>
          </c:extLst>
        </c:ser>
        <c:ser>
          <c:idx val="0"/>
          <c:order val="2"/>
          <c:tx>
            <c:strRef>
              <c:f>'W EPS'!$D$5</c:f>
              <c:strCache>
                <c:ptCount val="1"/>
                <c:pt idx="0">
                  <c:v>Electric</c:v>
                </c:pt>
              </c:strCache>
            </c:strRef>
          </c:tx>
          <c:spPr>
            <a:solidFill>
              <a:srgbClr val="948BB3"/>
            </a:solidFill>
            <a:ln>
              <a:noFill/>
            </a:ln>
            <a:effectLst/>
          </c:spPr>
          <c:invertIfNegative val="0"/>
          <c:cat>
            <c:strRef>
              <c:f>'W EPS'!$E$4:$L$4</c:f>
              <c:strCache>
                <c:ptCount val="8"/>
                <c:pt idx="0">
                  <c:v>2005</c:v>
                </c:pt>
                <c:pt idx="1">
                  <c:v>2021</c:v>
                </c:pt>
                <c:pt idx="2">
                  <c:v>Electric</c:v>
                </c:pt>
                <c:pt idx="3">
                  <c:v>Industry</c:v>
                </c:pt>
                <c:pt idx="4">
                  <c:v>Buildings</c:v>
                </c:pt>
                <c:pt idx="5">
                  <c:v>Transport</c:v>
                </c:pt>
                <c:pt idx="6">
                  <c:v>Gap</c:v>
                </c:pt>
                <c:pt idx="7">
                  <c:v>2030</c:v>
                </c:pt>
              </c:strCache>
            </c:strRef>
          </c:cat>
          <c:val>
            <c:numRef>
              <c:f>'W EPS'!$E$5:$L$5</c:f>
              <c:numCache>
                <c:formatCode>#,##0.0</c:formatCode>
                <c:ptCount val="8"/>
                <c:pt idx="0">
                  <c:v>2400.057485640647</c:v>
                </c:pt>
                <c:pt idx="1">
                  <c:v>1551</c:v>
                </c:pt>
                <c:pt idx="2">
                  <c:v>1797.3574856406469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D8A-47A8-B3FD-1E0E10930BFB}"/>
            </c:ext>
          </c:extLst>
        </c:ser>
        <c:ser>
          <c:idx val="10"/>
          <c:order val="3"/>
          <c:tx>
            <c:strRef>
              <c:f>'W EPS'!$D$8</c:f>
              <c:strCache>
                <c:ptCount val="1"/>
              </c:strCache>
            </c:strRef>
          </c:tx>
          <c:spPr>
            <a:solidFill>
              <a:srgbClr val="E5BA4F"/>
            </a:solidFill>
            <a:ln>
              <a:noFill/>
            </a:ln>
            <a:effectLst/>
          </c:spPr>
          <c:invertIfNegative val="0"/>
          <c:val>
            <c:numRef>
              <c:f>'W EPS'!$E$8:$L$8</c:f>
              <c:numCache>
                <c:formatCode>#,##0.0</c:formatCode>
                <c:ptCount val="8"/>
              </c:numCache>
            </c:numRef>
          </c:val>
          <c:extLst>
            <c:ext xmlns:c16="http://schemas.microsoft.com/office/drawing/2014/chart" uri="{C3380CC4-5D6E-409C-BE32-E72D297353CC}">
              <c16:uniqueId val="{00000003-BD8A-47A8-B3FD-1E0E10930BFB}"/>
            </c:ext>
          </c:extLst>
        </c:ser>
        <c:ser>
          <c:idx val="1"/>
          <c:order val="4"/>
          <c:tx>
            <c:strRef>
              <c:f>'W EPS'!$D$7</c:f>
              <c:strCache>
                <c:ptCount val="1"/>
                <c:pt idx="0">
                  <c:v>Industry</c:v>
                </c:pt>
              </c:strCache>
            </c:strRef>
          </c:tx>
          <c:spPr>
            <a:solidFill>
              <a:srgbClr val="E5BA4F"/>
            </a:solidFill>
            <a:ln>
              <a:noFill/>
            </a:ln>
            <a:effectLst/>
          </c:spPr>
          <c:invertIfNegative val="0"/>
          <c:cat>
            <c:strRef>
              <c:f>'W EPS'!$E$4:$L$4</c:f>
              <c:strCache>
                <c:ptCount val="8"/>
                <c:pt idx="0">
                  <c:v>2005</c:v>
                </c:pt>
                <c:pt idx="1">
                  <c:v>2021</c:v>
                </c:pt>
                <c:pt idx="2">
                  <c:v>Electric</c:v>
                </c:pt>
                <c:pt idx="3">
                  <c:v>Industry</c:v>
                </c:pt>
                <c:pt idx="4">
                  <c:v>Buildings</c:v>
                </c:pt>
                <c:pt idx="5">
                  <c:v>Transport</c:v>
                </c:pt>
                <c:pt idx="6">
                  <c:v>Gap</c:v>
                </c:pt>
                <c:pt idx="7">
                  <c:v>2030</c:v>
                </c:pt>
              </c:strCache>
            </c:strRef>
          </c:cat>
          <c:val>
            <c:numRef>
              <c:f>'W EPS'!$E$7:$L$7</c:f>
              <c:numCache>
                <c:formatCode>#,##0.0</c:formatCode>
                <c:ptCount val="8"/>
                <c:pt idx="0">
                  <c:v>1086.7679786271462</c:v>
                </c:pt>
                <c:pt idx="1">
                  <c:v>777.34664804469276</c:v>
                </c:pt>
                <c:pt idx="3">
                  <c:v>247.98562062714632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D8A-47A8-B3FD-1E0E10930BFB}"/>
            </c:ext>
          </c:extLst>
        </c:ser>
        <c:ser>
          <c:idx val="11"/>
          <c:order val="5"/>
          <c:tx>
            <c:strRef>
              <c:f>'W EPS'!$D$10</c:f>
              <c:strCache>
                <c:ptCount val="1"/>
              </c:strCache>
            </c:strRef>
          </c:tx>
          <c:spPr>
            <a:solidFill>
              <a:srgbClr val="DA7D45"/>
            </a:solidFill>
            <a:ln>
              <a:noFill/>
            </a:ln>
            <a:effectLst/>
          </c:spPr>
          <c:invertIfNegative val="0"/>
          <c:val>
            <c:numRef>
              <c:f>'W EPS'!$E$10:$L$10</c:f>
              <c:numCache>
                <c:formatCode>#,##0.0</c:formatCode>
                <c:ptCount val="8"/>
              </c:numCache>
            </c:numRef>
          </c:val>
          <c:extLst>
            <c:ext xmlns:c16="http://schemas.microsoft.com/office/drawing/2014/chart" uri="{C3380CC4-5D6E-409C-BE32-E72D297353CC}">
              <c16:uniqueId val="{00000005-BD8A-47A8-B3FD-1E0E10930BFB}"/>
            </c:ext>
          </c:extLst>
        </c:ser>
        <c:ser>
          <c:idx val="2"/>
          <c:order val="6"/>
          <c:tx>
            <c:strRef>
              <c:f>'W EPS'!$D$9</c:f>
              <c:strCache>
                <c:ptCount val="1"/>
                <c:pt idx="0">
                  <c:v>Buildings</c:v>
                </c:pt>
              </c:strCache>
            </c:strRef>
          </c:tx>
          <c:spPr>
            <a:solidFill>
              <a:srgbClr val="DA7D45"/>
            </a:solidFill>
            <a:ln>
              <a:noFill/>
            </a:ln>
            <a:effectLst/>
          </c:spPr>
          <c:invertIfNegative val="0"/>
          <c:cat>
            <c:strRef>
              <c:f>'W EPS'!$E$4:$L$4</c:f>
              <c:strCache>
                <c:ptCount val="8"/>
                <c:pt idx="0">
                  <c:v>2005</c:v>
                </c:pt>
                <c:pt idx="1">
                  <c:v>2021</c:v>
                </c:pt>
                <c:pt idx="2">
                  <c:v>Electric</c:v>
                </c:pt>
                <c:pt idx="3">
                  <c:v>Industry</c:v>
                </c:pt>
                <c:pt idx="4">
                  <c:v>Buildings</c:v>
                </c:pt>
                <c:pt idx="5">
                  <c:v>Transport</c:v>
                </c:pt>
                <c:pt idx="6">
                  <c:v>Gap</c:v>
                </c:pt>
                <c:pt idx="7">
                  <c:v>2030</c:v>
                </c:pt>
              </c:strCache>
            </c:strRef>
          </c:cat>
          <c:val>
            <c:numRef>
              <c:f>'W EPS'!$E$9:$L$9</c:f>
              <c:numCache>
                <c:formatCode>#,##0.0</c:formatCode>
                <c:ptCount val="8"/>
                <c:pt idx="0">
                  <c:v>586.02753370179153</c:v>
                </c:pt>
                <c:pt idx="1">
                  <c:v>559</c:v>
                </c:pt>
                <c:pt idx="4">
                  <c:v>60.851533701791595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D8A-47A8-B3FD-1E0E10930BFB}"/>
            </c:ext>
          </c:extLst>
        </c:ser>
        <c:ser>
          <c:idx val="12"/>
          <c:order val="7"/>
          <c:tx>
            <c:strRef>
              <c:f>'W EPS'!$D$12</c:f>
              <c:strCache>
                <c:ptCount val="1"/>
              </c:strCache>
            </c:strRef>
          </c:tx>
          <c:spPr>
            <a:solidFill>
              <a:srgbClr val="8AC869"/>
            </a:solidFill>
            <a:ln>
              <a:noFill/>
            </a:ln>
            <a:effectLst/>
          </c:spPr>
          <c:invertIfNegative val="0"/>
          <c:val>
            <c:numRef>
              <c:f>'W EPS'!$E$12:$L$12</c:f>
              <c:numCache>
                <c:formatCode>#,##0.0</c:formatCode>
                <c:ptCount val="8"/>
              </c:numCache>
            </c:numRef>
          </c:val>
          <c:extLst>
            <c:ext xmlns:c16="http://schemas.microsoft.com/office/drawing/2014/chart" uri="{C3380CC4-5D6E-409C-BE32-E72D297353CC}">
              <c16:uniqueId val="{00000007-BD8A-47A8-B3FD-1E0E10930BFB}"/>
            </c:ext>
          </c:extLst>
        </c:ser>
        <c:ser>
          <c:idx val="3"/>
          <c:order val="8"/>
          <c:tx>
            <c:strRef>
              <c:f>'W EPS'!$D$11</c:f>
              <c:strCache>
                <c:ptCount val="1"/>
                <c:pt idx="0">
                  <c:v>Transport</c:v>
                </c:pt>
              </c:strCache>
            </c:strRef>
          </c:tx>
          <c:spPr>
            <a:solidFill>
              <a:srgbClr val="8AC869"/>
            </a:solidFill>
            <a:ln>
              <a:noFill/>
            </a:ln>
            <a:effectLst/>
          </c:spPr>
          <c:invertIfNegative val="0"/>
          <c:cat>
            <c:strRef>
              <c:f>'W EPS'!$E$4:$L$4</c:f>
              <c:strCache>
                <c:ptCount val="8"/>
                <c:pt idx="0">
                  <c:v>2005</c:v>
                </c:pt>
                <c:pt idx="1">
                  <c:v>2021</c:v>
                </c:pt>
                <c:pt idx="2">
                  <c:v>Electric</c:v>
                </c:pt>
                <c:pt idx="3">
                  <c:v>Industry</c:v>
                </c:pt>
                <c:pt idx="4">
                  <c:v>Buildings</c:v>
                </c:pt>
                <c:pt idx="5">
                  <c:v>Transport</c:v>
                </c:pt>
                <c:pt idx="6">
                  <c:v>Gap</c:v>
                </c:pt>
                <c:pt idx="7">
                  <c:v>2030</c:v>
                </c:pt>
              </c:strCache>
            </c:strRef>
          </c:cat>
          <c:val>
            <c:numRef>
              <c:f>'W EPS'!$E$11:$L$11</c:f>
              <c:numCache>
                <c:formatCode>#,##0.0</c:formatCode>
                <c:ptCount val="8"/>
                <c:pt idx="0">
                  <c:v>1858.5521693709068</c:v>
                </c:pt>
                <c:pt idx="1">
                  <c:v>1699.7304573804574</c:v>
                </c:pt>
                <c:pt idx="5">
                  <c:v>478.20704237090672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D8A-47A8-B3FD-1E0E10930BFB}"/>
            </c:ext>
          </c:extLst>
        </c:ser>
        <c:ser>
          <c:idx val="4"/>
          <c:order val="9"/>
          <c:tx>
            <c:v>Gap</c:v>
          </c:tx>
          <c:spPr>
            <a:solidFill>
              <a:srgbClr val="264478"/>
            </a:solidFill>
            <a:ln>
              <a:noFill/>
            </a:ln>
            <a:effectLst/>
          </c:spPr>
          <c:invertIfNegative val="0"/>
          <c:val>
            <c:numRef>
              <c:f>'W EPS'!$E$13:$L$13</c:f>
              <c:numCache>
                <c:formatCode>#,##0.0</c:formatCode>
                <c:ptCount val="8"/>
                <c:pt idx="6">
                  <c:v>381.30090132975465</c:v>
                </c:pt>
                <c:pt idx="7" formatCode="General">
                  <c:v>2965.7025836702455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D8A-47A8-B3FD-1E0E10930B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729918120"/>
        <c:axId val="729915824"/>
        <c:extLst/>
      </c:barChart>
      <c:catAx>
        <c:axId val="729918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50000"/>
                <a:lumOff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9915824"/>
        <c:crosses val="autoZero"/>
        <c:auto val="1"/>
        <c:lblAlgn val="ctr"/>
        <c:lblOffset val="100"/>
        <c:noMultiLvlLbl val="0"/>
      </c:catAx>
      <c:valAx>
        <c:axId val="729915824"/>
        <c:scaling>
          <c:orientation val="minMax"/>
          <c:max val="6000"/>
          <c:min val="0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Roboto" panose="02000000000000000000" pitchFamily="2" charset="0"/>
                    <a:ea typeface="Roboto" panose="02000000000000000000" pitchFamily="2" charset="0"/>
                    <a:cs typeface="+mn-cs"/>
                  </a:defRPr>
                </a:pPr>
                <a:r>
                  <a:rPr lang="en-US" sz="1600" b="1" i="0" baseline="0">
                    <a:solidFill>
                      <a:sysClr val="windowText" lastClr="000000"/>
                    </a:solidFill>
                    <a:effectLst/>
                    <a:latin typeface="Roboto" panose="02000000000000000000" pitchFamily="2" charset="0"/>
                    <a:ea typeface="Roboto" panose="02000000000000000000" pitchFamily="2" charset="0"/>
                  </a:rPr>
                  <a:t>Energy CO</a:t>
                </a:r>
                <a:r>
                  <a:rPr lang="en-US" sz="1600" b="1" i="0" baseline="-25000">
                    <a:solidFill>
                      <a:sysClr val="windowText" lastClr="000000"/>
                    </a:solidFill>
                    <a:effectLst/>
                    <a:latin typeface="Roboto" panose="02000000000000000000" pitchFamily="2" charset="0"/>
                    <a:ea typeface="Roboto" panose="02000000000000000000" pitchFamily="2" charset="0"/>
                  </a:rPr>
                  <a:t>2</a:t>
                </a:r>
                <a:r>
                  <a:rPr lang="en-US" sz="1600" b="1" i="0" baseline="0">
                    <a:solidFill>
                      <a:sysClr val="windowText" lastClr="000000"/>
                    </a:solidFill>
                    <a:effectLst/>
                    <a:latin typeface="Roboto" panose="02000000000000000000" pitchFamily="2" charset="0"/>
                    <a:ea typeface="Roboto" panose="02000000000000000000" pitchFamily="2" charset="0"/>
                  </a:rPr>
                  <a:t> Emissions by Sector (Mt-CO</a:t>
                </a:r>
                <a:r>
                  <a:rPr lang="en-US" sz="1600" b="1" i="0" baseline="-25000">
                    <a:solidFill>
                      <a:sysClr val="windowText" lastClr="000000"/>
                    </a:solidFill>
                    <a:effectLst/>
                    <a:latin typeface="Roboto" panose="02000000000000000000" pitchFamily="2" charset="0"/>
                    <a:ea typeface="Roboto" panose="02000000000000000000" pitchFamily="2" charset="0"/>
                  </a:rPr>
                  <a:t>2</a:t>
                </a:r>
                <a:r>
                  <a:rPr lang="en-US" sz="1600" b="1" i="0" baseline="0">
                    <a:solidFill>
                      <a:sysClr val="windowText" lastClr="000000"/>
                    </a:solidFill>
                    <a:effectLst/>
                    <a:latin typeface="Roboto" panose="02000000000000000000" pitchFamily="2" charset="0"/>
                    <a:ea typeface="Roboto" panose="02000000000000000000" pitchFamily="2" charset="0"/>
                  </a:rPr>
                  <a:t>)</a:t>
                </a:r>
                <a:endParaRPr lang="en-US" sz="1600">
                  <a:solidFill>
                    <a:sysClr val="windowText" lastClr="000000"/>
                  </a:solidFill>
                  <a:effectLst/>
                  <a:latin typeface="Roboto" panose="02000000000000000000" pitchFamily="2" charset="0"/>
                  <a:ea typeface="Roboto" panose="02000000000000000000" pitchFamily="2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Roboto" panose="02000000000000000000" pitchFamily="2" charset="0"/>
                  <a:ea typeface="Roboto" panose="02000000000000000000" pitchFamily="2" charset="0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Roboto" panose="02000000000000000000" pitchFamily="2" charset="0"/>
                <a:ea typeface="Roboto" panose="02000000000000000000" pitchFamily="2" charset="0"/>
                <a:cs typeface="+mn-cs"/>
              </a:defRPr>
            </a:pPr>
            <a:endParaRPr lang="en-US"/>
          </a:p>
        </c:txPr>
        <c:crossAx val="729918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518031102853717"/>
          <c:y val="3.3004290033921198E-2"/>
          <c:w val="0.70731921086087768"/>
          <c:h val="0.80648512685914264"/>
        </c:manualLayout>
      </c:layout>
      <c:barChart>
        <c:barDir val="col"/>
        <c:grouping val="stacked"/>
        <c:varyColors val="0"/>
        <c:ser>
          <c:idx val="8"/>
          <c:order val="0"/>
          <c:tx>
            <c:strRef>
              <c:f>'W EPS'!$D$14</c:f>
              <c:strCache>
                <c:ptCount val="1"/>
                <c:pt idx="0">
                  <c:v>Blank (Energy CO2)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'W EPS'!$E$4:$L$4</c:f>
              <c:strCache>
                <c:ptCount val="8"/>
                <c:pt idx="0">
                  <c:v>2005</c:v>
                </c:pt>
                <c:pt idx="1">
                  <c:v>2021</c:v>
                </c:pt>
                <c:pt idx="2">
                  <c:v>Electric</c:v>
                </c:pt>
                <c:pt idx="3">
                  <c:v>Industry</c:v>
                </c:pt>
                <c:pt idx="4">
                  <c:v>Buildings</c:v>
                </c:pt>
                <c:pt idx="5">
                  <c:v>Transport</c:v>
                </c:pt>
                <c:pt idx="6">
                  <c:v>Gap</c:v>
                </c:pt>
                <c:pt idx="7">
                  <c:v>2030</c:v>
                </c:pt>
              </c:strCache>
            </c:strRef>
          </c:cat>
          <c:val>
            <c:numRef>
              <c:f>'W EPS'!$E$14:$L$14</c:f>
              <c:numCache>
                <c:formatCode>General</c:formatCode>
                <c:ptCount val="8"/>
                <c:pt idx="2" formatCode="#,##0.0">
                  <c:v>4134.0476816998444</c:v>
                </c:pt>
                <c:pt idx="3" formatCode="#,##0.0">
                  <c:v>3886.0620610726983</c:v>
                </c:pt>
                <c:pt idx="4" formatCode="#,##0.0">
                  <c:v>3825.2105273709067</c:v>
                </c:pt>
                <c:pt idx="5" formatCode="#,##0.0">
                  <c:v>3347.0034850000002</c:v>
                </c:pt>
                <c:pt idx="6" formatCode="#,##0.0">
                  <c:v>2965.7025836702455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F6-4B95-8343-DE2B6A8EA4E2}"/>
            </c:ext>
          </c:extLst>
        </c:ser>
        <c:ser>
          <c:idx val="9"/>
          <c:order val="1"/>
          <c:tx>
            <c:strRef>
              <c:f>'W EPS'!$D$6</c:f>
              <c:strCache>
                <c:ptCount val="1"/>
              </c:strCache>
            </c:strRef>
          </c:tx>
          <c:spPr>
            <a:solidFill>
              <a:srgbClr val="948BB3"/>
            </a:solidFill>
            <a:ln>
              <a:noFill/>
            </a:ln>
            <a:effectLst/>
          </c:spPr>
          <c:invertIfNegative val="0"/>
          <c:val>
            <c:numRef>
              <c:f>'W EPS'!$E$6:$L$6</c:f>
              <c:numCache>
                <c:formatCode>#,##0.0</c:formatCode>
                <c:ptCount val="8"/>
              </c:numCache>
            </c:numRef>
          </c:val>
          <c:extLst>
            <c:ext xmlns:c16="http://schemas.microsoft.com/office/drawing/2014/chart" uri="{C3380CC4-5D6E-409C-BE32-E72D297353CC}">
              <c16:uniqueId val="{00000001-DAF6-4B95-8343-DE2B6A8EA4E2}"/>
            </c:ext>
          </c:extLst>
        </c:ser>
        <c:ser>
          <c:idx val="0"/>
          <c:order val="2"/>
          <c:tx>
            <c:strRef>
              <c:f>'W EPS'!$D$5</c:f>
              <c:strCache>
                <c:ptCount val="1"/>
                <c:pt idx="0">
                  <c:v>Electric</c:v>
                </c:pt>
              </c:strCache>
            </c:strRef>
          </c:tx>
          <c:spPr>
            <a:solidFill>
              <a:srgbClr val="948BB3"/>
            </a:solidFill>
            <a:ln>
              <a:noFill/>
            </a:ln>
            <a:effectLst/>
          </c:spPr>
          <c:invertIfNegative val="0"/>
          <c:cat>
            <c:strRef>
              <c:f>'W EPS'!$E$4:$L$4</c:f>
              <c:strCache>
                <c:ptCount val="8"/>
                <c:pt idx="0">
                  <c:v>2005</c:v>
                </c:pt>
                <c:pt idx="1">
                  <c:v>2021</c:v>
                </c:pt>
                <c:pt idx="2">
                  <c:v>Electric</c:v>
                </c:pt>
                <c:pt idx="3">
                  <c:v>Industry</c:v>
                </c:pt>
                <c:pt idx="4">
                  <c:v>Buildings</c:v>
                </c:pt>
                <c:pt idx="5">
                  <c:v>Transport</c:v>
                </c:pt>
                <c:pt idx="6">
                  <c:v>Gap</c:v>
                </c:pt>
                <c:pt idx="7">
                  <c:v>2030</c:v>
                </c:pt>
              </c:strCache>
            </c:strRef>
          </c:cat>
          <c:val>
            <c:numRef>
              <c:f>'W EPS'!$E$5:$L$5</c:f>
              <c:numCache>
                <c:formatCode>#,##0.0</c:formatCode>
                <c:ptCount val="8"/>
                <c:pt idx="0">
                  <c:v>2400.057485640647</c:v>
                </c:pt>
                <c:pt idx="1">
                  <c:v>1551</c:v>
                </c:pt>
                <c:pt idx="2">
                  <c:v>1797.3574856406469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AF6-4B95-8343-DE2B6A8EA4E2}"/>
            </c:ext>
          </c:extLst>
        </c:ser>
        <c:ser>
          <c:idx val="10"/>
          <c:order val="3"/>
          <c:tx>
            <c:strRef>
              <c:f>'W EPS'!$D$8</c:f>
              <c:strCache>
                <c:ptCount val="1"/>
              </c:strCache>
            </c:strRef>
          </c:tx>
          <c:spPr>
            <a:solidFill>
              <a:srgbClr val="E5BA4F"/>
            </a:solidFill>
            <a:ln>
              <a:noFill/>
            </a:ln>
            <a:effectLst/>
          </c:spPr>
          <c:invertIfNegative val="0"/>
          <c:val>
            <c:numRef>
              <c:f>'W EPS'!$E$8:$L$8</c:f>
              <c:numCache>
                <c:formatCode>#,##0.0</c:formatCode>
                <c:ptCount val="8"/>
              </c:numCache>
            </c:numRef>
          </c:val>
          <c:extLst>
            <c:ext xmlns:c16="http://schemas.microsoft.com/office/drawing/2014/chart" uri="{C3380CC4-5D6E-409C-BE32-E72D297353CC}">
              <c16:uniqueId val="{00000003-DAF6-4B95-8343-DE2B6A8EA4E2}"/>
            </c:ext>
          </c:extLst>
        </c:ser>
        <c:ser>
          <c:idx val="1"/>
          <c:order val="4"/>
          <c:tx>
            <c:strRef>
              <c:f>'W EPS'!$D$7</c:f>
              <c:strCache>
                <c:ptCount val="1"/>
                <c:pt idx="0">
                  <c:v>Industry</c:v>
                </c:pt>
              </c:strCache>
            </c:strRef>
          </c:tx>
          <c:spPr>
            <a:solidFill>
              <a:srgbClr val="E5BA4F"/>
            </a:solidFill>
            <a:ln>
              <a:noFill/>
            </a:ln>
            <a:effectLst/>
          </c:spPr>
          <c:invertIfNegative val="0"/>
          <c:cat>
            <c:strRef>
              <c:f>'W EPS'!$E$4:$L$4</c:f>
              <c:strCache>
                <c:ptCount val="8"/>
                <c:pt idx="0">
                  <c:v>2005</c:v>
                </c:pt>
                <c:pt idx="1">
                  <c:v>2021</c:v>
                </c:pt>
                <c:pt idx="2">
                  <c:v>Electric</c:v>
                </c:pt>
                <c:pt idx="3">
                  <c:v>Industry</c:v>
                </c:pt>
                <c:pt idx="4">
                  <c:v>Buildings</c:v>
                </c:pt>
                <c:pt idx="5">
                  <c:v>Transport</c:v>
                </c:pt>
                <c:pt idx="6">
                  <c:v>Gap</c:v>
                </c:pt>
                <c:pt idx="7">
                  <c:v>2030</c:v>
                </c:pt>
              </c:strCache>
            </c:strRef>
          </c:cat>
          <c:val>
            <c:numRef>
              <c:f>'W EPS'!$E$7:$L$7</c:f>
              <c:numCache>
                <c:formatCode>#,##0.0</c:formatCode>
                <c:ptCount val="8"/>
                <c:pt idx="0">
                  <c:v>1086.7679786271462</c:v>
                </c:pt>
                <c:pt idx="1">
                  <c:v>777.34664804469276</c:v>
                </c:pt>
                <c:pt idx="3">
                  <c:v>247.98562062714632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AF6-4B95-8343-DE2B6A8EA4E2}"/>
            </c:ext>
          </c:extLst>
        </c:ser>
        <c:ser>
          <c:idx val="11"/>
          <c:order val="5"/>
          <c:tx>
            <c:strRef>
              <c:f>'W EPS'!$D$10</c:f>
              <c:strCache>
                <c:ptCount val="1"/>
              </c:strCache>
            </c:strRef>
          </c:tx>
          <c:spPr>
            <a:solidFill>
              <a:srgbClr val="DA7D45"/>
            </a:solidFill>
            <a:ln>
              <a:noFill/>
            </a:ln>
            <a:effectLst/>
          </c:spPr>
          <c:invertIfNegative val="0"/>
          <c:val>
            <c:numRef>
              <c:f>'W EPS'!$E$10:$L$10</c:f>
              <c:numCache>
                <c:formatCode>#,##0.0</c:formatCode>
                <c:ptCount val="8"/>
              </c:numCache>
            </c:numRef>
          </c:val>
          <c:extLst>
            <c:ext xmlns:c16="http://schemas.microsoft.com/office/drawing/2014/chart" uri="{C3380CC4-5D6E-409C-BE32-E72D297353CC}">
              <c16:uniqueId val="{00000005-DAF6-4B95-8343-DE2B6A8EA4E2}"/>
            </c:ext>
          </c:extLst>
        </c:ser>
        <c:ser>
          <c:idx val="2"/>
          <c:order val="6"/>
          <c:tx>
            <c:strRef>
              <c:f>'W EPS'!$D$9</c:f>
              <c:strCache>
                <c:ptCount val="1"/>
                <c:pt idx="0">
                  <c:v>Buildings</c:v>
                </c:pt>
              </c:strCache>
            </c:strRef>
          </c:tx>
          <c:spPr>
            <a:solidFill>
              <a:srgbClr val="DA7D45"/>
            </a:solidFill>
            <a:ln>
              <a:noFill/>
            </a:ln>
            <a:effectLst/>
          </c:spPr>
          <c:invertIfNegative val="0"/>
          <c:cat>
            <c:strRef>
              <c:f>'W EPS'!$E$4:$L$4</c:f>
              <c:strCache>
                <c:ptCount val="8"/>
                <c:pt idx="0">
                  <c:v>2005</c:v>
                </c:pt>
                <c:pt idx="1">
                  <c:v>2021</c:v>
                </c:pt>
                <c:pt idx="2">
                  <c:v>Electric</c:v>
                </c:pt>
                <c:pt idx="3">
                  <c:v>Industry</c:v>
                </c:pt>
                <c:pt idx="4">
                  <c:v>Buildings</c:v>
                </c:pt>
                <c:pt idx="5">
                  <c:v>Transport</c:v>
                </c:pt>
                <c:pt idx="6">
                  <c:v>Gap</c:v>
                </c:pt>
                <c:pt idx="7">
                  <c:v>2030</c:v>
                </c:pt>
              </c:strCache>
            </c:strRef>
          </c:cat>
          <c:val>
            <c:numRef>
              <c:f>'W EPS'!$E$9:$L$9</c:f>
              <c:numCache>
                <c:formatCode>#,##0.0</c:formatCode>
                <c:ptCount val="8"/>
                <c:pt idx="0">
                  <c:v>586.02753370179153</c:v>
                </c:pt>
                <c:pt idx="1">
                  <c:v>559</c:v>
                </c:pt>
                <c:pt idx="4">
                  <c:v>60.851533701791595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AF6-4B95-8343-DE2B6A8EA4E2}"/>
            </c:ext>
          </c:extLst>
        </c:ser>
        <c:ser>
          <c:idx val="12"/>
          <c:order val="7"/>
          <c:tx>
            <c:strRef>
              <c:f>'W EPS'!$D$12</c:f>
              <c:strCache>
                <c:ptCount val="1"/>
              </c:strCache>
            </c:strRef>
          </c:tx>
          <c:spPr>
            <a:solidFill>
              <a:srgbClr val="8AC869"/>
            </a:solidFill>
            <a:ln>
              <a:noFill/>
            </a:ln>
            <a:effectLst/>
          </c:spPr>
          <c:invertIfNegative val="0"/>
          <c:val>
            <c:numRef>
              <c:f>'W EPS'!$E$12:$L$12</c:f>
              <c:numCache>
                <c:formatCode>#,##0.0</c:formatCode>
                <c:ptCount val="8"/>
              </c:numCache>
            </c:numRef>
          </c:val>
          <c:extLst>
            <c:ext xmlns:c16="http://schemas.microsoft.com/office/drawing/2014/chart" uri="{C3380CC4-5D6E-409C-BE32-E72D297353CC}">
              <c16:uniqueId val="{00000007-DAF6-4B95-8343-DE2B6A8EA4E2}"/>
            </c:ext>
          </c:extLst>
        </c:ser>
        <c:ser>
          <c:idx val="3"/>
          <c:order val="8"/>
          <c:tx>
            <c:strRef>
              <c:f>'W EPS'!$D$11</c:f>
              <c:strCache>
                <c:ptCount val="1"/>
                <c:pt idx="0">
                  <c:v>Transport</c:v>
                </c:pt>
              </c:strCache>
            </c:strRef>
          </c:tx>
          <c:spPr>
            <a:solidFill>
              <a:srgbClr val="8AC869"/>
            </a:solidFill>
            <a:ln>
              <a:noFill/>
            </a:ln>
            <a:effectLst/>
          </c:spPr>
          <c:invertIfNegative val="0"/>
          <c:cat>
            <c:strRef>
              <c:f>'W EPS'!$E$4:$L$4</c:f>
              <c:strCache>
                <c:ptCount val="8"/>
                <c:pt idx="0">
                  <c:v>2005</c:v>
                </c:pt>
                <c:pt idx="1">
                  <c:v>2021</c:v>
                </c:pt>
                <c:pt idx="2">
                  <c:v>Electric</c:v>
                </c:pt>
                <c:pt idx="3">
                  <c:v>Industry</c:v>
                </c:pt>
                <c:pt idx="4">
                  <c:v>Buildings</c:v>
                </c:pt>
                <c:pt idx="5">
                  <c:v>Transport</c:v>
                </c:pt>
                <c:pt idx="6">
                  <c:v>Gap</c:v>
                </c:pt>
                <c:pt idx="7">
                  <c:v>2030</c:v>
                </c:pt>
              </c:strCache>
            </c:strRef>
          </c:cat>
          <c:val>
            <c:numRef>
              <c:f>'W EPS'!$E$11:$L$11</c:f>
              <c:numCache>
                <c:formatCode>#,##0.0</c:formatCode>
                <c:ptCount val="8"/>
                <c:pt idx="0">
                  <c:v>1858.5521693709068</c:v>
                </c:pt>
                <c:pt idx="1">
                  <c:v>1699.7304573804574</c:v>
                </c:pt>
                <c:pt idx="5">
                  <c:v>478.20704237090672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AF6-4B95-8343-DE2B6A8EA4E2}"/>
            </c:ext>
          </c:extLst>
        </c:ser>
        <c:ser>
          <c:idx val="4"/>
          <c:order val="9"/>
          <c:tx>
            <c:v>Gap</c:v>
          </c:tx>
          <c:spPr>
            <a:solidFill>
              <a:srgbClr val="264478"/>
            </a:solidFill>
            <a:ln>
              <a:noFill/>
            </a:ln>
            <a:effectLst/>
          </c:spPr>
          <c:invertIfNegative val="0"/>
          <c:dPt>
            <c:idx val="7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1753-4A90-8DF5-4FF29DE4A507}"/>
              </c:ext>
            </c:extLst>
          </c:dPt>
          <c:val>
            <c:numRef>
              <c:f>'W EPS'!$E$13:$L$13</c:f>
              <c:numCache>
                <c:formatCode>#,##0.0</c:formatCode>
                <c:ptCount val="8"/>
                <c:pt idx="6">
                  <c:v>381.30090132975465</c:v>
                </c:pt>
                <c:pt idx="7" formatCode="General">
                  <c:v>2965.7025836702455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AF6-4B95-8343-DE2B6A8EA4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729918120"/>
        <c:axId val="729915824"/>
        <c:extLst/>
      </c:barChart>
      <c:catAx>
        <c:axId val="729918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50000"/>
                <a:lumOff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9915824"/>
        <c:crosses val="autoZero"/>
        <c:auto val="1"/>
        <c:lblAlgn val="ctr"/>
        <c:lblOffset val="100"/>
        <c:noMultiLvlLbl val="0"/>
      </c:catAx>
      <c:valAx>
        <c:axId val="729915824"/>
        <c:scaling>
          <c:orientation val="minMax"/>
          <c:max val="6200"/>
          <c:min val="0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Roboto" panose="02000000000000000000" pitchFamily="2" charset="0"/>
                    <a:ea typeface="Roboto" panose="02000000000000000000" pitchFamily="2" charset="0"/>
                    <a:cs typeface="+mn-cs"/>
                  </a:defRPr>
                </a:pPr>
                <a:r>
                  <a:rPr lang="en-US" sz="1600" b="1" i="0" baseline="0">
                    <a:solidFill>
                      <a:sysClr val="windowText" lastClr="000000"/>
                    </a:solidFill>
                    <a:effectLst/>
                    <a:latin typeface="Roboto" panose="02000000000000000000" pitchFamily="2" charset="0"/>
                    <a:ea typeface="Roboto" panose="02000000000000000000" pitchFamily="2" charset="0"/>
                  </a:rPr>
                  <a:t>Energy CO</a:t>
                </a:r>
                <a:r>
                  <a:rPr lang="en-US" sz="1600" b="1" i="0" baseline="-25000">
                    <a:solidFill>
                      <a:sysClr val="windowText" lastClr="000000"/>
                    </a:solidFill>
                    <a:effectLst/>
                    <a:latin typeface="Roboto" panose="02000000000000000000" pitchFamily="2" charset="0"/>
                    <a:ea typeface="Roboto" panose="02000000000000000000" pitchFamily="2" charset="0"/>
                  </a:rPr>
                  <a:t>2</a:t>
                </a:r>
                <a:r>
                  <a:rPr lang="en-US" sz="1600" b="1" i="0" baseline="0">
                    <a:solidFill>
                      <a:sysClr val="windowText" lastClr="000000"/>
                    </a:solidFill>
                    <a:effectLst/>
                    <a:latin typeface="Roboto" panose="02000000000000000000" pitchFamily="2" charset="0"/>
                    <a:ea typeface="Roboto" panose="02000000000000000000" pitchFamily="2" charset="0"/>
                  </a:rPr>
                  <a:t> Emissions (Mt-CO</a:t>
                </a:r>
                <a:r>
                  <a:rPr lang="en-US" sz="1600" b="1" i="0" baseline="-25000">
                    <a:solidFill>
                      <a:sysClr val="windowText" lastClr="000000"/>
                    </a:solidFill>
                    <a:effectLst/>
                    <a:latin typeface="Roboto" panose="02000000000000000000" pitchFamily="2" charset="0"/>
                    <a:ea typeface="Roboto" panose="02000000000000000000" pitchFamily="2" charset="0"/>
                  </a:rPr>
                  <a:t>2</a:t>
                </a:r>
                <a:r>
                  <a:rPr lang="en-US" sz="1600" b="1" i="0" baseline="0">
                    <a:solidFill>
                      <a:sysClr val="windowText" lastClr="000000"/>
                    </a:solidFill>
                    <a:effectLst/>
                    <a:latin typeface="Roboto" panose="02000000000000000000" pitchFamily="2" charset="0"/>
                    <a:ea typeface="Roboto" panose="02000000000000000000" pitchFamily="2" charset="0"/>
                  </a:rPr>
                  <a:t>)</a:t>
                </a:r>
                <a:endParaRPr lang="en-US" sz="1600">
                  <a:solidFill>
                    <a:sysClr val="windowText" lastClr="000000"/>
                  </a:solidFill>
                  <a:effectLst/>
                  <a:latin typeface="Roboto" panose="02000000000000000000" pitchFamily="2" charset="0"/>
                  <a:ea typeface="Roboto" panose="02000000000000000000" pitchFamily="2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Roboto" panose="02000000000000000000" pitchFamily="2" charset="0"/>
                  <a:ea typeface="Roboto" panose="02000000000000000000" pitchFamily="2" charset="0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Roboto" panose="02000000000000000000" pitchFamily="2" charset="0"/>
                <a:ea typeface="Roboto" panose="02000000000000000000" pitchFamily="2" charset="0"/>
                <a:cs typeface="+mn-cs"/>
              </a:defRPr>
            </a:pPr>
            <a:endParaRPr lang="en-US"/>
          </a:p>
        </c:txPr>
        <c:crossAx val="729918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518031102853717"/>
          <c:y val="3.3004290033921198E-2"/>
          <c:w val="0.70731921086087768"/>
          <c:h val="0.80648512685914264"/>
        </c:manualLayout>
      </c:layout>
      <c:barChart>
        <c:barDir val="col"/>
        <c:grouping val="stacked"/>
        <c:varyColors val="0"/>
        <c:ser>
          <c:idx val="8"/>
          <c:order val="0"/>
          <c:tx>
            <c:strRef>
              <c:f>'W GCAM'!$D$14</c:f>
              <c:strCache>
                <c:ptCount val="1"/>
                <c:pt idx="0">
                  <c:v>Blank (Energy CO2)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'W GCAM'!$E$4:$L$4</c:f>
              <c:strCache>
                <c:ptCount val="8"/>
                <c:pt idx="0">
                  <c:v>2005</c:v>
                </c:pt>
                <c:pt idx="1">
                  <c:v>2021</c:v>
                </c:pt>
                <c:pt idx="2">
                  <c:v>Electric</c:v>
                </c:pt>
                <c:pt idx="3">
                  <c:v>Industry</c:v>
                </c:pt>
                <c:pt idx="4">
                  <c:v>Buildings</c:v>
                </c:pt>
                <c:pt idx="5">
                  <c:v>Transport</c:v>
                </c:pt>
                <c:pt idx="6">
                  <c:v>Gap</c:v>
                </c:pt>
                <c:pt idx="7">
                  <c:v>2030</c:v>
                </c:pt>
              </c:strCache>
            </c:strRef>
          </c:cat>
          <c:val>
            <c:numRef>
              <c:f>'W GCAM'!$E$14:$L$14</c:f>
              <c:numCache>
                <c:formatCode>General</c:formatCode>
                <c:ptCount val="8"/>
                <c:pt idx="2" formatCode="#,##0.0">
                  <c:v>4324.8590548132179</c:v>
                </c:pt>
                <c:pt idx="3" formatCode="#,##0.0">
                  <c:v>4150.1956708830476</c:v>
                </c:pt>
                <c:pt idx="4" formatCode="#,##0.0">
                  <c:v>4019.0109484811246</c:v>
                </c:pt>
                <c:pt idx="5" formatCode="#,##0.0">
                  <c:v>3507.3905908031347</c:v>
                </c:pt>
                <c:pt idx="6" formatCode="#,##0.0">
                  <c:v>3031.150000000001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E6-41F5-8BAC-415C9218F6F0}"/>
            </c:ext>
          </c:extLst>
        </c:ser>
        <c:ser>
          <c:idx val="9"/>
          <c:order val="1"/>
          <c:tx>
            <c:strRef>
              <c:f>'W GCAM'!$D$6</c:f>
              <c:strCache>
                <c:ptCount val="1"/>
              </c:strCache>
            </c:strRef>
          </c:tx>
          <c:spPr>
            <a:solidFill>
              <a:srgbClr val="948BB3"/>
            </a:solidFill>
            <a:ln>
              <a:noFill/>
            </a:ln>
            <a:effectLst/>
          </c:spPr>
          <c:invertIfNegative val="0"/>
          <c:val>
            <c:numRef>
              <c:f>'W GCAM'!$E$6:$L$6</c:f>
              <c:numCache>
                <c:formatCode>#,##0.0</c:formatCode>
                <c:ptCount val="8"/>
              </c:numCache>
            </c:numRef>
          </c:val>
          <c:extLst>
            <c:ext xmlns:c16="http://schemas.microsoft.com/office/drawing/2014/chart" uri="{C3380CC4-5D6E-409C-BE32-E72D297353CC}">
              <c16:uniqueId val="{00000001-FCE6-41F5-8BAC-415C9218F6F0}"/>
            </c:ext>
          </c:extLst>
        </c:ser>
        <c:ser>
          <c:idx val="0"/>
          <c:order val="2"/>
          <c:tx>
            <c:strRef>
              <c:f>'W GCAM'!$D$5</c:f>
              <c:strCache>
                <c:ptCount val="1"/>
                <c:pt idx="0">
                  <c:v>Electric</c:v>
                </c:pt>
              </c:strCache>
            </c:strRef>
          </c:tx>
          <c:spPr>
            <a:solidFill>
              <a:srgbClr val="948BB3"/>
            </a:solidFill>
            <a:ln>
              <a:noFill/>
            </a:ln>
            <a:effectLst/>
          </c:spPr>
          <c:invertIfNegative val="0"/>
          <c:cat>
            <c:strRef>
              <c:f>'W GCAM'!$E$4:$L$4</c:f>
              <c:strCache>
                <c:ptCount val="8"/>
                <c:pt idx="0">
                  <c:v>2005</c:v>
                </c:pt>
                <c:pt idx="1">
                  <c:v>2021</c:v>
                </c:pt>
                <c:pt idx="2">
                  <c:v>Electric</c:v>
                </c:pt>
                <c:pt idx="3">
                  <c:v>Industry</c:v>
                </c:pt>
                <c:pt idx="4">
                  <c:v>Buildings</c:v>
                </c:pt>
                <c:pt idx="5">
                  <c:v>Transport</c:v>
                </c:pt>
                <c:pt idx="6">
                  <c:v>Gap</c:v>
                </c:pt>
                <c:pt idx="7">
                  <c:v>2030</c:v>
                </c:pt>
              </c:strCache>
            </c:strRef>
          </c:cat>
          <c:val>
            <c:numRef>
              <c:f>'W GCAM'!$E$5:$L$5</c:f>
              <c:numCache>
                <c:formatCode>#,##0.0</c:formatCode>
                <c:ptCount val="8"/>
                <c:pt idx="0">
                  <c:v>2417.1</c:v>
                </c:pt>
                <c:pt idx="1">
                  <c:v>1551</c:v>
                </c:pt>
                <c:pt idx="2">
                  <c:v>1737.4409451867828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CE6-41F5-8BAC-415C9218F6F0}"/>
            </c:ext>
          </c:extLst>
        </c:ser>
        <c:ser>
          <c:idx val="10"/>
          <c:order val="3"/>
          <c:tx>
            <c:strRef>
              <c:f>'W GCAM'!$D$8</c:f>
              <c:strCache>
                <c:ptCount val="1"/>
              </c:strCache>
            </c:strRef>
          </c:tx>
          <c:spPr>
            <a:solidFill>
              <a:srgbClr val="E5BA4F"/>
            </a:solidFill>
            <a:ln>
              <a:noFill/>
            </a:ln>
            <a:effectLst/>
          </c:spPr>
          <c:invertIfNegative val="0"/>
          <c:val>
            <c:numRef>
              <c:f>'W GCAM'!$E$8:$L$8</c:f>
              <c:numCache>
                <c:formatCode>#,##0.0</c:formatCode>
                <c:ptCount val="8"/>
              </c:numCache>
            </c:numRef>
          </c:val>
          <c:extLst>
            <c:ext xmlns:c16="http://schemas.microsoft.com/office/drawing/2014/chart" uri="{C3380CC4-5D6E-409C-BE32-E72D297353CC}">
              <c16:uniqueId val="{00000003-FCE6-41F5-8BAC-415C9218F6F0}"/>
            </c:ext>
          </c:extLst>
        </c:ser>
        <c:ser>
          <c:idx val="1"/>
          <c:order val="4"/>
          <c:tx>
            <c:strRef>
              <c:f>'W GCAM'!$D$7</c:f>
              <c:strCache>
                <c:ptCount val="1"/>
                <c:pt idx="0">
                  <c:v>Industry</c:v>
                </c:pt>
              </c:strCache>
            </c:strRef>
          </c:tx>
          <c:spPr>
            <a:solidFill>
              <a:srgbClr val="E5BA4F"/>
            </a:solidFill>
            <a:ln>
              <a:noFill/>
            </a:ln>
            <a:effectLst/>
          </c:spPr>
          <c:invertIfNegative val="0"/>
          <c:cat>
            <c:strRef>
              <c:f>'W GCAM'!$E$4:$L$4</c:f>
              <c:strCache>
                <c:ptCount val="8"/>
                <c:pt idx="0">
                  <c:v>2005</c:v>
                </c:pt>
                <c:pt idx="1">
                  <c:v>2021</c:v>
                </c:pt>
                <c:pt idx="2">
                  <c:v>Electric</c:v>
                </c:pt>
                <c:pt idx="3">
                  <c:v>Industry</c:v>
                </c:pt>
                <c:pt idx="4">
                  <c:v>Buildings</c:v>
                </c:pt>
                <c:pt idx="5">
                  <c:v>Transport</c:v>
                </c:pt>
                <c:pt idx="6">
                  <c:v>Gap</c:v>
                </c:pt>
                <c:pt idx="7">
                  <c:v>2030</c:v>
                </c:pt>
              </c:strCache>
            </c:strRef>
          </c:cat>
          <c:val>
            <c:numRef>
              <c:f>'W GCAM'!$E$7:$L$7</c:f>
              <c:numCache>
                <c:formatCode>#,##0.0</c:formatCode>
                <c:ptCount val="8"/>
                <c:pt idx="0">
                  <c:v>1190.4000000000001</c:v>
                </c:pt>
                <c:pt idx="1">
                  <c:v>777.34664804469276</c:v>
                </c:pt>
                <c:pt idx="3">
                  <c:v>174.66338393017008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CE6-41F5-8BAC-415C9218F6F0}"/>
            </c:ext>
          </c:extLst>
        </c:ser>
        <c:ser>
          <c:idx val="11"/>
          <c:order val="5"/>
          <c:tx>
            <c:strRef>
              <c:f>'W GCAM'!$D$10</c:f>
              <c:strCache>
                <c:ptCount val="1"/>
              </c:strCache>
            </c:strRef>
          </c:tx>
          <c:spPr>
            <a:solidFill>
              <a:srgbClr val="DA7D45"/>
            </a:solidFill>
            <a:ln>
              <a:noFill/>
            </a:ln>
            <a:effectLst/>
          </c:spPr>
          <c:invertIfNegative val="0"/>
          <c:val>
            <c:numRef>
              <c:f>'W GCAM'!$E$10:$L$10</c:f>
              <c:numCache>
                <c:formatCode>#,##0.0</c:formatCode>
                <c:ptCount val="8"/>
              </c:numCache>
            </c:numRef>
          </c:val>
          <c:extLst>
            <c:ext xmlns:c16="http://schemas.microsoft.com/office/drawing/2014/chart" uri="{C3380CC4-5D6E-409C-BE32-E72D297353CC}">
              <c16:uniqueId val="{00000005-FCE6-41F5-8BAC-415C9218F6F0}"/>
            </c:ext>
          </c:extLst>
        </c:ser>
        <c:ser>
          <c:idx val="2"/>
          <c:order val="6"/>
          <c:tx>
            <c:strRef>
              <c:f>'W GCAM'!$D$9</c:f>
              <c:strCache>
                <c:ptCount val="1"/>
                <c:pt idx="0">
                  <c:v>Buildings</c:v>
                </c:pt>
              </c:strCache>
            </c:strRef>
          </c:tx>
          <c:spPr>
            <a:solidFill>
              <a:srgbClr val="DA7D45"/>
            </a:solidFill>
            <a:ln>
              <a:noFill/>
            </a:ln>
            <a:effectLst/>
          </c:spPr>
          <c:invertIfNegative val="0"/>
          <c:cat>
            <c:strRef>
              <c:f>'W GCAM'!$E$4:$L$4</c:f>
              <c:strCache>
                <c:ptCount val="8"/>
                <c:pt idx="0">
                  <c:v>2005</c:v>
                </c:pt>
                <c:pt idx="1">
                  <c:v>2021</c:v>
                </c:pt>
                <c:pt idx="2">
                  <c:v>Electric</c:v>
                </c:pt>
                <c:pt idx="3">
                  <c:v>Industry</c:v>
                </c:pt>
                <c:pt idx="4">
                  <c:v>Buildings</c:v>
                </c:pt>
                <c:pt idx="5">
                  <c:v>Transport</c:v>
                </c:pt>
                <c:pt idx="6">
                  <c:v>Gap</c:v>
                </c:pt>
                <c:pt idx="7">
                  <c:v>2030</c:v>
                </c:pt>
              </c:strCache>
            </c:strRef>
          </c:cat>
          <c:val>
            <c:numRef>
              <c:f>'W GCAM'!$E$9:$L$9</c:f>
              <c:numCache>
                <c:formatCode>#,##0.0</c:formatCode>
                <c:ptCount val="8"/>
                <c:pt idx="0">
                  <c:v>586</c:v>
                </c:pt>
                <c:pt idx="1">
                  <c:v>559</c:v>
                </c:pt>
                <c:pt idx="4">
                  <c:v>131.18472240192301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CE6-41F5-8BAC-415C9218F6F0}"/>
            </c:ext>
          </c:extLst>
        </c:ser>
        <c:ser>
          <c:idx val="12"/>
          <c:order val="7"/>
          <c:tx>
            <c:strRef>
              <c:f>'W GCAM'!$D$12</c:f>
              <c:strCache>
                <c:ptCount val="1"/>
              </c:strCache>
            </c:strRef>
          </c:tx>
          <c:spPr>
            <a:solidFill>
              <a:srgbClr val="8AC869"/>
            </a:solidFill>
            <a:ln>
              <a:noFill/>
            </a:ln>
            <a:effectLst/>
          </c:spPr>
          <c:invertIfNegative val="0"/>
          <c:val>
            <c:numRef>
              <c:f>'W GCAM'!$E$12:$L$12</c:f>
              <c:numCache>
                <c:formatCode>#,##0.0</c:formatCode>
                <c:ptCount val="8"/>
              </c:numCache>
            </c:numRef>
          </c:val>
          <c:extLst>
            <c:ext xmlns:c16="http://schemas.microsoft.com/office/drawing/2014/chart" uri="{C3380CC4-5D6E-409C-BE32-E72D297353CC}">
              <c16:uniqueId val="{00000007-FCE6-41F5-8BAC-415C9218F6F0}"/>
            </c:ext>
          </c:extLst>
        </c:ser>
        <c:ser>
          <c:idx val="3"/>
          <c:order val="8"/>
          <c:tx>
            <c:strRef>
              <c:f>'W GCAM'!$D$11</c:f>
              <c:strCache>
                <c:ptCount val="1"/>
                <c:pt idx="0">
                  <c:v>Transport</c:v>
                </c:pt>
              </c:strCache>
            </c:strRef>
          </c:tx>
          <c:spPr>
            <a:solidFill>
              <a:srgbClr val="8AC869"/>
            </a:solidFill>
            <a:ln>
              <a:noFill/>
            </a:ln>
            <a:effectLst/>
          </c:spPr>
          <c:invertIfNegative val="0"/>
          <c:cat>
            <c:strRef>
              <c:f>'W GCAM'!$E$4:$L$4</c:f>
              <c:strCache>
                <c:ptCount val="8"/>
                <c:pt idx="0">
                  <c:v>2005</c:v>
                </c:pt>
                <c:pt idx="1">
                  <c:v>2021</c:v>
                </c:pt>
                <c:pt idx="2">
                  <c:v>Electric</c:v>
                </c:pt>
                <c:pt idx="3">
                  <c:v>Industry</c:v>
                </c:pt>
                <c:pt idx="4">
                  <c:v>Buildings</c:v>
                </c:pt>
                <c:pt idx="5">
                  <c:v>Transport</c:v>
                </c:pt>
                <c:pt idx="6">
                  <c:v>Gap</c:v>
                </c:pt>
                <c:pt idx="7">
                  <c:v>2030</c:v>
                </c:pt>
              </c:strCache>
            </c:strRef>
          </c:cat>
          <c:val>
            <c:numRef>
              <c:f>'W GCAM'!$E$11:$L$11</c:f>
              <c:numCache>
                <c:formatCode>#,##0.0</c:formatCode>
                <c:ptCount val="8"/>
                <c:pt idx="0">
                  <c:v>1868.8</c:v>
                </c:pt>
                <c:pt idx="1">
                  <c:v>1699.7304573804574</c:v>
                </c:pt>
                <c:pt idx="5">
                  <c:v>511.62035767798989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CE6-41F5-8BAC-415C9218F6F0}"/>
            </c:ext>
          </c:extLst>
        </c:ser>
        <c:ser>
          <c:idx val="4"/>
          <c:order val="9"/>
          <c:tx>
            <c:v>Gap</c:v>
          </c:tx>
          <c:spPr>
            <a:solidFill>
              <a:srgbClr val="264478"/>
            </a:solidFill>
            <a:ln>
              <a:noFill/>
            </a:ln>
            <a:effectLst/>
          </c:spPr>
          <c:invertIfNegative val="0"/>
          <c:val>
            <c:numRef>
              <c:f>'W GCAM'!$E$13:$L$13</c:f>
              <c:numCache>
                <c:formatCode>#,##0.0</c:formatCode>
                <c:ptCount val="8"/>
                <c:pt idx="6">
                  <c:v>476.24059080313373</c:v>
                </c:pt>
                <c:pt idx="7" formatCode="General">
                  <c:v>3031.15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CE6-41F5-8BAC-415C9218F6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729918120"/>
        <c:axId val="729915824"/>
        <c:extLst/>
      </c:barChart>
      <c:catAx>
        <c:axId val="729918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50000"/>
                <a:lumOff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9915824"/>
        <c:crosses val="autoZero"/>
        <c:auto val="1"/>
        <c:lblAlgn val="ctr"/>
        <c:lblOffset val="100"/>
        <c:noMultiLvlLbl val="0"/>
      </c:catAx>
      <c:valAx>
        <c:axId val="729915824"/>
        <c:scaling>
          <c:orientation val="minMax"/>
          <c:max val="6000"/>
          <c:min val="0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Roboto" panose="02000000000000000000" pitchFamily="2" charset="0"/>
                    <a:ea typeface="Roboto" panose="02000000000000000000" pitchFamily="2" charset="0"/>
                    <a:cs typeface="+mn-cs"/>
                  </a:defRPr>
                </a:pPr>
                <a:r>
                  <a:rPr lang="en-US" sz="1600" b="1" i="0" baseline="0">
                    <a:solidFill>
                      <a:sysClr val="windowText" lastClr="000000"/>
                    </a:solidFill>
                    <a:effectLst/>
                    <a:latin typeface="Roboto" panose="02000000000000000000" pitchFamily="2" charset="0"/>
                    <a:ea typeface="Roboto" panose="02000000000000000000" pitchFamily="2" charset="0"/>
                  </a:rPr>
                  <a:t>Energy CO</a:t>
                </a:r>
                <a:r>
                  <a:rPr lang="en-US" sz="1600" b="1" i="0" baseline="-25000">
                    <a:solidFill>
                      <a:sysClr val="windowText" lastClr="000000"/>
                    </a:solidFill>
                    <a:effectLst/>
                    <a:latin typeface="Roboto" panose="02000000000000000000" pitchFamily="2" charset="0"/>
                    <a:ea typeface="Roboto" panose="02000000000000000000" pitchFamily="2" charset="0"/>
                  </a:rPr>
                  <a:t>2</a:t>
                </a:r>
                <a:r>
                  <a:rPr lang="en-US" sz="1600" b="1" i="0" baseline="0">
                    <a:solidFill>
                      <a:sysClr val="windowText" lastClr="000000"/>
                    </a:solidFill>
                    <a:effectLst/>
                    <a:latin typeface="Roboto" panose="02000000000000000000" pitchFamily="2" charset="0"/>
                    <a:ea typeface="Roboto" panose="02000000000000000000" pitchFamily="2" charset="0"/>
                  </a:rPr>
                  <a:t> Emissions by Sector (Mt-CO</a:t>
                </a:r>
                <a:r>
                  <a:rPr lang="en-US" sz="1600" b="1" i="0" baseline="-25000">
                    <a:solidFill>
                      <a:sysClr val="windowText" lastClr="000000"/>
                    </a:solidFill>
                    <a:effectLst/>
                    <a:latin typeface="Roboto" panose="02000000000000000000" pitchFamily="2" charset="0"/>
                    <a:ea typeface="Roboto" panose="02000000000000000000" pitchFamily="2" charset="0"/>
                  </a:rPr>
                  <a:t>2</a:t>
                </a:r>
                <a:r>
                  <a:rPr lang="en-US" sz="1600" b="1" i="0" baseline="0">
                    <a:solidFill>
                      <a:sysClr val="windowText" lastClr="000000"/>
                    </a:solidFill>
                    <a:effectLst/>
                    <a:latin typeface="Roboto" panose="02000000000000000000" pitchFamily="2" charset="0"/>
                    <a:ea typeface="Roboto" panose="02000000000000000000" pitchFamily="2" charset="0"/>
                  </a:rPr>
                  <a:t>)</a:t>
                </a:r>
                <a:endParaRPr lang="en-US" sz="1600">
                  <a:solidFill>
                    <a:sysClr val="windowText" lastClr="000000"/>
                  </a:solidFill>
                  <a:effectLst/>
                  <a:latin typeface="Roboto" panose="02000000000000000000" pitchFamily="2" charset="0"/>
                  <a:ea typeface="Roboto" panose="02000000000000000000" pitchFamily="2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Roboto" panose="02000000000000000000" pitchFamily="2" charset="0"/>
                  <a:ea typeface="Roboto" panose="02000000000000000000" pitchFamily="2" charset="0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Roboto" panose="02000000000000000000" pitchFamily="2" charset="0"/>
                <a:ea typeface="Roboto" panose="02000000000000000000" pitchFamily="2" charset="0"/>
                <a:cs typeface="+mn-cs"/>
              </a:defRPr>
            </a:pPr>
            <a:endParaRPr lang="en-US"/>
          </a:p>
        </c:txPr>
        <c:crossAx val="729918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518031102853717"/>
          <c:y val="3.3004290033921198E-2"/>
          <c:w val="0.70731921086087768"/>
          <c:h val="0.80648512685914264"/>
        </c:manualLayout>
      </c:layout>
      <c:barChart>
        <c:barDir val="col"/>
        <c:grouping val="stacked"/>
        <c:varyColors val="0"/>
        <c:ser>
          <c:idx val="8"/>
          <c:order val="0"/>
          <c:tx>
            <c:strRef>
              <c:f>'W GCAM'!$D$14</c:f>
              <c:strCache>
                <c:ptCount val="1"/>
                <c:pt idx="0">
                  <c:v>Blank (Energy CO2)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'W GCAM'!$E$4:$L$4</c:f>
              <c:strCache>
                <c:ptCount val="8"/>
                <c:pt idx="0">
                  <c:v>2005</c:v>
                </c:pt>
                <c:pt idx="1">
                  <c:v>2021</c:v>
                </c:pt>
                <c:pt idx="2">
                  <c:v>Electric</c:v>
                </c:pt>
                <c:pt idx="3">
                  <c:v>Industry</c:v>
                </c:pt>
                <c:pt idx="4">
                  <c:v>Buildings</c:v>
                </c:pt>
                <c:pt idx="5">
                  <c:v>Transport</c:v>
                </c:pt>
                <c:pt idx="6">
                  <c:v>Gap</c:v>
                </c:pt>
                <c:pt idx="7">
                  <c:v>2030</c:v>
                </c:pt>
              </c:strCache>
            </c:strRef>
          </c:cat>
          <c:val>
            <c:numRef>
              <c:f>'W GCAM'!$E$14:$L$14</c:f>
              <c:numCache>
                <c:formatCode>General</c:formatCode>
                <c:ptCount val="8"/>
                <c:pt idx="2" formatCode="#,##0.0">
                  <c:v>4324.8590548132179</c:v>
                </c:pt>
                <c:pt idx="3" formatCode="#,##0.0">
                  <c:v>4150.1956708830476</c:v>
                </c:pt>
                <c:pt idx="4" formatCode="#,##0.0">
                  <c:v>4019.0109484811246</c:v>
                </c:pt>
                <c:pt idx="5" formatCode="#,##0.0">
                  <c:v>3507.3905908031347</c:v>
                </c:pt>
                <c:pt idx="6" formatCode="#,##0.0">
                  <c:v>3031.150000000001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0E-4DA3-90E3-1DD606F57B6D}"/>
            </c:ext>
          </c:extLst>
        </c:ser>
        <c:ser>
          <c:idx val="9"/>
          <c:order val="1"/>
          <c:tx>
            <c:strRef>
              <c:f>'W GCAM'!$D$6</c:f>
              <c:strCache>
                <c:ptCount val="1"/>
              </c:strCache>
            </c:strRef>
          </c:tx>
          <c:spPr>
            <a:solidFill>
              <a:srgbClr val="948BB3"/>
            </a:solidFill>
            <a:ln>
              <a:noFill/>
            </a:ln>
            <a:effectLst/>
          </c:spPr>
          <c:invertIfNegative val="0"/>
          <c:val>
            <c:numRef>
              <c:f>'W GCAM'!$E$6:$L$6</c:f>
              <c:numCache>
                <c:formatCode>#,##0.0</c:formatCode>
                <c:ptCount val="8"/>
              </c:numCache>
            </c:numRef>
          </c:val>
          <c:extLst>
            <c:ext xmlns:c16="http://schemas.microsoft.com/office/drawing/2014/chart" uri="{C3380CC4-5D6E-409C-BE32-E72D297353CC}">
              <c16:uniqueId val="{00000001-5F0E-4DA3-90E3-1DD606F57B6D}"/>
            </c:ext>
          </c:extLst>
        </c:ser>
        <c:ser>
          <c:idx val="0"/>
          <c:order val="2"/>
          <c:tx>
            <c:strRef>
              <c:f>'W GCAM'!$D$5</c:f>
              <c:strCache>
                <c:ptCount val="1"/>
                <c:pt idx="0">
                  <c:v>Electric</c:v>
                </c:pt>
              </c:strCache>
            </c:strRef>
          </c:tx>
          <c:spPr>
            <a:solidFill>
              <a:srgbClr val="948BB3"/>
            </a:solidFill>
            <a:ln>
              <a:noFill/>
            </a:ln>
            <a:effectLst/>
          </c:spPr>
          <c:invertIfNegative val="0"/>
          <c:cat>
            <c:strRef>
              <c:f>'W GCAM'!$E$4:$L$4</c:f>
              <c:strCache>
                <c:ptCount val="8"/>
                <c:pt idx="0">
                  <c:v>2005</c:v>
                </c:pt>
                <c:pt idx="1">
                  <c:v>2021</c:v>
                </c:pt>
                <c:pt idx="2">
                  <c:v>Electric</c:v>
                </c:pt>
                <c:pt idx="3">
                  <c:v>Industry</c:v>
                </c:pt>
                <c:pt idx="4">
                  <c:v>Buildings</c:v>
                </c:pt>
                <c:pt idx="5">
                  <c:v>Transport</c:v>
                </c:pt>
                <c:pt idx="6">
                  <c:v>Gap</c:v>
                </c:pt>
                <c:pt idx="7">
                  <c:v>2030</c:v>
                </c:pt>
              </c:strCache>
            </c:strRef>
          </c:cat>
          <c:val>
            <c:numRef>
              <c:f>'W GCAM'!$E$5:$L$5</c:f>
              <c:numCache>
                <c:formatCode>#,##0.0</c:formatCode>
                <c:ptCount val="8"/>
                <c:pt idx="0">
                  <c:v>2417.1</c:v>
                </c:pt>
                <c:pt idx="1">
                  <c:v>1551</c:v>
                </c:pt>
                <c:pt idx="2">
                  <c:v>1737.4409451867828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F0E-4DA3-90E3-1DD606F57B6D}"/>
            </c:ext>
          </c:extLst>
        </c:ser>
        <c:ser>
          <c:idx val="10"/>
          <c:order val="3"/>
          <c:tx>
            <c:strRef>
              <c:f>'W GCAM'!$D$8</c:f>
              <c:strCache>
                <c:ptCount val="1"/>
              </c:strCache>
            </c:strRef>
          </c:tx>
          <c:spPr>
            <a:solidFill>
              <a:srgbClr val="E5BA4F"/>
            </a:solidFill>
            <a:ln>
              <a:noFill/>
            </a:ln>
            <a:effectLst/>
          </c:spPr>
          <c:invertIfNegative val="0"/>
          <c:val>
            <c:numRef>
              <c:f>'W GCAM'!$E$8:$L$8</c:f>
              <c:numCache>
                <c:formatCode>#,##0.0</c:formatCode>
                <c:ptCount val="8"/>
              </c:numCache>
            </c:numRef>
          </c:val>
          <c:extLst>
            <c:ext xmlns:c16="http://schemas.microsoft.com/office/drawing/2014/chart" uri="{C3380CC4-5D6E-409C-BE32-E72D297353CC}">
              <c16:uniqueId val="{00000003-5F0E-4DA3-90E3-1DD606F57B6D}"/>
            </c:ext>
          </c:extLst>
        </c:ser>
        <c:ser>
          <c:idx val="1"/>
          <c:order val="4"/>
          <c:tx>
            <c:strRef>
              <c:f>'W GCAM'!$D$7</c:f>
              <c:strCache>
                <c:ptCount val="1"/>
                <c:pt idx="0">
                  <c:v>Industry</c:v>
                </c:pt>
              </c:strCache>
            </c:strRef>
          </c:tx>
          <c:spPr>
            <a:solidFill>
              <a:srgbClr val="E5BA4F"/>
            </a:solidFill>
            <a:ln>
              <a:noFill/>
            </a:ln>
            <a:effectLst/>
          </c:spPr>
          <c:invertIfNegative val="0"/>
          <c:cat>
            <c:strRef>
              <c:f>'W GCAM'!$E$4:$L$4</c:f>
              <c:strCache>
                <c:ptCount val="8"/>
                <c:pt idx="0">
                  <c:v>2005</c:v>
                </c:pt>
                <c:pt idx="1">
                  <c:v>2021</c:v>
                </c:pt>
                <c:pt idx="2">
                  <c:v>Electric</c:v>
                </c:pt>
                <c:pt idx="3">
                  <c:v>Industry</c:v>
                </c:pt>
                <c:pt idx="4">
                  <c:v>Buildings</c:v>
                </c:pt>
                <c:pt idx="5">
                  <c:v>Transport</c:v>
                </c:pt>
                <c:pt idx="6">
                  <c:v>Gap</c:v>
                </c:pt>
                <c:pt idx="7">
                  <c:v>2030</c:v>
                </c:pt>
              </c:strCache>
            </c:strRef>
          </c:cat>
          <c:val>
            <c:numRef>
              <c:f>'W GCAM'!$E$7:$L$7</c:f>
              <c:numCache>
                <c:formatCode>#,##0.0</c:formatCode>
                <c:ptCount val="8"/>
                <c:pt idx="0">
                  <c:v>1190.4000000000001</c:v>
                </c:pt>
                <c:pt idx="1">
                  <c:v>777.34664804469276</c:v>
                </c:pt>
                <c:pt idx="3">
                  <c:v>174.66338393017008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F0E-4DA3-90E3-1DD606F57B6D}"/>
            </c:ext>
          </c:extLst>
        </c:ser>
        <c:ser>
          <c:idx val="11"/>
          <c:order val="5"/>
          <c:tx>
            <c:strRef>
              <c:f>'W GCAM'!$D$10</c:f>
              <c:strCache>
                <c:ptCount val="1"/>
              </c:strCache>
            </c:strRef>
          </c:tx>
          <c:spPr>
            <a:solidFill>
              <a:srgbClr val="DA7D45"/>
            </a:solidFill>
            <a:ln>
              <a:noFill/>
            </a:ln>
            <a:effectLst/>
          </c:spPr>
          <c:invertIfNegative val="0"/>
          <c:val>
            <c:numRef>
              <c:f>'W GCAM'!$E$10:$L$10</c:f>
              <c:numCache>
                <c:formatCode>#,##0.0</c:formatCode>
                <c:ptCount val="8"/>
              </c:numCache>
            </c:numRef>
          </c:val>
          <c:extLst>
            <c:ext xmlns:c16="http://schemas.microsoft.com/office/drawing/2014/chart" uri="{C3380CC4-5D6E-409C-BE32-E72D297353CC}">
              <c16:uniqueId val="{00000005-5F0E-4DA3-90E3-1DD606F57B6D}"/>
            </c:ext>
          </c:extLst>
        </c:ser>
        <c:ser>
          <c:idx val="2"/>
          <c:order val="6"/>
          <c:tx>
            <c:strRef>
              <c:f>'W GCAM'!$D$9</c:f>
              <c:strCache>
                <c:ptCount val="1"/>
                <c:pt idx="0">
                  <c:v>Buildings</c:v>
                </c:pt>
              </c:strCache>
            </c:strRef>
          </c:tx>
          <c:spPr>
            <a:solidFill>
              <a:srgbClr val="DA7D45"/>
            </a:solidFill>
            <a:ln>
              <a:noFill/>
            </a:ln>
            <a:effectLst/>
          </c:spPr>
          <c:invertIfNegative val="0"/>
          <c:cat>
            <c:strRef>
              <c:f>'W GCAM'!$E$4:$L$4</c:f>
              <c:strCache>
                <c:ptCount val="8"/>
                <c:pt idx="0">
                  <c:v>2005</c:v>
                </c:pt>
                <c:pt idx="1">
                  <c:v>2021</c:v>
                </c:pt>
                <c:pt idx="2">
                  <c:v>Electric</c:v>
                </c:pt>
                <c:pt idx="3">
                  <c:v>Industry</c:v>
                </c:pt>
                <c:pt idx="4">
                  <c:v>Buildings</c:v>
                </c:pt>
                <c:pt idx="5">
                  <c:v>Transport</c:v>
                </c:pt>
                <c:pt idx="6">
                  <c:v>Gap</c:v>
                </c:pt>
                <c:pt idx="7">
                  <c:v>2030</c:v>
                </c:pt>
              </c:strCache>
            </c:strRef>
          </c:cat>
          <c:val>
            <c:numRef>
              <c:f>'W GCAM'!$E$9:$L$9</c:f>
              <c:numCache>
                <c:formatCode>#,##0.0</c:formatCode>
                <c:ptCount val="8"/>
                <c:pt idx="0">
                  <c:v>586</c:v>
                </c:pt>
                <c:pt idx="1">
                  <c:v>559</c:v>
                </c:pt>
                <c:pt idx="4">
                  <c:v>131.18472240192301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F0E-4DA3-90E3-1DD606F57B6D}"/>
            </c:ext>
          </c:extLst>
        </c:ser>
        <c:ser>
          <c:idx val="12"/>
          <c:order val="7"/>
          <c:tx>
            <c:strRef>
              <c:f>'W GCAM'!$D$12</c:f>
              <c:strCache>
                <c:ptCount val="1"/>
              </c:strCache>
            </c:strRef>
          </c:tx>
          <c:spPr>
            <a:solidFill>
              <a:srgbClr val="8AC869"/>
            </a:solidFill>
            <a:ln>
              <a:noFill/>
            </a:ln>
            <a:effectLst/>
          </c:spPr>
          <c:invertIfNegative val="0"/>
          <c:val>
            <c:numRef>
              <c:f>'W GCAM'!$E$12:$L$12</c:f>
              <c:numCache>
                <c:formatCode>#,##0.0</c:formatCode>
                <c:ptCount val="8"/>
              </c:numCache>
            </c:numRef>
          </c:val>
          <c:extLst>
            <c:ext xmlns:c16="http://schemas.microsoft.com/office/drawing/2014/chart" uri="{C3380CC4-5D6E-409C-BE32-E72D297353CC}">
              <c16:uniqueId val="{00000007-5F0E-4DA3-90E3-1DD606F57B6D}"/>
            </c:ext>
          </c:extLst>
        </c:ser>
        <c:ser>
          <c:idx val="3"/>
          <c:order val="8"/>
          <c:tx>
            <c:strRef>
              <c:f>'W GCAM'!$D$11</c:f>
              <c:strCache>
                <c:ptCount val="1"/>
                <c:pt idx="0">
                  <c:v>Transport</c:v>
                </c:pt>
              </c:strCache>
            </c:strRef>
          </c:tx>
          <c:spPr>
            <a:solidFill>
              <a:srgbClr val="8AC869"/>
            </a:solidFill>
            <a:ln>
              <a:noFill/>
            </a:ln>
            <a:effectLst/>
          </c:spPr>
          <c:invertIfNegative val="0"/>
          <c:cat>
            <c:strRef>
              <c:f>'W GCAM'!$E$4:$L$4</c:f>
              <c:strCache>
                <c:ptCount val="8"/>
                <c:pt idx="0">
                  <c:v>2005</c:v>
                </c:pt>
                <c:pt idx="1">
                  <c:v>2021</c:v>
                </c:pt>
                <c:pt idx="2">
                  <c:v>Electric</c:v>
                </c:pt>
                <c:pt idx="3">
                  <c:v>Industry</c:v>
                </c:pt>
                <c:pt idx="4">
                  <c:v>Buildings</c:v>
                </c:pt>
                <c:pt idx="5">
                  <c:v>Transport</c:v>
                </c:pt>
                <c:pt idx="6">
                  <c:v>Gap</c:v>
                </c:pt>
                <c:pt idx="7">
                  <c:v>2030</c:v>
                </c:pt>
              </c:strCache>
            </c:strRef>
          </c:cat>
          <c:val>
            <c:numRef>
              <c:f>'W GCAM'!$E$11:$L$11</c:f>
              <c:numCache>
                <c:formatCode>#,##0.0</c:formatCode>
                <c:ptCount val="8"/>
                <c:pt idx="0">
                  <c:v>1868.8</c:v>
                </c:pt>
                <c:pt idx="1">
                  <c:v>1699.7304573804574</c:v>
                </c:pt>
                <c:pt idx="5">
                  <c:v>511.62035767798989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F0E-4DA3-90E3-1DD606F57B6D}"/>
            </c:ext>
          </c:extLst>
        </c:ser>
        <c:ser>
          <c:idx val="4"/>
          <c:order val="9"/>
          <c:tx>
            <c:v>Gap</c:v>
          </c:tx>
          <c:spPr>
            <a:solidFill>
              <a:srgbClr val="264478"/>
            </a:solidFill>
            <a:ln>
              <a:noFill/>
            </a:ln>
            <a:effectLst/>
          </c:spPr>
          <c:invertIfNegative val="0"/>
          <c:dPt>
            <c:idx val="7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0DD0-449C-A67F-F5B7B181BFA9}"/>
              </c:ext>
            </c:extLst>
          </c:dPt>
          <c:val>
            <c:numRef>
              <c:f>'W GCAM'!$E$13:$L$13</c:f>
              <c:numCache>
                <c:formatCode>#,##0.0</c:formatCode>
                <c:ptCount val="8"/>
                <c:pt idx="6">
                  <c:v>476.24059080313373</c:v>
                </c:pt>
                <c:pt idx="7" formatCode="General">
                  <c:v>3031.15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F0E-4DA3-90E3-1DD606F57B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729918120"/>
        <c:axId val="729915824"/>
        <c:extLst/>
      </c:barChart>
      <c:catAx>
        <c:axId val="729918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50000"/>
                <a:lumOff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9915824"/>
        <c:crosses val="autoZero"/>
        <c:auto val="1"/>
        <c:lblAlgn val="ctr"/>
        <c:lblOffset val="100"/>
        <c:noMultiLvlLbl val="0"/>
      </c:catAx>
      <c:valAx>
        <c:axId val="729915824"/>
        <c:scaling>
          <c:orientation val="minMax"/>
          <c:max val="6200"/>
          <c:min val="0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Roboto" panose="02000000000000000000" pitchFamily="2" charset="0"/>
                    <a:ea typeface="Roboto" panose="02000000000000000000" pitchFamily="2" charset="0"/>
                    <a:cs typeface="+mn-cs"/>
                  </a:defRPr>
                </a:pPr>
                <a:r>
                  <a:rPr lang="en-US" sz="1600" b="1" i="0" baseline="0">
                    <a:solidFill>
                      <a:sysClr val="windowText" lastClr="000000"/>
                    </a:solidFill>
                    <a:effectLst/>
                    <a:latin typeface="Roboto" panose="02000000000000000000" pitchFamily="2" charset="0"/>
                    <a:ea typeface="Roboto" panose="02000000000000000000" pitchFamily="2" charset="0"/>
                  </a:rPr>
                  <a:t>Energy CO</a:t>
                </a:r>
                <a:r>
                  <a:rPr lang="en-US" sz="1600" b="1" i="0" baseline="-25000">
                    <a:solidFill>
                      <a:sysClr val="windowText" lastClr="000000"/>
                    </a:solidFill>
                    <a:effectLst/>
                    <a:latin typeface="Roboto" panose="02000000000000000000" pitchFamily="2" charset="0"/>
                    <a:ea typeface="Roboto" panose="02000000000000000000" pitchFamily="2" charset="0"/>
                  </a:rPr>
                  <a:t>2</a:t>
                </a:r>
                <a:r>
                  <a:rPr lang="en-US" sz="1600" b="1" i="0" baseline="0">
                    <a:solidFill>
                      <a:sysClr val="windowText" lastClr="000000"/>
                    </a:solidFill>
                    <a:effectLst/>
                    <a:latin typeface="Roboto" panose="02000000000000000000" pitchFamily="2" charset="0"/>
                    <a:ea typeface="Roboto" panose="02000000000000000000" pitchFamily="2" charset="0"/>
                  </a:rPr>
                  <a:t> Emissions (Mt-CO</a:t>
                </a:r>
                <a:r>
                  <a:rPr lang="en-US" sz="1600" b="1" i="0" baseline="-25000">
                    <a:solidFill>
                      <a:sysClr val="windowText" lastClr="000000"/>
                    </a:solidFill>
                    <a:effectLst/>
                    <a:latin typeface="Roboto" panose="02000000000000000000" pitchFamily="2" charset="0"/>
                    <a:ea typeface="Roboto" panose="02000000000000000000" pitchFamily="2" charset="0"/>
                  </a:rPr>
                  <a:t>2</a:t>
                </a:r>
                <a:r>
                  <a:rPr lang="en-US" sz="1600" b="1" i="0" baseline="0">
                    <a:solidFill>
                      <a:sysClr val="windowText" lastClr="000000"/>
                    </a:solidFill>
                    <a:effectLst/>
                    <a:latin typeface="Roboto" panose="02000000000000000000" pitchFamily="2" charset="0"/>
                    <a:ea typeface="Roboto" panose="02000000000000000000" pitchFamily="2" charset="0"/>
                  </a:rPr>
                  <a:t>)</a:t>
                </a:r>
                <a:endParaRPr lang="en-US" sz="1600">
                  <a:solidFill>
                    <a:sysClr val="windowText" lastClr="000000"/>
                  </a:solidFill>
                  <a:effectLst/>
                  <a:latin typeface="Roboto" panose="02000000000000000000" pitchFamily="2" charset="0"/>
                  <a:ea typeface="Roboto" panose="02000000000000000000" pitchFamily="2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Roboto" panose="02000000000000000000" pitchFamily="2" charset="0"/>
                  <a:ea typeface="Roboto" panose="02000000000000000000" pitchFamily="2" charset="0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Roboto" panose="02000000000000000000" pitchFamily="2" charset="0"/>
                <a:ea typeface="Roboto" panose="02000000000000000000" pitchFamily="2" charset="0"/>
                <a:cs typeface="+mn-cs"/>
              </a:defRPr>
            </a:pPr>
            <a:endParaRPr lang="en-US"/>
          </a:p>
        </c:txPr>
        <c:crossAx val="729918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518031102853717"/>
          <c:y val="3.3004290033921198E-2"/>
          <c:w val="0.70731921086087768"/>
          <c:h val="0.80648512685914264"/>
        </c:manualLayout>
      </c:layout>
      <c:barChart>
        <c:barDir val="col"/>
        <c:grouping val="stacked"/>
        <c:varyColors val="0"/>
        <c:ser>
          <c:idx val="8"/>
          <c:order val="0"/>
          <c:tx>
            <c:strRef>
              <c:f>'W MARKAL'!$D$14</c:f>
              <c:strCache>
                <c:ptCount val="1"/>
                <c:pt idx="0">
                  <c:v>Blank (Energy CO2)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'W MARKAL'!$E$4:$L$4</c:f>
              <c:strCache>
                <c:ptCount val="8"/>
                <c:pt idx="0">
                  <c:v>2005</c:v>
                </c:pt>
                <c:pt idx="1">
                  <c:v>2021</c:v>
                </c:pt>
                <c:pt idx="2">
                  <c:v>Electric</c:v>
                </c:pt>
                <c:pt idx="3">
                  <c:v>Industry</c:v>
                </c:pt>
                <c:pt idx="4">
                  <c:v>Buildings</c:v>
                </c:pt>
                <c:pt idx="5">
                  <c:v>Transport</c:v>
                </c:pt>
                <c:pt idx="6">
                  <c:v>Gap</c:v>
                </c:pt>
                <c:pt idx="7">
                  <c:v>2030</c:v>
                </c:pt>
              </c:strCache>
            </c:strRef>
          </c:cat>
          <c:val>
            <c:numRef>
              <c:f>'W MARKAL'!$E$14:$L$14</c:f>
              <c:numCache>
                <c:formatCode>General</c:formatCode>
                <c:ptCount val="8"/>
                <c:pt idx="2" formatCode="#,##0.0">
                  <c:v>4898.6399999999994</c:v>
                </c:pt>
                <c:pt idx="3" formatCode="#,##0.0">
                  <c:v>4898.6399999999994</c:v>
                </c:pt>
                <c:pt idx="4" formatCode="#,##0.0">
                  <c:v>4715.66</c:v>
                </c:pt>
                <c:pt idx="5" formatCode="#,##0.0">
                  <c:v>3948.98</c:v>
                </c:pt>
                <c:pt idx="6" formatCode="#,##0.0">
                  <c:v>3002.24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58-452D-BFAD-32D5A914AFD1}"/>
            </c:ext>
          </c:extLst>
        </c:ser>
        <c:ser>
          <c:idx val="9"/>
          <c:order val="1"/>
          <c:tx>
            <c:strRef>
              <c:f>'W MARKAL'!$D$6</c:f>
              <c:strCache>
                <c:ptCount val="1"/>
              </c:strCache>
            </c:strRef>
          </c:tx>
          <c:spPr>
            <a:solidFill>
              <a:srgbClr val="948BB3"/>
            </a:solidFill>
            <a:ln>
              <a:noFill/>
            </a:ln>
            <a:effectLst/>
          </c:spPr>
          <c:invertIfNegative val="0"/>
          <c:val>
            <c:numRef>
              <c:f>'W MARKAL'!$E$6:$L$6</c:f>
              <c:numCache>
                <c:formatCode>#,##0.0</c:formatCode>
                <c:ptCount val="8"/>
              </c:numCache>
            </c:numRef>
          </c:val>
          <c:extLst>
            <c:ext xmlns:c16="http://schemas.microsoft.com/office/drawing/2014/chart" uri="{C3380CC4-5D6E-409C-BE32-E72D297353CC}">
              <c16:uniqueId val="{00000001-5958-452D-BFAD-32D5A914AFD1}"/>
            </c:ext>
          </c:extLst>
        </c:ser>
        <c:ser>
          <c:idx val="0"/>
          <c:order val="2"/>
          <c:tx>
            <c:strRef>
              <c:f>'W MARKAL'!$D$5</c:f>
              <c:strCache>
                <c:ptCount val="1"/>
                <c:pt idx="0">
                  <c:v>Electric</c:v>
                </c:pt>
              </c:strCache>
            </c:strRef>
          </c:tx>
          <c:spPr>
            <a:solidFill>
              <a:srgbClr val="948BB3"/>
            </a:solidFill>
            <a:ln>
              <a:noFill/>
            </a:ln>
            <a:effectLst/>
          </c:spPr>
          <c:invertIfNegative val="0"/>
          <c:cat>
            <c:strRef>
              <c:f>'W MARKAL'!$E$4:$L$4</c:f>
              <c:strCache>
                <c:ptCount val="8"/>
                <c:pt idx="0">
                  <c:v>2005</c:v>
                </c:pt>
                <c:pt idx="1">
                  <c:v>2021</c:v>
                </c:pt>
                <c:pt idx="2">
                  <c:v>Electric</c:v>
                </c:pt>
                <c:pt idx="3">
                  <c:v>Industry</c:v>
                </c:pt>
                <c:pt idx="4">
                  <c:v>Buildings</c:v>
                </c:pt>
                <c:pt idx="5">
                  <c:v>Transport</c:v>
                </c:pt>
                <c:pt idx="6">
                  <c:v>Gap</c:v>
                </c:pt>
                <c:pt idx="7">
                  <c:v>2030</c:v>
                </c:pt>
              </c:strCache>
            </c:strRef>
          </c:cat>
          <c:val>
            <c:numRef>
              <c:f>'W MARKAL'!$E$5:$L$5</c:f>
              <c:numCache>
                <c:formatCode>#,##0.0</c:formatCode>
                <c:ptCount val="8"/>
                <c:pt idx="0">
                  <c:v>2338.5100000000002</c:v>
                </c:pt>
                <c:pt idx="1">
                  <c:v>1551</c:v>
                </c:pt>
                <c:pt idx="2">
                  <c:v>1105.8400000000001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958-452D-BFAD-32D5A914AFD1}"/>
            </c:ext>
          </c:extLst>
        </c:ser>
        <c:ser>
          <c:idx val="10"/>
          <c:order val="3"/>
          <c:tx>
            <c:strRef>
              <c:f>'W MARKAL'!$D$8</c:f>
              <c:strCache>
                <c:ptCount val="1"/>
              </c:strCache>
            </c:strRef>
          </c:tx>
          <c:spPr>
            <a:solidFill>
              <a:srgbClr val="E5BA4F"/>
            </a:solidFill>
            <a:ln>
              <a:noFill/>
            </a:ln>
            <a:effectLst/>
          </c:spPr>
          <c:invertIfNegative val="0"/>
          <c:val>
            <c:numRef>
              <c:f>'W MARKAL'!$E$8:$L$8</c:f>
              <c:numCache>
                <c:formatCode>#,##0.0</c:formatCode>
                <c:ptCount val="8"/>
              </c:numCache>
            </c:numRef>
          </c:val>
          <c:extLst>
            <c:ext xmlns:c16="http://schemas.microsoft.com/office/drawing/2014/chart" uri="{C3380CC4-5D6E-409C-BE32-E72D297353CC}">
              <c16:uniqueId val="{00000003-5958-452D-BFAD-32D5A914AFD1}"/>
            </c:ext>
          </c:extLst>
        </c:ser>
        <c:ser>
          <c:idx val="1"/>
          <c:order val="4"/>
          <c:tx>
            <c:strRef>
              <c:f>'W MARKAL'!$D$7</c:f>
              <c:strCache>
                <c:ptCount val="1"/>
                <c:pt idx="0">
                  <c:v>Industry</c:v>
                </c:pt>
              </c:strCache>
            </c:strRef>
          </c:tx>
          <c:spPr>
            <a:solidFill>
              <a:srgbClr val="E5BA4F"/>
            </a:solidFill>
            <a:ln>
              <a:noFill/>
            </a:ln>
            <a:effectLst/>
          </c:spPr>
          <c:invertIfNegative val="0"/>
          <c:cat>
            <c:strRef>
              <c:f>'W MARKAL'!$E$4:$L$4</c:f>
              <c:strCache>
                <c:ptCount val="8"/>
                <c:pt idx="0">
                  <c:v>2005</c:v>
                </c:pt>
                <c:pt idx="1">
                  <c:v>2021</c:v>
                </c:pt>
                <c:pt idx="2">
                  <c:v>Electric</c:v>
                </c:pt>
                <c:pt idx="3">
                  <c:v>Industry</c:v>
                </c:pt>
                <c:pt idx="4">
                  <c:v>Buildings</c:v>
                </c:pt>
                <c:pt idx="5">
                  <c:v>Transport</c:v>
                </c:pt>
                <c:pt idx="6">
                  <c:v>Gap</c:v>
                </c:pt>
                <c:pt idx="7">
                  <c:v>2030</c:v>
                </c:pt>
              </c:strCache>
            </c:strRef>
          </c:cat>
          <c:val>
            <c:numRef>
              <c:f>'W MARKAL'!$E$7:$L$7</c:f>
              <c:numCache>
                <c:formatCode>#,##0.0</c:formatCode>
                <c:ptCount val="8"/>
                <c:pt idx="0">
                  <c:v>954.44</c:v>
                </c:pt>
                <c:pt idx="1">
                  <c:v>777.34664804469276</c:v>
                </c:pt>
                <c:pt idx="3">
                  <c:v>121.69000000000005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958-452D-BFAD-32D5A914AFD1}"/>
            </c:ext>
          </c:extLst>
        </c:ser>
        <c:ser>
          <c:idx val="11"/>
          <c:order val="5"/>
          <c:tx>
            <c:strRef>
              <c:f>'W MARKAL'!$D$10</c:f>
              <c:strCache>
                <c:ptCount val="1"/>
              </c:strCache>
            </c:strRef>
          </c:tx>
          <c:spPr>
            <a:solidFill>
              <a:srgbClr val="DA7D45"/>
            </a:solidFill>
            <a:ln>
              <a:noFill/>
            </a:ln>
            <a:effectLst/>
          </c:spPr>
          <c:invertIfNegative val="0"/>
          <c:val>
            <c:numRef>
              <c:f>'W MARKAL'!$E$10:$L$10</c:f>
              <c:numCache>
                <c:formatCode>#,##0.0</c:formatCode>
                <c:ptCount val="8"/>
              </c:numCache>
            </c:numRef>
          </c:val>
          <c:extLst>
            <c:ext xmlns:c16="http://schemas.microsoft.com/office/drawing/2014/chart" uri="{C3380CC4-5D6E-409C-BE32-E72D297353CC}">
              <c16:uniqueId val="{00000005-5958-452D-BFAD-32D5A914AFD1}"/>
            </c:ext>
          </c:extLst>
        </c:ser>
        <c:ser>
          <c:idx val="2"/>
          <c:order val="6"/>
          <c:tx>
            <c:strRef>
              <c:f>'W MARKAL'!$D$9</c:f>
              <c:strCache>
                <c:ptCount val="1"/>
                <c:pt idx="0">
                  <c:v>Buildings</c:v>
                </c:pt>
              </c:strCache>
            </c:strRef>
          </c:tx>
          <c:spPr>
            <a:solidFill>
              <a:srgbClr val="DA7D45"/>
            </a:solidFill>
            <a:ln>
              <a:noFill/>
            </a:ln>
            <a:effectLst/>
          </c:spPr>
          <c:invertIfNegative val="0"/>
          <c:cat>
            <c:strRef>
              <c:f>'W MARKAL'!$E$4:$L$4</c:f>
              <c:strCache>
                <c:ptCount val="8"/>
                <c:pt idx="0">
                  <c:v>2005</c:v>
                </c:pt>
                <c:pt idx="1">
                  <c:v>2021</c:v>
                </c:pt>
                <c:pt idx="2">
                  <c:v>Electric</c:v>
                </c:pt>
                <c:pt idx="3">
                  <c:v>Industry</c:v>
                </c:pt>
                <c:pt idx="4">
                  <c:v>Buildings</c:v>
                </c:pt>
                <c:pt idx="5">
                  <c:v>Transport</c:v>
                </c:pt>
                <c:pt idx="6">
                  <c:v>Gap</c:v>
                </c:pt>
                <c:pt idx="7">
                  <c:v>2030</c:v>
                </c:pt>
              </c:strCache>
            </c:strRef>
          </c:cat>
          <c:val>
            <c:numRef>
              <c:f>'W MARKAL'!$E$9:$L$9</c:f>
              <c:numCache>
                <c:formatCode>#,##0.0</c:formatCode>
                <c:ptCount val="8"/>
                <c:pt idx="0">
                  <c:v>563.87</c:v>
                </c:pt>
                <c:pt idx="1">
                  <c:v>559</c:v>
                </c:pt>
                <c:pt idx="4">
                  <c:v>304.67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958-452D-BFAD-32D5A914AFD1}"/>
            </c:ext>
          </c:extLst>
        </c:ser>
        <c:ser>
          <c:idx val="12"/>
          <c:order val="7"/>
          <c:tx>
            <c:strRef>
              <c:f>'W MARKAL'!$D$12</c:f>
              <c:strCache>
                <c:ptCount val="1"/>
              </c:strCache>
            </c:strRef>
          </c:tx>
          <c:spPr>
            <a:solidFill>
              <a:srgbClr val="8AC869"/>
            </a:solidFill>
            <a:ln>
              <a:noFill/>
            </a:ln>
            <a:effectLst/>
          </c:spPr>
          <c:invertIfNegative val="0"/>
          <c:val>
            <c:numRef>
              <c:f>'W MARKAL'!$E$12:$L$12</c:f>
              <c:numCache>
                <c:formatCode>#,##0.0</c:formatCode>
                <c:ptCount val="8"/>
              </c:numCache>
            </c:numRef>
          </c:val>
          <c:extLst>
            <c:ext xmlns:c16="http://schemas.microsoft.com/office/drawing/2014/chart" uri="{C3380CC4-5D6E-409C-BE32-E72D297353CC}">
              <c16:uniqueId val="{00000007-5958-452D-BFAD-32D5A914AFD1}"/>
            </c:ext>
          </c:extLst>
        </c:ser>
        <c:ser>
          <c:idx val="3"/>
          <c:order val="8"/>
          <c:tx>
            <c:strRef>
              <c:f>'W MARKAL'!$D$11</c:f>
              <c:strCache>
                <c:ptCount val="1"/>
                <c:pt idx="0">
                  <c:v>Transport</c:v>
                </c:pt>
              </c:strCache>
            </c:strRef>
          </c:tx>
          <c:spPr>
            <a:solidFill>
              <a:srgbClr val="8AC869"/>
            </a:solidFill>
            <a:ln>
              <a:noFill/>
            </a:ln>
            <a:effectLst/>
          </c:spPr>
          <c:invertIfNegative val="0"/>
          <c:cat>
            <c:strRef>
              <c:f>'W MARKAL'!$E$4:$L$4</c:f>
              <c:strCache>
                <c:ptCount val="8"/>
                <c:pt idx="0">
                  <c:v>2005</c:v>
                </c:pt>
                <c:pt idx="1">
                  <c:v>2021</c:v>
                </c:pt>
                <c:pt idx="2">
                  <c:v>Electric</c:v>
                </c:pt>
                <c:pt idx="3">
                  <c:v>Industry</c:v>
                </c:pt>
                <c:pt idx="4">
                  <c:v>Buildings</c:v>
                </c:pt>
                <c:pt idx="5">
                  <c:v>Transport</c:v>
                </c:pt>
                <c:pt idx="6">
                  <c:v>Gap</c:v>
                </c:pt>
                <c:pt idx="7">
                  <c:v>2030</c:v>
                </c:pt>
              </c:strCache>
            </c:strRef>
          </c:cat>
          <c:val>
            <c:numRef>
              <c:f>'W MARKAL'!$E$11:$L$11</c:f>
              <c:numCache>
                <c:formatCode>#,##0.0</c:formatCode>
                <c:ptCount val="8"/>
                <c:pt idx="0">
                  <c:v>2147.66</c:v>
                </c:pt>
                <c:pt idx="1">
                  <c:v>1699.7304573804574</c:v>
                </c:pt>
                <c:pt idx="5">
                  <c:v>766.67999999999984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958-452D-BFAD-32D5A914AFD1}"/>
            </c:ext>
          </c:extLst>
        </c:ser>
        <c:ser>
          <c:idx val="4"/>
          <c:order val="9"/>
          <c:tx>
            <c:v>Gap</c:v>
          </c:tx>
          <c:spPr>
            <a:solidFill>
              <a:srgbClr val="264478"/>
            </a:solidFill>
            <a:ln>
              <a:noFill/>
            </a:ln>
            <a:effectLst/>
          </c:spPr>
          <c:invertIfNegative val="0"/>
          <c:val>
            <c:numRef>
              <c:f>'W MARKAL'!$E$13:$L$13</c:f>
              <c:numCache>
                <c:formatCode>#,##0.0</c:formatCode>
                <c:ptCount val="8"/>
                <c:pt idx="6">
                  <c:v>946.74000000000024</c:v>
                </c:pt>
                <c:pt idx="7" formatCode="General">
                  <c:v>3002.24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958-452D-BFAD-32D5A914AF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729918120"/>
        <c:axId val="729915824"/>
        <c:extLst/>
      </c:barChart>
      <c:catAx>
        <c:axId val="729918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50000"/>
                <a:lumOff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9915824"/>
        <c:crosses val="autoZero"/>
        <c:auto val="1"/>
        <c:lblAlgn val="ctr"/>
        <c:lblOffset val="100"/>
        <c:noMultiLvlLbl val="0"/>
      </c:catAx>
      <c:valAx>
        <c:axId val="729915824"/>
        <c:scaling>
          <c:orientation val="minMax"/>
          <c:max val="6000"/>
          <c:min val="0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Roboto" panose="02000000000000000000" pitchFamily="2" charset="0"/>
                    <a:ea typeface="Roboto" panose="02000000000000000000" pitchFamily="2" charset="0"/>
                    <a:cs typeface="+mn-cs"/>
                  </a:defRPr>
                </a:pPr>
                <a:r>
                  <a:rPr lang="en-US" sz="1600" b="1" i="0" baseline="0">
                    <a:solidFill>
                      <a:sysClr val="windowText" lastClr="000000"/>
                    </a:solidFill>
                    <a:effectLst/>
                    <a:latin typeface="Roboto" panose="02000000000000000000" pitchFamily="2" charset="0"/>
                    <a:ea typeface="Roboto" panose="02000000000000000000" pitchFamily="2" charset="0"/>
                  </a:rPr>
                  <a:t>Energy CO</a:t>
                </a:r>
                <a:r>
                  <a:rPr lang="en-US" sz="1600" b="1" i="0" baseline="-25000">
                    <a:solidFill>
                      <a:sysClr val="windowText" lastClr="000000"/>
                    </a:solidFill>
                    <a:effectLst/>
                    <a:latin typeface="Roboto" panose="02000000000000000000" pitchFamily="2" charset="0"/>
                    <a:ea typeface="Roboto" panose="02000000000000000000" pitchFamily="2" charset="0"/>
                  </a:rPr>
                  <a:t>2</a:t>
                </a:r>
                <a:r>
                  <a:rPr lang="en-US" sz="1600" b="1" i="0" baseline="0">
                    <a:solidFill>
                      <a:sysClr val="windowText" lastClr="000000"/>
                    </a:solidFill>
                    <a:effectLst/>
                    <a:latin typeface="Roboto" panose="02000000000000000000" pitchFamily="2" charset="0"/>
                    <a:ea typeface="Roboto" panose="02000000000000000000" pitchFamily="2" charset="0"/>
                  </a:rPr>
                  <a:t> Emissions by Sector (Mt-CO</a:t>
                </a:r>
                <a:r>
                  <a:rPr lang="en-US" sz="1600" b="1" i="0" baseline="-25000">
                    <a:solidFill>
                      <a:sysClr val="windowText" lastClr="000000"/>
                    </a:solidFill>
                    <a:effectLst/>
                    <a:latin typeface="Roboto" panose="02000000000000000000" pitchFamily="2" charset="0"/>
                    <a:ea typeface="Roboto" panose="02000000000000000000" pitchFamily="2" charset="0"/>
                  </a:rPr>
                  <a:t>2</a:t>
                </a:r>
                <a:r>
                  <a:rPr lang="en-US" sz="1600" b="1" i="0" baseline="0">
                    <a:solidFill>
                      <a:sysClr val="windowText" lastClr="000000"/>
                    </a:solidFill>
                    <a:effectLst/>
                    <a:latin typeface="Roboto" panose="02000000000000000000" pitchFamily="2" charset="0"/>
                    <a:ea typeface="Roboto" panose="02000000000000000000" pitchFamily="2" charset="0"/>
                  </a:rPr>
                  <a:t>)</a:t>
                </a:r>
                <a:endParaRPr lang="en-US" sz="1600">
                  <a:solidFill>
                    <a:sysClr val="windowText" lastClr="000000"/>
                  </a:solidFill>
                  <a:effectLst/>
                  <a:latin typeface="Roboto" panose="02000000000000000000" pitchFamily="2" charset="0"/>
                  <a:ea typeface="Roboto" panose="02000000000000000000" pitchFamily="2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Roboto" panose="02000000000000000000" pitchFamily="2" charset="0"/>
                  <a:ea typeface="Roboto" panose="02000000000000000000" pitchFamily="2" charset="0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Roboto" panose="02000000000000000000" pitchFamily="2" charset="0"/>
                <a:ea typeface="Roboto" panose="02000000000000000000" pitchFamily="2" charset="0"/>
                <a:cs typeface="+mn-cs"/>
              </a:defRPr>
            </a:pPr>
            <a:endParaRPr lang="en-US"/>
          </a:p>
        </c:txPr>
        <c:crossAx val="729918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518031102853717"/>
          <c:y val="3.3004290033921198E-2"/>
          <c:w val="0.70731921086087768"/>
          <c:h val="0.80648512685914264"/>
        </c:manualLayout>
      </c:layout>
      <c:barChart>
        <c:barDir val="col"/>
        <c:grouping val="stacked"/>
        <c:varyColors val="0"/>
        <c:ser>
          <c:idx val="8"/>
          <c:order val="0"/>
          <c:tx>
            <c:strRef>
              <c:f>'W MARKAL'!$D$14</c:f>
              <c:strCache>
                <c:ptCount val="1"/>
                <c:pt idx="0">
                  <c:v>Blank (Energy CO2)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'W MARKAL'!$E$4:$L$4</c:f>
              <c:strCache>
                <c:ptCount val="8"/>
                <c:pt idx="0">
                  <c:v>2005</c:v>
                </c:pt>
                <c:pt idx="1">
                  <c:v>2021</c:v>
                </c:pt>
                <c:pt idx="2">
                  <c:v>Electric</c:v>
                </c:pt>
                <c:pt idx="3">
                  <c:v>Industry</c:v>
                </c:pt>
                <c:pt idx="4">
                  <c:v>Buildings</c:v>
                </c:pt>
                <c:pt idx="5">
                  <c:v>Transport</c:v>
                </c:pt>
                <c:pt idx="6">
                  <c:v>Gap</c:v>
                </c:pt>
                <c:pt idx="7">
                  <c:v>2030</c:v>
                </c:pt>
              </c:strCache>
            </c:strRef>
          </c:cat>
          <c:val>
            <c:numRef>
              <c:f>'W MARKAL'!$E$14:$L$14</c:f>
              <c:numCache>
                <c:formatCode>General</c:formatCode>
                <c:ptCount val="8"/>
                <c:pt idx="2" formatCode="#,##0.0">
                  <c:v>4898.6399999999994</c:v>
                </c:pt>
                <c:pt idx="3" formatCode="#,##0.0">
                  <c:v>4898.6399999999994</c:v>
                </c:pt>
                <c:pt idx="4" formatCode="#,##0.0">
                  <c:v>4715.66</c:v>
                </c:pt>
                <c:pt idx="5" formatCode="#,##0.0">
                  <c:v>3948.98</c:v>
                </c:pt>
                <c:pt idx="6" formatCode="#,##0.0">
                  <c:v>3002.24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A3-4A5B-AC03-132E5B347095}"/>
            </c:ext>
          </c:extLst>
        </c:ser>
        <c:ser>
          <c:idx val="9"/>
          <c:order val="1"/>
          <c:tx>
            <c:strRef>
              <c:f>'W MARKAL'!$D$6</c:f>
              <c:strCache>
                <c:ptCount val="1"/>
              </c:strCache>
            </c:strRef>
          </c:tx>
          <c:spPr>
            <a:solidFill>
              <a:srgbClr val="948BB3"/>
            </a:solidFill>
            <a:ln>
              <a:noFill/>
            </a:ln>
            <a:effectLst/>
          </c:spPr>
          <c:invertIfNegative val="0"/>
          <c:val>
            <c:numRef>
              <c:f>'W MARKAL'!$E$6:$L$6</c:f>
              <c:numCache>
                <c:formatCode>#,##0.0</c:formatCode>
                <c:ptCount val="8"/>
              </c:numCache>
            </c:numRef>
          </c:val>
          <c:extLst>
            <c:ext xmlns:c16="http://schemas.microsoft.com/office/drawing/2014/chart" uri="{C3380CC4-5D6E-409C-BE32-E72D297353CC}">
              <c16:uniqueId val="{00000001-F2A3-4A5B-AC03-132E5B347095}"/>
            </c:ext>
          </c:extLst>
        </c:ser>
        <c:ser>
          <c:idx val="0"/>
          <c:order val="2"/>
          <c:tx>
            <c:strRef>
              <c:f>'W MARKAL'!$D$5</c:f>
              <c:strCache>
                <c:ptCount val="1"/>
                <c:pt idx="0">
                  <c:v>Electric</c:v>
                </c:pt>
              </c:strCache>
            </c:strRef>
          </c:tx>
          <c:spPr>
            <a:solidFill>
              <a:srgbClr val="948BB3"/>
            </a:solidFill>
            <a:ln>
              <a:noFill/>
            </a:ln>
            <a:effectLst/>
          </c:spPr>
          <c:invertIfNegative val="0"/>
          <c:cat>
            <c:strRef>
              <c:f>'W MARKAL'!$E$4:$L$4</c:f>
              <c:strCache>
                <c:ptCount val="8"/>
                <c:pt idx="0">
                  <c:v>2005</c:v>
                </c:pt>
                <c:pt idx="1">
                  <c:v>2021</c:v>
                </c:pt>
                <c:pt idx="2">
                  <c:v>Electric</c:v>
                </c:pt>
                <c:pt idx="3">
                  <c:v>Industry</c:v>
                </c:pt>
                <c:pt idx="4">
                  <c:v>Buildings</c:v>
                </c:pt>
                <c:pt idx="5">
                  <c:v>Transport</c:v>
                </c:pt>
                <c:pt idx="6">
                  <c:v>Gap</c:v>
                </c:pt>
                <c:pt idx="7">
                  <c:v>2030</c:v>
                </c:pt>
              </c:strCache>
            </c:strRef>
          </c:cat>
          <c:val>
            <c:numRef>
              <c:f>'W MARKAL'!$E$5:$L$5</c:f>
              <c:numCache>
                <c:formatCode>#,##0.0</c:formatCode>
                <c:ptCount val="8"/>
                <c:pt idx="0">
                  <c:v>2338.5100000000002</c:v>
                </c:pt>
                <c:pt idx="1">
                  <c:v>1551</c:v>
                </c:pt>
                <c:pt idx="2">
                  <c:v>1105.8400000000001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2A3-4A5B-AC03-132E5B347095}"/>
            </c:ext>
          </c:extLst>
        </c:ser>
        <c:ser>
          <c:idx val="10"/>
          <c:order val="3"/>
          <c:tx>
            <c:strRef>
              <c:f>'W MARKAL'!$D$8</c:f>
              <c:strCache>
                <c:ptCount val="1"/>
              </c:strCache>
            </c:strRef>
          </c:tx>
          <c:spPr>
            <a:solidFill>
              <a:srgbClr val="E5BA4F"/>
            </a:solidFill>
            <a:ln>
              <a:noFill/>
            </a:ln>
            <a:effectLst/>
          </c:spPr>
          <c:invertIfNegative val="0"/>
          <c:val>
            <c:numRef>
              <c:f>'W MARKAL'!$E$8:$L$8</c:f>
              <c:numCache>
                <c:formatCode>#,##0.0</c:formatCode>
                <c:ptCount val="8"/>
              </c:numCache>
            </c:numRef>
          </c:val>
          <c:extLst>
            <c:ext xmlns:c16="http://schemas.microsoft.com/office/drawing/2014/chart" uri="{C3380CC4-5D6E-409C-BE32-E72D297353CC}">
              <c16:uniqueId val="{00000003-F2A3-4A5B-AC03-132E5B347095}"/>
            </c:ext>
          </c:extLst>
        </c:ser>
        <c:ser>
          <c:idx val="1"/>
          <c:order val="4"/>
          <c:tx>
            <c:strRef>
              <c:f>'W MARKAL'!$D$7</c:f>
              <c:strCache>
                <c:ptCount val="1"/>
                <c:pt idx="0">
                  <c:v>Industry</c:v>
                </c:pt>
              </c:strCache>
            </c:strRef>
          </c:tx>
          <c:spPr>
            <a:solidFill>
              <a:srgbClr val="E5BA4F"/>
            </a:solidFill>
            <a:ln>
              <a:noFill/>
            </a:ln>
            <a:effectLst/>
          </c:spPr>
          <c:invertIfNegative val="0"/>
          <c:cat>
            <c:strRef>
              <c:f>'W MARKAL'!$E$4:$L$4</c:f>
              <c:strCache>
                <c:ptCount val="8"/>
                <c:pt idx="0">
                  <c:v>2005</c:v>
                </c:pt>
                <c:pt idx="1">
                  <c:v>2021</c:v>
                </c:pt>
                <c:pt idx="2">
                  <c:v>Electric</c:v>
                </c:pt>
                <c:pt idx="3">
                  <c:v>Industry</c:v>
                </c:pt>
                <c:pt idx="4">
                  <c:v>Buildings</c:v>
                </c:pt>
                <c:pt idx="5">
                  <c:v>Transport</c:v>
                </c:pt>
                <c:pt idx="6">
                  <c:v>Gap</c:v>
                </c:pt>
                <c:pt idx="7">
                  <c:v>2030</c:v>
                </c:pt>
              </c:strCache>
            </c:strRef>
          </c:cat>
          <c:val>
            <c:numRef>
              <c:f>'W MARKAL'!$E$7:$L$7</c:f>
              <c:numCache>
                <c:formatCode>#,##0.0</c:formatCode>
                <c:ptCount val="8"/>
                <c:pt idx="0">
                  <c:v>954.44</c:v>
                </c:pt>
                <c:pt idx="1">
                  <c:v>777.34664804469276</c:v>
                </c:pt>
                <c:pt idx="3">
                  <c:v>121.69000000000005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2A3-4A5B-AC03-132E5B347095}"/>
            </c:ext>
          </c:extLst>
        </c:ser>
        <c:ser>
          <c:idx val="11"/>
          <c:order val="5"/>
          <c:tx>
            <c:strRef>
              <c:f>'W MARKAL'!$D$10</c:f>
              <c:strCache>
                <c:ptCount val="1"/>
              </c:strCache>
            </c:strRef>
          </c:tx>
          <c:spPr>
            <a:solidFill>
              <a:srgbClr val="DA7D45"/>
            </a:solidFill>
            <a:ln>
              <a:noFill/>
            </a:ln>
            <a:effectLst/>
          </c:spPr>
          <c:invertIfNegative val="0"/>
          <c:val>
            <c:numRef>
              <c:f>'W MARKAL'!$E$10:$L$10</c:f>
              <c:numCache>
                <c:formatCode>#,##0.0</c:formatCode>
                <c:ptCount val="8"/>
              </c:numCache>
            </c:numRef>
          </c:val>
          <c:extLst>
            <c:ext xmlns:c16="http://schemas.microsoft.com/office/drawing/2014/chart" uri="{C3380CC4-5D6E-409C-BE32-E72D297353CC}">
              <c16:uniqueId val="{00000005-F2A3-4A5B-AC03-132E5B347095}"/>
            </c:ext>
          </c:extLst>
        </c:ser>
        <c:ser>
          <c:idx val="2"/>
          <c:order val="6"/>
          <c:tx>
            <c:strRef>
              <c:f>'W MARKAL'!$D$9</c:f>
              <c:strCache>
                <c:ptCount val="1"/>
                <c:pt idx="0">
                  <c:v>Buildings</c:v>
                </c:pt>
              </c:strCache>
            </c:strRef>
          </c:tx>
          <c:spPr>
            <a:solidFill>
              <a:srgbClr val="DA7D45"/>
            </a:solidFill>
            <a:ln>
              <a:noFill/>
            </a:ln>
            <a:effectLst/>
          </c:spPr>
          <c:invertIfNegative val="0"/>
          <c:cat>
            <c:strRef>
              <c:f>'W MARKAL'!$E$4:$L$4</c:f>
              <c:strCache>
                <c:ptCount val="8"/>
                <c:pt idx="0">
                  <c:v>2005</c:v>
                </c:pt>
                <c:pt idx="1">
                  <c:v>2021</c:v>
                </c:pt>
                <c:pt idx="2">
                  <c:v>Electric</c:v>
                </c:pt>
                <c:pt idx="3">
                  <c:v>Industry</c:v>
                </c:pt>
                <c:pt idx="4">
                  <c:v>Buildings</c:v>
                </c:pt>
                <c:pt idx="5">
                  <c:v>Transport</c:v>
                </c:pt>
                <c:pt idx="6">
                  <c:v>Gap</c:v>
                </c:pt>
                <c:pt idx="7">
                  <c:v>2030</c:v>
                </c:pt>
              </c:strCache>
            </c:strRef>
          </c:cat>
          <c:val>
            <c:numRef>
              <c:f>'W MARKAL'!$E$9:$L$9</c:f>
              <c:numCache>
                <c:formatCode>#,##0.0</c:formatCode>
                <c:ptCount val="8"/>
                <c:pt idx="0">
                  <c:v>563.87</c:v>
                </c:pt>
                <c:pt idx="1">
                  <c:v>559</c:v>
                </c:pt>
                <c:pt idx="4">
                  <c:v>304.67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2A3-4A5B-AC03-132E5B347095}"/>
            </c:ext>
          </c:extLst>
        </c:ser>
        <c:ser>
          <c:idx val="12"/>
          <c:order val="7"/>
          <c:tx>
            <c:strRef>
              <c:f>'W MARKAL'!$D$12</c:f>
              <c:strCache>
                <c:ptCount val="1"/>
              </c:strCache>
            </c:strRef>
          </c:tx>
          <c:spPr>
            <a:solidFill>
              <a:srgbClr val="8AC869"/>
            </a:solidFill>
            <a:ln>
              <a:noFill/>
            </a:ln>
            <a:effectLst/>
          </c:spPr>
          <c:invertIfNegative val="0"/>
          <c:val>
            <c:numRef>
              <c:f>'W MARKAL'!$E$12:$L$12</c:f>
              <c:numCache>
                <c:formatCode>#,##0.0</c:formatCode>
                <c:ptCount val="8"/>
              </c:numCache>
            </c:numRef>
          </c:val>
          <c:extLst>
            <c:ext xmlns:c16="http://schemas.microsoft.com/office/drawing/2014/chart" uri="{C3380CC4-5D6E-409C-BE32-E72D297353CC}">
              <c16:uniqueId val="{00000007-F2A3-4A5B-AC03-132E5B347095}"/>
            </c:ext>
          </c:extLst>
        </c:ser>
        <c:ser>
          <c:idx val="3"/>
          <c:order val="8"/>
          <c:tx>
            <c:strRef>
              <c:f>'W MARKAL'!$D$11</c:f>
              <c:strCache>
                <c:ptCount val="1"/>
                <c:pt idx="0">
                  <c:v>Transport</c:v>
                </c:pt>
              </c:strCache>
            </c:strRef>
          </c:tx>
          <c:spPr>
            <a:solidFill>
              <a:srgbClr val="8AC869"/>
            </a:solidFill>
            <a:ln>
              <a:noFill/>
            </a:ln>
            <a:effectLst/>
          </c:spPr>
          <c:invertIfNegative val="0"/>
          <c:cat>
            <c:strRef>
              <c:f>'W MARKAL'!$E$4:$L$4</c:f>
              <c:strCache>
                <c:ptCount val="8"/>
                <c:pt idx="0">
                  <c:v>2005</c:v>
                </c:pt>
                <c:pt idx="1">
                  <c:v>2021</c:v>
                </c:pt>
                <c:pt idx="2">
                  <c:v>Electric</c:v>
                </c:pt>
                <c:pt idx="3">
                  <c:v>Industry</c:v>
                </c:pt>
                <c:pt idx="4">
                  <c:v>Buildings</c:v>
                </c:pt>
                <c:pt idx="5">
                  <c:v>Transport</c:v>
                </c:pt>
                <c:pt idx="6">
                  <c:v>Gap</c:v>
                </c:pt>
                <c:pt idx="7">
                  <c:v>2030</c:v>
                </c:pt>
              </c:strCache>
            </c:strRef>
          </c:cat>
          <c:val>
            <c:numRef>
              <c:f>'W MARKAL'!$E$11:$L$11</c:f>
              <c:numCache>
                <c:formatCode>#,##0.0</c:formatCode>
                <c:ptCount val="8"/>
                <c:pt idx="0">
                  <c:v>2147.66</c:v>
                </c:pt>
                <c:pt idx="1">
                  <c:v>1699.7304573804574</c:v>
                </c:pt>
                <c:pt idx="5">
                  <c:v>766.67999999999984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2A3-4A5B-AC03-132E5B347095}"/>
            </c:ext>
          </c:extLst>
        </c:ser>
        <c:ser>
          <c:idx val="4"/>
          <c:order val="9"/>
          <c:tx>
            <c:v>Gap</c:v>
          </c:tx>
          <c:spPr>
            <a:solidFill>
              <a:srgbClr val="264478"/>
            </a:solidFill>
            <a:ln>
              <a:noFill/>
            </a:ln>
            <a:effectLst/>
          </c:spPr>
          <c:invertIfNegative val="0"/>
          <c:dPt>
            <c:idx val="7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FC52-4E40-AD7E-0AA8A09CBA1A}"/>
              </c:ext>
            </c:extLst>
          </c:dPt>
          <c:val>
            <c:numRef>
              <c:f>'W MARKAL'!$E$13:$L$13</c:f>
              <c:numCache>
                <c:formatCode>#,##0.0</c:formatCode>
                <c:ptCount val="8"/>
                <c:pt idx="6">
                  <c:v>946.74000000000024</c:v>
                </c:pt>
                <c:pt idx="7" formatCode="General">
                  <c:v>3002.24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2A3-4A5B-AC03-132E5B3470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729918120"/>
        <c:axId val="729915824"/>
        <c:extLst/>
      </c:barChart>
      <c:catAx>
        <c:axId val="729918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50000"/>
                <a:lumOff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9915824"/>
        <c:crosses val="autoZero"/>
        <c:auto val="1"/>
        <c:lblAlgn val="ctr"/>
        <c:lblOffset val="100"/>
        <c:noMultiLvlLbl val="0"/>
      </c:catAx>
      <c:valAx>
        <c:axId val="729915824"/>
        <c:scaling>
          <c:orientation val="minMax"/>
          <c:max val="6200"/>
          <c:min val="0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Roboto" panose="02000000000000000000" pitchFamily="2" charset="0"/>
                    <a:ea typeface="Roboto" panose="02000000000000000000" pitchFamily="2" charset="0"/>
                    <a:cs typeface="+mn-cs"/>
                  </a:defRPr>
                </a:pPr>
                <a:r>
                  <a:rPr lang="en-US" sz="1600" b="1" i="0" baseline="0">
                    <a:solidFill>
                      <a:sysClr val="windowText" lastClr="000000"/>
                    </a:solidFill>
                    <a:effectLst/>
                    <a:latin typeface="Roboto" panose="02000000000000000000" pitchFamily="2" charset="0"/>
                    <a:ea typeface="Roboto" panose="02000000000000000000" pitchFamily="2" charset="0"/>
                  </a:rPr>
                  <a:t>Energy CO</a:t>
                </a:r>
                <a:r>
                  <a:rPr lang="en-US" sz="1600" b="1" i="0" baseline="-25000">
                    <a:solidFill>
                      <a:sysClr val="windowText" lastClr="000000"/>
                    </a:solidFill>
                    <a:effectLst/>
                    <a:latin typeface="Roboto" panose="02000000000000000000" pitchFamily="2" charset="0"/>
                    <a:ea typeface="Roboto" panose="02000000000000000000" pitchFamily="2" charset="0"/>
                  </a:rPr>
                  <a:t>2</a:t>
                </a:r>
                <a:r>
                  <a:rPr lang="en-US" sz="1600" b="1" i="0" baseline="0">
                    <a:solidFill>
                      <a:sysClr val="windowText" lastClr="000000"/>
                    </a:solidFill>
                    <a:effectLst/>
                    <a:latin typeface="Roboto" panose="02000000000000000000" pitchFamily="2" charset="0"/>
                    <a:ea typeface="Roboto" panose="02000000000000000000" pitchFamily="2" charset="0"/>
                  </a:rPr>
                  <a:t> Emissions (Mt-CO</a:t>
                </a:r>
                <a:r>
                  <a:rPr lang="en-US" sz="1600" b="1" i="0" baseline="-25000">
                    <a:solidFill>
                      <a:sysClr val="windowText" lastClr="000000"/>
                    </a:solidFill>
                    <a:effectLst/>
                    <a:latin typeface="Roboto" panose="02000000000000000000" pitchFamily="2" charset="0"/>
                    <a:ea typeface="Roboto" panose="02000000000000000000" pitchFamily="2" charset="0"/>
                  </a:rPr>
                  <a:t>2</a:t>
                </a:r>
                <a:r>
                  <a:rPr lang="en-US" sz="1600" b="1" i="0" baseline="0">
                    <a:solidFill>
                      <a:sysClr val="windowText" lastClr="000000"/>
                    </a:solidFill>
                    <a:effectLst/>
                    <a:latin typeface="Roboto" panose="02000000000000000000" pitchFamily="2" charset="0"/>
                    <a:ea typeface="Roboto" panose="02000000000000000000" pitchFamily="2" charset="0"/>
                  </a:rPr>
                  <a:t>)</a:t>
                </a:r>
                <a:endParaRPr lang="en-US" sz="1600">
                  <a:solidFill>
                    <a:sysClr val="windowText" lastClr="000000"/>
                  </a:solidFill>
                  <a:effectLst/>
                  <a:latin typeface="Roboto" panose="02000000000000000000" pitchFamily="2" charset="0"/>
                  <a:ea typeface="Roboto" panose="02000000000000000000" pitchFamily="2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Roboto" panose="02000000000000000000" pitchFamily="2" charset="0"/>
                  <a:ea typeface="Roboto" panose="02000000000000000000" pitchFamily="2" charset="0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Roboto" panose="02000000000000000000" pitchFamily="2" charset="0"/>
                <a:ea typeface="Roboto" panose="02000000000000000000" pitchFamily="2" charset="0"/>
                <a:cs typeface="+mn-cs"/>
              </a:defRPr>
            </a:pPr>
            <a:endParaRPr lang="en-US"/>
          </a:p>
        </c:txPr>
        <c:crossAx val="729918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518031102853717"/>
          <c:y val="3.3004290033921198E-2"/>
          <c:w val="0.70731921086087768"/>
          <c:h val="0.80648512685914264"/>
        </c:manualLayout>
      </c:layout>
      <c:barChart>
        <c:barDir val="col"/>
        <c:grouping val="stacked"/>
        <c:varyColors val="0"/>
        <c:ser>
          <c:idx val="8"/>
          <c:order val="0"/>
          <c:tx>
            <c:strRef>
              <c:f>'W NEMS'!$D$14</c:f>
              <c:strCache>
                <c:ptCount val="1"/>
                <c:pt idx="0">
                  <c:v>Blank (Energy CO2)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'W NEMS'!$E$4:$L$4</c:f>
              <c:strCache>
                <c:ptCount val="8"/>
                <c:pt idx="0">
                  <c:v>2005</c:v>
                </c:pt>
                <c:pt idx="1">
                  <c:v>2021</c:v>
                </c:pt>
                <c:pt idx="2">
                  <c:v>Electric</c:v>
                </c:pt>
                <c:pt idx="3">
                  <c:v>Industry</c:v>
                </c:pt>
                <c:pt idx="4">
                  <c:v>Buildings</c:v>
                </c:pt>
                <c:pt idx="5">
                  <c:v>Transport</c:v>
                </c:pt>
                <c:pt idx="6">
                  <c:v>Gap</c:v>
                </c:pt>
                <c:pt idx="7">
                  <c:v>2030</c:v>
                </c:pt>
              </c:strCache>
            </c:strRef>
          </c:cat>
          <c:val>
            <c:numRef>
              <c:f>'W NEMS'!$E$14:$L$14</c:f>
              <c:numCache>
                <c:formatCode>General</c:formatCode>
                <c:ptCount val="8"/>
                <c:pt idx="2" formatCode="#,##0.0">
                  <c:v>3797.3868109465702</c:v>
                </c:pt>
                <c:pt idx="3" formatCode="#,##0.0">
                  <c:v>3761.298737024832</c:v>
                </c:pt>
                <c:pt idx="4" formatCode="#,##0.0">
                  <c:v>3746.3723620248325</c:v>
                </c:pt>
                <c:pt idx="5" formatCode="#,##0.0">
                  <c:v>3361.9662453721444</c:v>
                </c:pt>
                <c:pt idx="6" formatCode="#,##0.0">
                  <c:v>2876.0499999999947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B5-4D70-88F6-C4DAE78F2555}"/>
            </c:ext>
          </c:extLst>
        </c:ser>
        <c:ser>
          <c:idx val="9"/>
          <c:order val="1"/>
          <c:tx>
            <c:strRef>
              <c:f>'W NEMS'!$D$6</c:f>
              <c:strCache>
                <c:ptCount val="1"/>
              </c:strCache>
            </c:strRef>
          </c:tx>
          <c:spPr>
            <a:solidFill>
              <a:srgbClr val="948BB3"/>
            </a:solidFill>
            <a:ln>
              <a:noFill/>
            </a:ln>
            <a:effectLst/>
          </c:spPr>
          <c:invertIfNegative val="0"/>
          <c:val>
            <c:numRef>
              <c:f>'W NEMS'!$E$6:$L$6</c:f>
              <c:numCache>
                <c:formatCode>#,##0.0</c:formatCode>
                <c:ptCount val="8"/>
              </c:numCache>
            </c:numRef>
          </c:val>
          <c:extLst>
            <c:ext xmlns:c16="http://schemas.microsoft.com/office/drawing/2014/chart" uri="{C3380CC4-5D6E-409C-BE32-E72D297353CC}">
              <c16:uniqueId val="{00000001-51B5-4D70-88F6-C4DAE78F2555}"/>
            </c:ext>
          </c:extLst>
        </c:ser>
        <c:ser>
          <c:idx val="0"/>
          <c:order val="2"/>
          <c:tx>
            <c:strRef>
              <c:f>'W NEMS'!$D$5</c:f>
              <c:strCache>
                <c:ptCount val="1"/>
                <c:pt idx="0">
                  <c:v>Electric</c:v>
                </c:pt>
              </c:strCache>
            </c:strRef>
          </c:tx>
          <c:spPr>
            <a:solidFill>
              <a:srgbClr val="948BB3"/>
            </a:solidFill>
            <a:ln>
              <a:noFill/>
            </a:ln>
            <a:effectLst/>
          </c:spPr>
          <c:invertIfNegative val="0"/>
          <c:cat>
            <c:strRef>
              <c:f>'W NEMS'!$E$4:$L$4</c:f>
              <c:strCache>
                <c:ptCount val="8"/>
                <c:pt idx="0">
                  <c:v>2005</c:v>
                </c:pt>
                <c:pt idx="1">
                  <c:v>2021</c:v>
                </c:pt>
                <c:pt idx="2">
                  <c:v>Electric</c:v>
                </c:pt>
                <c:pt idx="3">
                  <c:v>Industry</c:v>
                </c:pt>
                <c:pt idx="4">
                  <c:v>Buildings</c:v>
                </c:pt>
                <c:pt idx="5">
                  <c:v>Transport</c:v>
                </c:pt>
                <c:pt idx="6">
                  <c:v>Gap</c:v>
                </c:pt>
                <c:pt idx="7">
                  <c:v>2030</c:v>
                </c:pt>
              </c:strCache>
            </c:strRef>
          </c:cat>
          <c:val>
            <c:numRef>
              <c:f>'W NEMS'!$E$5:$L$5</c:f>
              <c:numCache>
                <c:formatCode>#,##0.0</c:formatCode>
                <c:ptCount val="8"/>
                <c:pt idx="0">
                  <c:v>2437.5330357062999</c:v>
                </c:pt>
                <c:pt idx="1">
                  <c:v>1551</c:v>
                </c:pt>
                <c:pt idx="2">
                  <c:v>1954.7131890534201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1B5-4D70-88F6-C4DAE78F2555}"/>
            </c:ext>
          </c:extLst>
        </c:ser>
        <c:ser>
          <c:idx val="10"/>
          <c:order val="3"/>
          <c:tx>
            <c:strRef>
              <c:f>'W NEMS'!$D$8</c:f>
              <c:strCache>
                <c:ptCount val="1"/>
              </c:strCache>
            </c:strRef>
          </c:tx>
          <c:spPr>
            <a:solidFill>
              <a:srgbClr val="E5BA4F"/>
            </a:solidFill>
            <a:ln>
              <a:noFill/>
            </a:ln>
            <a:effectLst/>
          </c:spPr>
          <c:invertIfNegative val="0"/>
          <c:val>
            <c:numRef>
              <c:f>'W NEMS'!$E$8:$L$8</c:f>
              <c:numCache>
                <c:formatCode>#,##0.0</c:formatCode>
                <c:ptCount val="8"/>
              </c:numCache>
            </c:numRef>
          </c:val>
          <c:extLst>
            <c:ext xmlns:c16="http://schemas.microsoft.com/office/drawing/2014/chart" uri="{C3380CC4-5D6E-409C-BE32-E72D297353CC}">
              <c16:uniqueId val="{00000003-51B5-4D70-88F6-C4DAE78F2555}"/>
            </c:ext>
          </c:extLst>
        </c:ser>
        <c:ser>
          <c:idx val="1"/>
          <c:order val="4"/>
          <c:tx>
            <c:strRef>
              <c:f>'W NEMS'!$D$7</c:f>
              <c:strCache>
                <c:ptCount val="1"/>
                <c:pt idx="0">
                  <c:v>Industry</c:v>
                </c:pt>
              </c:strCache>
            </c:strRef>
          </c:tx>
          <c:spPr>
            <a:solidFill>
              <a:srgbClr val="E5BA4F"/>
            </a:solidFill>
            <a:ln>
              <a:noFill/>
            </a:ln>
            <a:effectLst/>
          </c:spPr>
          <c:invertIfNegative val="0"/>
          <c:cat>
            <c:strRef>
              <c:f>'W NEMS'!$E$4:$L$4</c:f>
              <c:strCache>
                <c:ptCount val="8"/>
                <c:pt idx="0">
                  <c:v>2005</c:v>
                </c:pt>
                <c:pt idx="1">
                  <c:v>2021</c:v>
                </c:pt>
                <c:pt idx="2">
                  <c:v>Electric</c:v>
                </c:pt>
                <c:pt idx="3">
                  <c:v>Industry</c:v>
                </c:pt>
                <c:pt idx="4">
                  <c:v>Buildings</c:v>
                </c:pt>
                <c:pt idx="5">
                  <c:v>Transport</c:v>
                </c:pt>
                <c:pt idx="6">
                  <c:v>Gap</c:v>
                </c:pt>
                <c:pt idx="7">
                  <c:v>2030</c:v>
                </c:pt>
              </c:strCache>
            </c:strRef>
          </c:cat>
          <c:val>
            <c:numRef>
              <c:f>'W NEMS'!$E$7:$L$7</c:f>
              <c:numCache>
                <c:formatCode>#,##0.0</c:formatCode>
                <c:ptCount val="8"/>
                <c:pt idx="0">
                  <c:v>851.49999999999739</c:v>
                </c:pt>
                <c:pt idx="1">
                  <c:v>777.34664804469276</c:v>
                </c:pt>
                <c:pt idx="3">
                  <c:v>36.088073921737987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1B5-4D70-88F6-C4DAE78F2555}"/>
            </c:ext>
          </c:extLst>
        </c:ser>
        <c:ser>
          <c:idx val="11"/>
          <c:order val="5"/>
          <c:tx>
            <c:strRef>
              <c:f>'W NEMS'!$D$10</c:f>
              <c:strCache>
                <c:ptCount val="1"/>
              </c:strCache>
            </c:strRef>
          </c:tx>
          <c:spPr>
            <a:solidFill>
              <a:srgbClr val="DA7D45"/>
            </a:solidFill>
            <a:ln>
              <a:noFill/>
            </a:ln>
            <a:effectLst/>
          </c:spPr>
          <c:invertIfNegative val="0"/>
          <c:val>
            <c:numRef>
              <c:f>'W NEMS'!$E$10:$L$10</c:f>
              <c:numCache>
                <c:formatCode>#,##0.0</c:formatCode>
                <c:ptCount val="8"/>
              </c:numCache>
            </c:numRef>
          </c:val>
          <c:extLst>
            <c:ext xmlns:c16="http://schemas.microsoft.com/office/drawing/2014/chart" uri="{C3380CC4-5D6E-409C-BE32-E72D297353CC}">
              <c16:uniqueId val="{00000005-51B5-4D70-88F6-C4DAE78F2555}"/>
            </c:ext>
          </c:extLst>
        </c:ser>
        <c:ser>
          <c:idx val="2"/>
          <c:order val="6"/>
          <c:tx>
            <c:strRef>
              <c:f>'W NEMS'!$D$9</c:f>
              <c:strCache>
                <c:ptCount val="1"/>
                <c:pt idx="0">
                  <c:v>Buildings</c:v>
                </c:pt>
              </c:strCache>
            </c:strRef>
          </c:tx>
          <c:spPr>
            <a:solidFill>
              <a:srgbClr val="DA7D45"/>
            </a:solidFill>
            <a:ln>
              <a:noFill/>
            </a:ln>
            <a:effectLst/>
          </c:spPr>
          <c:invertIfNegative val="0"/>
          <c:cat>
            <c:strRef>
              <c:f>'W NEMS'!$E$4:$L$4</c:f>
              <c:strCache>
                <c:ptCount val="8"/>
                <c:pt idx="0">
                  <c:v>2005</c:v>
                </c:pt>
                <c:pt idx="1">
                  <c:v>2021</c:v>
                </c:pt>
                <c:pt idx="2">
                  <c:v>Electric</c:v>
                </c:pt>
                <c:pt idx="3">
                  <c:v>Industry</c:v>
                </c:pt>
                <c:pt idx="4">
                  <c:v>Buildings</c:v>
                </c:pt>
                <c:pt idx="5">
                  <c:v>Transport</c:v>
                </c:pt>
                <c:pt idx="6">
                  <c:v>Gap</c:v>
                </c:pt>
                <c:pt idx="7">
                  <c:v>2030</c:v>
                </c:pt>
              </c:strCache>
            </c:strRef>
          </c:cat>
          <c:val>
            <c:numRef>
              <c:f>'W NEMS'!$E$9:$L$9</c:f>
              <c:numCache>
                <c:formatCode>#,##0.0</c:formatCode>
                <c:ptCount val="8"/>
                <c:pt idx="0">
                  <c:v>585.99999999999886</c:v>
                </c:pt>
                <c:pt idx="1">
                  <c:v>559</c:v>
                </c:pt>
                <c:pt idx="4">
                  <c:v>14.926374999999666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1B5-4D70-88F6-C4DAE78F2555}"/>
            </c:ext>
          </c:extLst>
        </c:ser>
        <c:ser>
          <c:idx val="12"/>
          <c:order val="7"/>
          <c:tx>
            <c:strRef>
              <c:f>'W NEMS'!$D$12</c:f>
              <c:strCache>
                <c:ptCount val="1"/>
              </c:strCache>
            </c:strRef>
          </c:tx>
          <c:spPr>
            <a:solidFill>
              <a:srgbClr val="8AC869"/>
            </a:solidFill>
            <a:ln>
              <a:noFill/>
            </a:ln>
            <a:effectLst/>
          </c:spPr>
          <c:invertIfNegative val="0"/>
          <c:val>
            <c:numRef>
              <c:f>'W NEMS'!$E$12:$L$12</c:f>
              <c:numCache>
                <c:formatCode>#,##0.0</c:formatCode>
                <c:ptCount val="8"/>
              </c:numCache>
            </c:numRef>
          </c:val>
          <c:extLst>
            <c:ext xmlns:c16="http://schemas.microsoft.com/office/drawing/2014/chart" uri="{C3380CC4-5D6E-409C-BE32-E72D297353CC}">
              <c16:uniqueId val="{00000007-51B5-4D70-88F6-C4DAE78F2555}"/>
            </c:ext>
          </c:extLst>
        </c:ser>
        <c:ser>
          <c:idx val="3"/>
          <c:order val="8"/>
          <c:tx>
            <c:strRef>
              <c:f>'W NEMS'!$D$11</c:f>
              <c:strCache>
                <c:ptCount val="1"/>
                <c:pt idx="0">
                  <c:v>Transport</c:v>
                </c:pt>
              </c:strCache>
            </c:strRef>
          </c:tx>
          <c:spPr>
            <a:solidFill>
              <a:srgbClr val="8AC869"/>
            </a:solidFill>
            <a:ln>
              <a:noFill/>
            </a:ln>
            <a:effectLst/>
          </c:spPr>
          <c:invertIfNegative val="0"/>
          <c:cat>
            <c:strRef>
              <c:f>'W NEMS'!$E$4:$L$4</c:f>
              <c:strCache>
                <c:ptCount val="8"/>
                <c:pt idx="0">
                  <c:v>2005</c:v>
                </c:pt>
                <c:pt idx="1">
                  <c:v>2021</c:v>
                </c:pt>
                <c:pt idx="2">
                  <c:v>Electric</c:v>
                </c:pt>
                <c:pt idx="3">
                  <c:v>Industry</c:v>
                </c:pt>
                <c:pt idx="4">
                  <c:v>Buildings</c:v>
                </c:pt>
                <c:pt idx="5">
                  <c:v>Transport</c:v>
                </c:pt>
                <c:pt idx="6">
                  <c:v>Gap</c:v>
                </c:pt>
                <c:pt idx="7">
                  <c:v>2030</c:v>
                </c:pt>
              </c:strCache>
            </c:strRef>
          </c:cat>
          <c:val>
            <c:numRef>
              <c:f>'W NEMS'!$E$11:$L$11</c:f>
              <c:numCache>
                <c:formatCode>#,##0.0</c:formatCode>
                <c:ptCount val="8"/>
                <c:pt idx="0">
                  <c:v>1877.0669642936946</c:v>
                </c:pt>
                <c:pt idx="1">
                  <c:v>1699.7304573804574</c:v>
                </c:pt>
                <c:pt idx="5">
                  <c:v>384.40611665268807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1B5-4D70-88F6-C4DAE78F2555}"/>
            </c:ext>
          </c:extLst>
        </c:ser>
        <c:ser>
          <c:idx val="4"/>
          <c:order val="9"/>
          <c:tx>
            <c:v>Gap</c:v>
          </c:tx>
          <c:spPr>
            <a:solidFill>
              <a:srgbClr val="264478"/>
            </a:solidFill>
            <a:ln>
              <a:noFill/>
            </a:ln>
            <a:effectLst/>
          </c:spPr>
          <c:invertIfNegative val="0"/>
          <c:val>
            <c:numRef>
              <c:f>'W NEMS'!$E$13:$L$13</c:f>
              <c:numCache>
                <c:formatCode>#,##0.0</c:formatCode>
                <c:ptCount val="8"/>
                <c:pt idx="6">
                  <c:v>485.91624537214966</c:v>
                </c:pt>
                <c:pt idx="7" formatCode="General">
                  <c:v>2876.0499999999952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1B5-4D70-88F6-C4DAE78F25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729918120"/>
        <c:axId val="729915824"/>
        <c:extLst/>
      </c:barChart>
      <c:catAx>
        <c:axId val="729918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50000"/>
                <a:lumOff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9915824"/>
        <c:crosses val="autoZero"/>
        <c:auto val="1"/>
        <c:lblAlgn val="ctr"/>
        <c:lblOffset val="100"/>
        <c:noMultiLvlLbl val="0"/>
      </c:catAx>
      <c:valAx>
        <c:axId val="729915824"/>
        <c:scaling>
          <c:orientation val="minMax"/>
          <c:max val="6000"/>
          <c:min val="0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Roboto" panose="02000000000000000000" pitchFamily="2" charset="0"/>
                    <a:ea typeface="Roboto" panose="02000000000000000000" pitchFamily="2" charset="0"/>
                    <a:cs typeface="+mn-cs"/>
                  </a:defRPr>
                </a:pPr>
                <a:r>
                  <a:rPr lang="en-US" sz="1600" b="1" i="0" baseline="0">
                    <a:solidFill>
                      <a:sysClr val="windowText" lastClr="000000"/>
                    </a:solidFill>
                    <a:effectLst/>
                    <a:latin typeface="Roboto" panose="02000000000000000000" pitchFamily="2" charset="0"/>
                    <a:ea typeface="Roboto" panose="02000000000000000000" pitchFamily="2" charset="0"/>
                  </a:rPr>
                  <a:t>Energy CO</a:t>
                </a:r>
                <a:r>
                  <a:rPr lang="en-US" sz="1600" b="1" i="0" baseline="-25000">
                    <a:solidFill>
                      <a:sysClr val="windowText" lastClr="000000"/>
                    </a:solidFill>
                    <a:effectLst/>
                    <a:latin typeface="Roboto" panose="02000000000000000000" pitchFamily="2" charset="0"/>
                    <a:ea typeface="Roboto" panose="02000000000000000000" pitchFamily="2" charset="0"/>
                  </a:rPr>
                  <a:t>2</a:t>
                </a:r>
                <a:r>
                  <a:rPr lang="en-US" sz="1600" b="1" i="0" baseline="0">
                    <a:solidFill>
                      <a:sysClr val="windowText" lastClr="000000"/>
                    </a:solidFill>
                    <a:effectLst/>
                    <a:latin typeface="Roboto" panose="02000000000000000000" pitchFamily="2" charset="0"/>
                    <a:ea typeface="Roboto" panose="02000000000000000000" pitchFamily="2" charset="0"/>
                  </a:rPr>
                  <a:t> Emissions by Sector (Mt-CO</a:t>
                </a:r>
                <a:r>
                  <a:rPr lang="en-US" sz="1600" b="1" i="0" baseline="-25000">
                    <a:solidFill>
                      <a:sysClr val="windowText" lastClr="000000"/>
                    </a:solidFill>
                    <a:effectLst/>
                    <a:latin typeface="Roboto" panose="02000000000000000000" pitchFamily="2" charset="0"/>
                    <a:ea typeface="Roboto" panose="02000000000000000000" pitchFamily="2" charset="0"/>
                  </a:rPr>
                  <a:t>2</a:t>
                </a:r>
                <a:r>
                  <a:rPr lang="en-US" sz="1600" b="1" i="0" baseline="0">
                    <a:solidFill>
                      <a:sysClr val="windowText" lastClr="000000"/>
                    </a:solidFill>
                    <a:effectLst/>
                    <a:latin typeface="Roboto" panose="02000000000000000000" pitchFamily="2" charset="0"/>
                    <a:ea typeface="Roboto" panose="02000000000000000000" pitchFamily="2" charset="0"/>
                  </a:rPr>
                  <a:t>)</a:t>
                </a:r>
                <a:endParaRPr lang="en-US" sz="1600">
                  <a:solidFill>
                    <a:sysClr val="windowText" lastClr="000000"/>
                  </a:solidFill>
                  <a:effectLst/>
                  <a:latin typeface="Roboto" panose="02000000000000000000" pitchFamily="2" charset="0"/>
                  <a:ea typeface="Roboto" panose="02000000000000000000" pitchFamily="2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Roboto" panose="02000000000000000000" pitchFamily="2" charset="0"/>
                  <a:ea typeface="Roboto" panose="02000000000000000000" pitchFamily="2" charset="0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Roboto" panose="02000000000000000000" pitchFamily="2" charset="0"/>
                <a:ea typeface="Roboto" panose="02000000000000000000" pitchFamily="2" charset="0"/>
                <a:cs typeface="+mn-cs"/>
              </a:defRPr>
            </a:pPr>
            <a:endParaRPr lang="en-US"/>
          </a:p>
        </c:txPr>
        <c:crossAx val="729918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518031102853717"/>
          <c:y val="3.3004290033921198E-2"/>
          <c:w val="0.70731921086087768"/>
          <c:h val="0.80648512685914264"/>
        </c:manualLayout>
      </c:layout>
      <c:barChart>
        <c:barDir val="col"/>
        <c:grouping val="stacked"/>
        <c:varyColors val="0"/>
        <c:ser>
          <c:idx val="8"/>
          <c:order val="0"/>
          <c:tx>
            <c:strRef>
              <c:f>'W NEMS'!$D$14</c:f>
              <c:strCache>
                <c:ptCount val="1"/>
                <c:pt idx="0">
                  <c:v>Blank (Energy CO2)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'W NEMS'!$E$4:$L$4</c:f>
              <c:strCache>
                <c:ptCount val="8"/>
                <c:pt idx="0">
                  <c:v>2005</c:v>
                </c:pt>
                <c:pt idx="1">
                  <c:v>2021</c:v>
                </c:pt>
                <c:pt idx="2">
                  <c:v>Electric</c:v>
                </c:pt>
                <c:pt idx="3">
                  <c:v>Industry</c:v>
                </c:pt>
                <c:pt idx="4">
                  <c:v>Buildings</c:v>
                </c:pt>
                <c:pt idx="5">
                  <c:v>Transport</c:v>
                </c:pt>
                <c:pt idx="6">
                  <c:v>Gap</c:v>
                </c:pt>
                <c:pt idx="7">
                  <c:v>2030</c:v>
                </c:pt>
              </c:strCache>
            </c:strRef>
          </c:cat>
          <c:val>
            <c:numRef>
              <c:f>'W NEMS'!$E$14:$L$14</c:f>
              <c:numCache>
                <c:formatCode>General</c:formatCode>
                <c:ptCount val="8"/>
                <c:pt idx="2" formatCode="#,##0.0">
                  <c:v>3797.3868109465702</c:v>
                </c:pt>
                <c:pt idx="3" formatCode="#,##0.0">
                  <c:v>3761.298737024832</c:v>
                </c:pt>
                <c:pt idx="4" formatCode="#,##0.0">
                  <c:v>3746.3723620248325</c:v>
                </c:pt>
                <c:pt idx="5" formatCode="#,##0.0">
                  <c:v>3361.9662453721444</c:v>
                </c:pt>
                <c:pt idx="6" formatCode="#,##0.0">
                  <c:v>2876.0499999999947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AB-4EBF-A239-2CF0171D587A}"/>
            </c:ext>
          </c:extLst>
        </c:ser>
        <c:ser>
          <c:idx val="9"/>
          <c:order val="1"/>
          <c:tx>
            <c:strRef>
              <c:f>'W NEMS'!$D$6</c:f>
              <c:strCache>
                <c:ptCount val="1"/>
              </c:strCache>
            </c:strRef>
          </c:tx>
          <c:spPr>
            <a:solidFill>
              <a:srgbClr val="948BB3"/>
            </a:solidFill>
            <a:ln>
              <a:noFill/>
            </a:ln>
            <a:effectLst/>
          </c:spPr>
          <c:invertIfNegative val="0"/>
          <c:val>
            <c:numRef>
              <c:f>'W NEMS'!$E$6:$L$6</c:f>
              <c:numCache>
                <c:formatCode>#,##0.0</c:formatCode>
                <c:ptCount val="8"/>
              </c:numCache>
            </c:numRef>
          </c:val>
          <c:extLst>
            <c:ext xmlns:c16="http://schemas.microsoft.com/office/drawing/2014/chart" uri="{C3380CC4-5D6E-409C-BE32-E72D297353CC}">
              <c16:uniqueId val="{00000001-3EAB-4EBF-A239-2CF0171D587A}"/>
            </c:ext>
          </c:extLst>
        </c:ser>
        <c:ser>
          <c:idx val="0"/>
          <c:order val="2"/>
          <c:tx>
            <c:strRef>
              <c:f>'W NEMS'!$D$5</c:f>
              <c:strCache>
                <c:ptCount val="1"/>
                <c:pt idx="0">
                  <c:v>Electric</c:v>
                </c:pt>
              </c:strCache>
            </c:strRef>
          </c:tx>
          <c:spPr>
            <a:solidFill>
              <a:srgbClr val="948BB3"/>
            </a:solidFill>
            <a:ln>
              <a:noFill/>
            </a:ln>
            <a:effectLst/>
          </c:spPr>
          <c:invertIfNegative val="0"/>
          <c:cat>
            <c:strRef>
              <c:f>'W NEMS'!$E$4:$L$4</c:f>
              <c:strCache>
                <c:ptCount val="8"/>
                <c:pt idx="0">
                  <c:v>2005</c:v>
                </c:pt>
                <c:pt idx="1">
                  <c:v>2021</c:v>
                </c:pt>
                <c:pt idx="2">
                  <c:v>Electric</c:v>
                </c:pt>
                <c:pt idx="3">
                  <c:v>Industry</c:v>
                </c:pt>
                <c:pt idx="4">
                  <c:v>Buildings</c:v>
                </c:pt>
                <c:pt idx="5">
                  <c:v>Transport</c:v>
                </c:pt>
                <c:pt idx="6">
                  <c:v>Gap</c:v>
                </c:pt>
                <c:pt idx="7">
                  <c:v>2030</c:v>
                </c:pt>
              </c:strCache>
            </c:strRef>
          </c:cat>
          <c:val>
            <c:numRef>
              <c:f>'W NEMS'!$E$5:$L$5</c:f>
              <c:numCache>
                <c:formatCode>#,##0.0</c:formatCode>
                <c:ptCount val="8"/>
                <c:pt idx="0">
                  <c:v>2437.5330357062999</c:v>
                </c:pt>
                <c:pt idx="1">
                  <c:v>1551</c:v>
                </c:pt>
                <c:pt idx="2">
                  <c:v>1954.7131890534201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EAB-4EBF-A239-2CF0171D587A}"/>
            </c:ext>
          </c:extLst>
        </c:ser>
        <c:ser>
          <c:idx val="10"/>
          <c:order val="3"/>
          <c:tx>
            <c:strRef>
              <c:f>'W NEMS'!$D$8</c:f>
              <c:strCache>
                <c:ptCount val="1"/>
              </c:strCache>
            </c:strRef>
          </c:tx>
          <c:spPr>
            <a:solidFill>
              <a:srgbClr val="E5BA4F"/>
            </a:solidFill>
            <a:ln>
              <a:noFill/>
            </a:ln>
            <a:effectLst/>
          </c:spPr>
          <c:invertIfNegative val="0"/>
          <c:val>
            <c:numRef>
              <c:f>'W NEMS'!$E$8:$L$8</c:f>
              <c:numCache>
                <c:formatCode>#,##0.0</c:formatCode>
                <c:ptCount val="8"/>
              </c:numCache>
            </c:numRef>
          </c:val>
          <c:extLst>
            <c:ext xmlns:c16="http://schemas.microsoft.com/office/drawing/2014/chart" uri="{C3380CC4-5D6E-409C-BE32-E72D297353CC}">
              <c16:uniqueId val="{00000003-3EAB-4EBF-A239-2CF0171D587A}"/>
            </c:ext>
          </c:extLst>
        </c:ser>
        <c:ser>
          <c:idx val="1"/>
          <c:order val="4"/>
          <c:tx>
            <c:strRef>
              <c:f>'W NEMS'!$D$7</c:f>
              <c:strCache>
                <c:ptCount val="1"/>
                <c:pt idx="0">
                  <c:v>Industry</c:v>
                </c:pt>
              </c:strCache>
            </c:strRef>
          </c:tx>
          <c:spPr>
            <a:solidFill>
              <a:srgbClr val="E5BA4F"/>
            </a:solidFill>
            <a:ln>
              <a:noFill/>
            </a:ln>
            <a:effectLst/>
          </c:spPr>
          <c:invertIfNegative val="0"/>
          <c:cat>
            <c:strRef>
              <c:f>'W NEMS'!$E$4:$L$4</c:f>
              <c:strCache>
                <c:ptCount val="8"/>
                <c:pt idx="0">
                  <c:v>2005</c:v>
                </c:pt>
                <c:pt idx="1">
                  <c:v>2021</c:v>
                </c:pt>
                <c:pt idx="2">
                  <c:v>Electric</c:v>
                </c:pt>
                <c:pt idx="3">
                  <c:v>Industry</c:v>
                </c:pt>
                <c:pt idx="4">
                  <c:v>Buildings</c:v>
                </c:pt>
                <c:pt idx="5">
                  <c:v>Transport</c:v>
                </c:pt>
                <c:pt idx="6">
                  <c:v>Gap</c:v>
                </c:pt>
                <c:pt idx="7">
                  <c:v>2030</c:v>
                </c:pt>
              </c:strCache>
            </c:strRef>
          </c:cat>
          <c:val>
            <c:numRef>
              <c:f>'W NEMS'!$E$7:$L$7</c:f>
              <c:numCache>
                <c:formatCode>#,##0.0</c:formatCode>
                <c:ptCount val="8"/>
                <c:pt idx="0">
                  <c:v>851.49999999999739</c:v>
                </c:pt>
                <c:pt idx="1">
                  <c:v>777.34664804469276</c:v>
                </c:pt>
                <c:pt idx="3">
                  <c:v>36.088073921737987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EAB-4EBF-A239-2CF0171D587A}"/>
            </c:ext>
          </c:extLst>
        </c:ser>
        <c:ser>
          <c:idx val="11"/>
          <c:order val="5"/>
          <c:tx>
            <c:strRef>
              <c:f>'W NEMS'!$D$10</c:f>
              <c:strCache>
                <c:ptCount val="1"/>
              </c:strCache>
            </c:strRef>
          </c:tx>
          <c:spPr>
            <a:solidFill>
              <a:srgbClr val="DA7D45"/>
            </a:solidFill>
            <a:ln>
              <a:noFill/>
            </a:ln>
            <a:effectLst/>
          </c:spPr>
          <c:invertIfNegative val="0"/>
          <c:val>
            <c:numRef>
              <c:f>'W NEMS'!$E$10:$L$10</c:f>
              <c:numCache>
                <c:formatCode>#,##0.0</c:formatCode>
                <c:ptCount val="8"/>
              </c:numCache>
            </c:numRef>
          </c:val>
          <c:extLst>
            <c:ext xmlns:c16="http://schemas.microsoft.com/office/drawing/2014/chart" uri="{C3380CC4-5D6E-409C-BE32-E72D297353CC}">
              <c16:uniqueId val="{00000005-3EAB-4EBF-A239-2CF0171D587A}"/>
            </c:ext>
          </c:extLst>
        </c:ser>
        <c:ser>
          <c:idx val="2"/>
          <c:order val="6"/>
          <c:tx>
            <c:strRef>
              <c:f>'W NEMS'!$D$9</c:f>
              <c:strCache>
                <c:ptCount val="1"/>
                <c:pt idx="0">
                  <c:v>Buildings</c:v>
                </c:pt>
              </c:strCache>
            </c:strRef>
          </c:tx>
          <c:spPr>
            <a:solidFill>
              <a:srgbClr val="DA7D45"/>
            </a:solidFill>
            <a:ln>
              <a:noFill/>
            </a:ln>
            <a:effectLst/>
          </c:spPr>
          <c:invertIfNegative val="0"/>
          <c:cat>
            <c:strRef>
              <c:f>'W NEMS'!$E$4:$L$4</c:f>
              <c:strCache>
                <c:ptCount val="8"/>
                <c:pt idx="0">
                  <c:v>2005</c:v>
                </c:pt>
                <c:pt idx="1">
                  <c:v>2021</c:v>
                </c:pt>
                <c:pt idx="2">
                  <c:v>Electric</c:v>
                </c:pt>
                <c:pt idx="3">
                  <c:v>Industry</c:v>
                </c:pt>
                <c:pt idx="4">
                  <c:v>Buildings</c:v>
                </c:pt>
                <c:pt idx="5">
                  <c:v>Transport</c:v>
                </c:pt>
                <c:pt idx="6">
                  <c:v>Gap</c:v>
                </c:pt>
                <c:pt idx="7">
                  <c:v>2030</c:v>
                </c:pt>
              </c:strCache>
            </c:strRef>
          </c:cat>
          <c:val>
            <c:numRef>
              <c:f>'W NEMS'!$E$9:$L$9</c:f>
              <c:numCache>
                <c:formatCode>#,##0.0</c:formatCode>
                <c:ptCount val="8"/>
                <c:pt idx="0">
                  <c:v>585.99999999999886</c:v>
                </c:pt>
                <c:pt idx="1">
                  <c:v>559</c:v>
                </c:pt>
                <c:pt idx="4">
                  <c:v>14.926374999999666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EAB-4EBF-A239-2CF0171D587A}"/>
            </c:ext>
          </c:extLst>
        </c:ser>
        <c:ser>
          <c:idx val="12"/>
          <c:order val="7"/>
          <c:tx>
            <c:strRef>
              <c:f>'W NEMS'!$D$12</c:f>
              <c:strCache>
                <c:ptCount val="1"/>
              </c:strCache>
            </c:strRef>
          </c:tx>
          <c:spPr>
            <a:solidFill>
              <a:srgbClr val="8AC869"/>
            </a:solidFill>
            <a:ln>
              <a:noFill/>
            </a:ln>
            <a:effectLst/>
          </c:spPr>
          <c:invertIfNegative val="0"/>
          <c:val>
            <c:numRef>
              <c:f>'W NEMS'!$E$12:$L$12</c:f>
              <c:numCache>
                <c:formatCode>#,##0.0</c:formatCode>
                <c:ptCount val="8"/>
              </c:numCache>
            </c:numRef>
          </c:val>
          <c:extLst>
            <c:ext xmlns:c16="http://schemas.microsoft.com/office/drawing/2014/chart" uri="{C3380CC4-5D6E-409C-BE32-E72D297353CC}">
              <c16:uniqueId val="{00000007-3EAB-4EBF-A239-2CF0171D587A}"/>
            </c:ext>
          </c:extLst>
        </c:ser>
        <c:ser>
          <c:idx val="3"/>
          <c:order val="8"/>
          <c:tx>
            <c:strRef>
              <c:f>'W NEMS'!$D$11</c:f>
              <c:strCache>
                <c:ptCount val="1"/>
                <c:pt idx="0">
                  <c:v>Transport</c:v>
                </c:pt>
              </c:strCache>
            </c:strRef>
          </c:tx>
          <c:spPr>
            <a:solidFill>
              <a:srgbClr val="8AC869"/>
            </a:solidFill>
            <a:ln>
              <a:noFill/>
            </a:ln>
            <a:effectLst/>
          </c:spPr>
          <c:invertIfNegative val="0"/>
          <c:cat>
            <c:strRef>
              <c:f>'W NEMS'!$E$4:$L$4</c:f>
              <c:strCache>
                <c:ptCount val="8"/>
                <c:pt idx="0">
                  <c:v>2005</c:v>
                </c:pt>
                <c:pt idx="1">
                  <c:v>2021</c:v>
                </c:pt>
                <c:pt idx="2">
                  <c:v>Electric</c:v>
                </c:pt>
                <c:pt idx="3">
                  <c:v>Industry</c:v>
                </c:pt>
                <c:pt idx="4">
                  <c:v>Buildings</c:v>
                </c:pt>
                <c:pt idx="5">
                  <c:v>Transport</c:v>
                </c:pt>
                <c:pt idx="6">
                  <c:v>Gap</c:v>
                </c:pt>
                <c:pt idx="7">
                  <c:v>2030</c:v>
                </c:pt>
              </c:strCache>
            </c:strRef>
          </c:cat>
          <c:val>
            <c:numRef>
              <c:f>'W NEMS'!$E$11:$L$11</c:f>
              <c:numCache>
                <c:formatCode>#,##0.0</c:formatCode>
                <c:ptCount val="8"/>
                <c:pt idx="0">
                  <c:v>1877.0669642936946</c:v>
                </c:pt>
                <c:pt idx="1">
                  <c:v>1699.7304573804574</c:v>
                </c:pt>
                <c:pt idx="5">
                  <c:v>384.40611665268807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EAB-4EBF-A239-2CF0171D587A}"/>
            </c:ext>
          </c:extLst>
        </c:ser>
        <c:ser>
          <c:idx val="4"/>
          <c:order val="9"/>
          <c:tx>
            <c:v>Gap</c:v>
          </c:tx>
          <c:spPr>
            <a:solidFill>
              <a:srgbClr val="264478"/>
            </a:solidFill>
            <a:ln>
              <a:noFill/>
            </a:ln>
            <a:effectLst/>
          </c:spPr>
          <c:invertIfNegative val="0"/>
          <c:dPt>
            <c:idx val="7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6FEB-461A-B3AE-7895BC50A0B4}"/>
              </c:ext>
            </c:extLst>
          </c:dPt>
          <c:val>
            <c:numRef>
              <c:f>'W NEMS'!$E$13:$L$13</c:f>
              <c:numCache>
                <c:formatCode>#,##0.0</c:formatCode>
                <c:ptCount val="8"/>
                <c:pt idx="6">
                  <c:v>485.91624537214966</c:v>
                </c:pt>
                <c:pt idx="7" formatCode="General">
                  <c:v>2876.0499999999952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3EAB-4EBF-A239-2CF0171D58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729918120"/>
        <c:axId val="729915824"/>
        <c:extLst/>
      </c:barChart>
      <c:catAx>
        <c:axId val="729918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50000"/>
                <a:lumOff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9915824"/>
        <c:crosses val="autoZero"/>
        <c:auto val="1"/>
        <c:lblAlgn val="ctr"/>
        <c:lblOffset val="100"/>
        <c:noMultiLvlLbl val="0"/>
      </c:catAx>
      <c:valAx>
        <c:axId val="729915824"/>
        <c:scaling>
          <c:orientation val="minMax"/>
          <c:max val="6200"/>
          <c:min val="0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Roboto" panose="02000000000000000000" pitchFamily="2" charset="0"/>
                    <a:ea typeface="Roboto" panose="02000000000000000000" pitchFamily="2" charset="0"/>
                    <a:cs typeface="+mn-cs"/>
                  </a:defRPr>
                </a:pPr>
                <a:r>
                  <a:rPr lang="en-US" sz="1600" b="1" i="0" baseline="0">
                    <a:solidFill>
                      <a:sysClr val="windowText" lastClr="000000"/>
                    </a:solidFill>
                    <a:effectLst/>
                    <a:latin typeface="Roboto" panose="02000000000000000000" pitchFamily="2" charset="0"/>
                    <a:ea typeface="Roboto" panose="02000000000000000000" pitchFamily="2" charset="0"/>
                  </a:rPr>
                  <a:t>Energy CO</a:t>
                </a:r>
                <a:r>
                  <a:rPr lang="en-US" sz="1600" b="1" i="0" baseline="-25000">
                    <a:solidFill>
                      <a:sysClr val="windowText" lastClr="000000"/>
                    </a:solidFill>
                    <a:effectLst/>
                    <a:latin typeface="Roboto" panose="02000000000000000000" pitchFamily="2" charset="0"/>
                    <a:ea typeface="Roboto" panose="02000000000000000000" pitchFamily="2" charset="0"/>
                  </a:rPr>
                  <a:t>2</a:t>
                </a:r>
                <a:r>
                  <a:rPr lang="en-US" sz="1600" b="1" i="0" baseline="0">
                    <a:solidFill>
                      <a:sysClr val="windowText" lastClr="000000"/>
                    </a:solidFill>
                    <a:effectLst/>
                    <a:latin typeface="Roboto" panose="02000000000000000000" pitchFamily="2" charset="0"/>
                    <a:ea typeface="Roboto" panose="02000000000000000000" pitchFamily="2" charset="0"/>
                  </a:rPr>
                  <a:t> Emissions (Mt-CO</a:t>
                </a:r>
                <a:r>
                  <a:rPr lang="en-US" sz="1600" b="1" i="0" baseline="-25000">
                    <a:solidFill>
                      <a:sysClr val="windowText" lastClr="000000"/>
                    </a:solidFill>
                    <a:effectLst/>
                    <a:latin typeface="Roboto" panose="02000000000000000000" pitchFamily="2" charset="0"/>
                    <a:ea typeface="Roboto" panose="02000000000000000000" pitchFamily="2" charset="0"/>
                  </a:rPr>
                  <a:t>2</a:t>
                </a:r>
                <a:r>
                  <a:rPr lang="en-US" sz="1600" b="1" i="0" baseline="0">
                    <a:solidFill>
                      <a:sysClr val="windowText" lastClr="000000"/>
                    </a:solidFill>
                    <a:effectLst/>
                    <a:latin typeface="Roboto" panose="02000000000000000000" pitchFamily="2" charset="0"/>
                    <a:ea typeface="Roboto" panose="02000000000000000000" pitchFamily="2" charset="0"/>
                  </a:rPr>
                  <a:t>)</a:t>
                </a:r>
                <a:endParaRPr lang="en-US" sz="1600">
                  <a:solidFill>
                    <a:sysClr val="windowText" lastClr="000000"/>
                  </a:solidFill>
                  <a:effectLst/>
                  <a:latin typeface="Roboto" panose="02000000000000000000" pitchFamily="2" charset="0"/>
                  <a:ea typeface="Roboto" panose="02000000000000000000" pitchFamily="2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Roboto" panose="02000000000000000000" pitchFamily="2" charset="0"/>
                  <a:ea typeface="Roboto" panose="02000000000000000000" pitchFamily="2" charset="0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Roboto" panose="02000000000000000000" pitchFamily="2" charset="0"/>
                <a:ea typeface="Roboto" panose="02000000000000000000" pitchFamily="2" charset="0"/>
                <a:cs typeface="+mn-cs"/>
              </a:defRPr>
            </a:pPr>
            <a:endParaRPr lang="en-US"/>
          </a:p>
        </c:txPr>
        <c:crossAx val="729918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518031102853717"/>
          <c:y val="3.3004290033921198E-2"/>
          <c:w val="0.70731921086087768"/>
          <c:h val="0.80648512685914264"/>
        </c:manualLayout>
      </c:layout>
      <c:barChart>
        <c:barDir val="col"/>
        <c:grouping val="stacked"/>
        <c:varyColors val="0"/>
        <c:ser>
          <c:idx val="8"/>
          <c:order val="0"/>
          <c:tx>
            <c:strRef>
              <c:f>'W REGEN'!$D$14</c:f>
              <c:strCache>
                <c:ptCount val="1"/>
                <c:pt idx="0">
                  <c:v>Blank (Energy CO2)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'W REGEN'!$E$4:$L$4</c:f>
              <c:strCache>
                <c:ptCount val="8"/>
                <c:pt idx="0">
                  <c:v>2005</c:v>
                </c:pt>
                <c:pt idx="1">
                  <c:v>2021</c:v>
                </c:pt>
                <c:pt idx="2">
                  <c:v>Electric</c:v>
                </c:pt>
                <c:pt idx="3">
                  <c:v>Industry</c:v>
                </c:pt>
                <c:pt idx="4">
                  <c:v>Buildings</c:v>
                </c:pt>
                <c:pt idx="5">
                  <c:v>Transport</c:v>
                </c:pt>
                <c:pt idx="6">
                  <c:v>Gap</c:v>
                </c:pt>
                <c:pt idx="7">
                  <c:v>2030</c:v>
                </c:pt>
              </c:strCache>
            </c:strRef>
          </c:cat>
          <c:val>
            <c:numRef>
              <c:f>'W REGEN'!$E$14:$L$14</c:f>
              <c:numCache>
                <c:formatCode>General</c:formatCode>
                <c:ptCount val="8"/>
                <c:pt idx="2" formatCode="#,##0.0">
                  <c:v>4409.0662541947686</c:v>
                </c:pt>
                <c:pt idx="3" formatCode="#,##0.0">
                  <c:v>4409.0662541947686</c:v>
                </c:pt>
                <c:pt idx="4" formatCode="#,##0.0">
                  <c:v>4393.3471087808884</c:v>
                </c:pt>
                <c:pt idx="5" formatCode="#,##0.0">
                  <c:v>3920.6145139930918</c:v>
                </c:pt>
                <c:pt idx="6" formatCode="#,##0.0">
                  <c:v>2904.7500000000005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13-4EB3-A735-BE1B3AC69DA9}"/>
            </c:ext>
          </c:extLst>
        </c:ser>
        <c:ser>
          <c:idx val="9"/>
          <c:order val="1"/>
          <c:tx>
            <c:strRef>
              <c:f>'W REGEN'!$D$6</c:f>
              <c:strCache>
                <c:ptCount val="1"/>
              </c:strCache>
            </c:strRef>
          </c:tx>
          <c:spPr>
            <a:solidFill>
              <a:srgbClr val="948BB3"/>
            </a:solidFill>
            <a:ln>
              <a:noFill/>
            </a:ln>
            <a:effectLst/>
          </c:spPr>
          <c:invertIfNegative val="0"/>
          <c:val>
            <c:numRef>
              <c:f>'W REGEN'!$E$6:$L$6</c:f>
              <c:numCache>
                <c:formatCode>#,##0.0</c:formatCode>
                <c:ptCount val="8"/>
              </c:numCache>
            </c:numRef>
          </c:val>
          <c:extLst>
            <c:ext xmlns:c16="http://schemas.microsoft.com/office/drawing/2014/chart" uri="{C3380CC4-5D6E-409C-BE32-E72D297353CC}">
              <c16:uniqueId val="{00000001-D813-4EB3-A735-BE1B3AC69DA9}"/>
            </c:ext>
          </c:extLst>
        </c:ser>
        <c:ser>
          <c:idx val="0"/>
          <c:order val="2"/>
          <c:tx>
            <c:strRef>
              <c:f>'W REGEN'!$D$5</c:f>
              <c:strCache>
                <c:ptCount val="1"/>
                <c:pt idx="0">
                  <c:v>Electric</c:v>
                </c:pt>
              </c:strCache>
            </c:strRef>
          </c:tx>
          <c:spPr>
            <a:solidFill>
              <a:srgbClr val="948BB3"/>
            </a:solidFill>
            <a:ln>
              <a:noFill/>
            </a:ln>
            <a:effectLst/>
          </c:spPr>
          <c:invertIfNegative val="0"/>
          <c:cat>
            <c:strRef>
              <c:f>'W REGEN'!$E$4:$L$4</c:f>
              <c:strCache>
                <c:ptCount val="8"/>
                <c:pt idx="0">
                  <c:v>2005</c:v>
                </c:pt>
                <c:pt idx="1">
                  <c:v>2021</c:v>
                </c:pt>
                <c:pt idx="2">
                  <c:v>Electric</c:v>
                </c:pt>
                <c:pt idx="3">
                  <c:v>Industry</c:v>
                </c:pt>
                <c:pt idx="4">
                  <c:v>Buildings</c:v>
                </c:pt>
                <c:pt idx="5">
                  <c:v>Transport</c:v>
                </c:pt>
                <c:pt idx="6">
                  <c:v>Gap</c:v>
                </c:pt>
                <c:pt idx="7">
                  <c:v>2030</c:v>
                </c:pt>
              </c:strCache>
            </c:strRef>
          </c:cat>
          <c:val>
            <c:numRef>
              <c:f>'W REGEN'!$E$5:$L$5</c:f>
              <c:numCache>
                <c:formatCode>#,##0.0</c:formatCode>
                <c:ptCount val="8"/>
                <c:pt idx="0">
                  <c:v>2400.1</c:v>
                </c:pt>
                <c:pt idx="1">
                  <c:v>1551</c:v>
                </c:pt>
                <c:pt idx="2">
                  <c:v>1400.4337458052316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813-4EB3-A735-BE1B3AC69DA9}"/>
            </c:ext>
          </c:extLst>
        </c:ser>
        <c:ser>
          <c:idx val="10"/>
          <c:order val="3"/>
          <c:tx>
            <c:strRef>
              <c:f>'W REGEN'!$D$8</c:f>
              <c:strCache>
                <c:ptCount val="1"/>
              </c:strCache>
            </c:strRef>
          </c:tx>
          <c:spPr>
            <a:solidFill>
              <a:srgbClr val="E5BA4F"/>
            </a:solidFill>
            <a:ln>
              <a:noFill/>
            </a:ln>
            <a:effectLst/>
          </c:spPr>
          <c:invertIfNegative val="0"/>
          <c:val>
            <c:numRef>
              <c:f>'W REGEN'!$E$8:$L$8</c:f>
              <c:numCache>
                <c:formatCode>#,##0.0</c:formatCode>
                <c:ptCount val="8"/>
              </c:numCache>
            </c:numRef>
          </c:val>
          <c:extLst>
            <c:ext xmlns:c16="http://schemas.microsoft.com/office/drawing/2014/chart" uri="{C3380CC4-5D6E-409C-BE32-E72D297353CC}">
              <c16:uniqueId val="{00000003-D813-4EB3-A735-BE1B3AC69DA9}"/>
            </c:ext>
          </c:extLst>
        </c:ser>
        <c:ser>
          <c:idx val="1"/>
          <c:order val="4"/>
          <c:tx>
            <c:strRef>
              <c:f>'W REGEN'!$D$7</c:f>
              <c:strCache>
                <c:ptCount val="1"/>
                <c:pt idx="0">
                  <c:v>Industry</c:v>
                </c:pt>
              </c:strCache>
            </c:strRef>
          </c:tx>
          <c:spPr>
            <a:solidFill>
              <a:srgbClr val="E5BA4F"/>
            </a:solidFill>
            <a:ln>
              <a:noFill/>
            </a:ln>
            <a:effectLst/>
          </c:spPr>
          <c:invertIfNegative val="0"/>
          <c:cat>
            <c:strRef>
              <c:f>'W REGEN'!$E$4:$L$4</c:f>
              <c:strCache>
                <c:ptCount val="8"/>
                <c:pt idx="0">
                  <c:v>2005</c:v>
                </c:pt>
                <c:pt idx="1">
                  <c:v>2021</c:v>
                </c:pt>
                <c:pt idx="2">
                  <c:v>Electric</c:v>
                </c:pt>
                <c:pt idx="3">
                  <c:v>Industry</c:v>
                </c:pt>
                <c:pt idx="4">
                  <c:v>Buildings</c:v>
                </c:pt>
                <c:pt idx="5">
                  <c:v>Transport</c:v>
                </c:pt>
                <c:pt idx="6">
                  <c:v>Gap</c:v>
                </c:pt>
                <c:pt idx="7">
                  <c:v>2030</c:v>
                </c:pt>
              </c:strCache>
            </c:strRef>
          </c:cat>
          <c:val>
            <c:numRef>
              <c:f>'W REGEN'!$E$7:$L$7</c:f>
              <c:numCache>
                <c:formatCode>#,##0.0</c:formatCode>
                <c:ptCount val="8"/>
                <c:pt idx="0">
                  <c:v>851.5</c:v>
                </c:pt>
                <c:pt idx="1">
                  <c:v>777.34664804469276</c:v>
                </c:pt>
                <c:pt idx="3">
                  <c:v>78.377799699341267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813-4EB3-A735-BE1B3AC69DA9}"/>
            </c:ext>
          </c:extLst>
        </c:ser>
        <c:ser>
          <c:idx val="11"/>
          <c:order val="5"/>
          <c:tx>
            <c:strRef>
              <c:f>'W REGEN'!$D$10</c:f>
              <c:strCache>
                <c:ptCount val="1"/>
              </c:strCache>
            </c:strRef>
          </c:tx>
          <c:spPr>
            <a:solidFill>
              <a:srgbClr val="DA7D45"/>
            </a:solidFill>
            <a:ln>
              <a:noFill/>
            </a:ln>
            <a:effectLst/>
          </c:spPr>
          <c:invertIfNegative val="0"/>
          <c:val>
            <c:numRef>
              <c:f>'W REGEN'!$E$10:$L$10</c:f>
              <c:numCache>
                <c:formatCode>#,##0.0</c:formatCode>
                <c:ptCount val="8"/>
              </c:numCache>
            </c:numRef>
          </c:val>
          <c:extLst>
            <c:ext xmlns:c16="http://schemas.microsoft.com/office/drawing/2014/chart" uri="{C3380CC4-5D6E-409C-BE32-E72D297353CC}">
              <c16:uniqueId val="{00000005-D813-4EB3-A735-BE1B3AC69DA9}"/>
            </c:ext>
          </c:extLst>
        </c:ser>
        <c:ser>
          <c:idx val="2"/>
          <c:order val="6"/>
          <c:tx>
            <c:strRef>
              <c:f>'W REGEN'!$D$9</c:f>
              <c:strCache>
                <c:ptCount val="1"/>
                <c:pt idx="0">
                  <c:v>Buildings</c:v>
                </c:pt>
              </c:strCache>
            </c:strRef>
          </c:tx>
          <c:spPr>
            <a:solidFill>
              <a:srgbClr val="DA7D45"/>
            </a:solidFill>
            <a:ln>
              <a:noFill/>
            </a:ln>
            <a:effectLst/>
          </c:spPr>
          <c:invertIfNegative val="0"/>
          <c:cat>
            <c:strRef>
              <c:f>'W REGEN'!$E$4:$L$4</c:f>
              <c:strCache>
                <c:ptCount val="8"/>
                <c:pt idx="0">
                  <c:v>2005</c:v>
                </c:pt>
                <c:pt idx="1">
                  <c:v>2021</c:v>
                </c:pt>
                <c:pt idx="2">
                  <c:v>Electric</c:v>
                </c:pt>
                <c:pt idx="3">
                  <c:v>Industry</c:v>
                </c:pt>
                <c:pt idx="4">
                  <c:v>Buildings</c:v>
                </c:pt>
                <c:pt idx="5">
                  <c:v>Transport</c:v>
                </c:pt>
                <c:pt idx="6">
                  <c:v>Gap</c:v>
                </c:pt>
                <c:pt idx="7">
                  <c:v>2030</c:v>
                </c:pt>
              </c:strCache>
            </c:strRef>
          </c:cat>
          <c:val>
            <c:numRef>
              <c:f>'W REGEN'!$E$9:$L$9</c:f>
              <c:numCache>
                <c:formatCode>#,##0.0</c:formatCode>
                <c:ptCount val="8"/>
                <c:pt idx="0">
                  <c:v>586</c:v>
                </c:pt>
                <c:pt idx="1">
                  <c:v>559</c:v>
                </c:pt>
                <c:pt idx="4">
                  <c:v>94.096945113221182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813-4EB3-A735-BE1B3AC69DA9}"/>
            </c:ext>
          </c:extLst>
        </c:ser>
        <c:ser>
          <c:idx val="12"/>
          <c:order val="7"/>
          <c:tx>
            <c:strRef>
              <c:f>'W REGEN'!$D$12</c:f>
              <c:strCache>
                <c:ptCount val="1"/>
              </c:strCache>
            </c:strRef>
          </c:tx>
          <c:spPr>
            <a:solidFill>
              <a:srgbClr val="8AC869"/>
            </a:solidFill>
            <a:ln>
              <a:noFill/>
            </a:ln>
            <a:effectLst/>
          </c:spPr>
          <c:invertIfNegative val="0"/>
          <c:val>
            <c:numRef>
              <c:f>'W REGEN'!$E$12:$L$12</c:f>
              <c:numCache>
                <c:formatCode>#,##0.0</c:formatCode>
                <c:ptCount val="8"/>
              </c:numCache>
            </c:numRef>
          </c:val>
          <c:extLst>
            <c:ext xmlns:c16="http://schemas.microsoft.com/office/drawing/2014/chart" uri="{C3380CC4-5D6E-409C-BE32-E72D297353CC}">
              <c16:uniqueId val="{00000007-D813-4EB3-A735-BE1B3AC69DA9}"/>
            </c:ext>
          </c:extLst>
        </c:ser>
        <c:ser>
          <c:idx val="3"/>
          <c:order val="8"/>
          <c:tx>
            <c:strRef>
              <c:f>'W REGEN'!$D$11</c:f>
              <c:strCache>
                <c:ptCount val="1"/>
                <c:pt idx="0">
                  <c:v>Transport</c:v>
                </c:pt>
              </c:strCache>
            </c:strRef>
          </c:tx>
          <c:spPr>
            <a:solidFill>
              <a:srgbClr val="8AC869"/>
            </a:solidFill>
            <a:ln>
              <a:noFill/>
            </a:ln>
            <a:effectLst/>
          </c:spPr>
          <c:invertIfNegative val="0"/>
          <c:cat>
            <c:strRef>
              <c:f>'W REGEN'!$E$4:$L$4</c:f>
              <c:strCache>
                <c:ptCount val="8"/>
                <c:pt idx="0">
                  <c:v>2005</c:v>
                </c:pt>
                <c:pt idx="1">
                  <c:v>2021</c:v>
                </c:pt>
                <c:pt idx="2">
                  <c:v>Electric</c:v>
                </c:pt>
                <c:pt idx="3">
                  <c:v>Industry</c:v>
                </c:pt>
                <c:pt idx="4">
                  <c:v>Buildings</c:v>
                </c:pt>
                <c:pt idx="5">
                  <c:v>Transport</c:v>
                </c:pt>
                <c:pt idx="6">
                  <c:v>Gap</c:v>
                </c:pt>
                <c:pt idx="7">
                  <c:v>2030</c:v>
                </c:pt>
              </c:strCache>
            </c:strRef>
          </c:cat>
          <c:val>
            <c:numRef>
              <c:f>'W REGEN'!$E$11:$L$11</c:f>
              <c:numCache>
                <c:formatCode>#,##0.0</c:formatCode>
                <c:ptCount val="8"/>
                <c:pt idx="0">
                  <c:v>1971.8999999999999</c:v>
                </c:pt>
                <c:pt idx="1">
                  <c:v>1699.7304573804574</c:v>
                </c:pt>
                <c:pt idx="5">
                  <c:v>472.73259478779664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813-4EB3-A735-BE1B3AC69DA9}"/>
            </c:ext>
          </c:extLst>
        </c:ser>
        <c:ser>
          <c:idx val="4"/>
          <c:order val="9"/>
          <c:tx>
            <c:v>Gap</c:v>
          </c:tx>
          <c:spPr>
            <a:solidFill>
              <a:srgbClr val="264478"/>
            </a:solidFill>
            <a:ln>
              <a:noFill/>
            </a:ln>
            <a:effectLst/>
          </c:spPr>
          <c:invertIfNegative val="0"/>
          <c:val>
            <c:numRef>
              <c:f>'W REGEN'!$E$13:$L$13</c:f>
              <c:numCache>
                <c:formatCode>#,##0.0</c:formatCode>
                <c:ptCount val="8"/>
                <c:pt idx="6">
                  <c:v>1015.8645139930914</c:v>
                </c:pt>
                <c:pt idx="7" formatCode="General">
                  <c:v>2904.75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813-4EB3-A735-BE1B3AC69D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729918120"/>
        <c:axId val="729915824"/>
        <c:extLst/>
      </c:barChart>
      <c:catAx>
        <c:axId val="729918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50000"/>
                <a:lumOff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9915824"/>
        <c:crosses val="autoZero"/>
        <c:auto val="1"/>
        <c:lblAlgn val="ctr"/>
        <c:lblOffset val="100"/>
        <c:noMultiLvlLbl val="0"/>
      </c:catAx>
      <c:valAx>
        <c:axId val="729915824"/>
        <c:scaling>
          <c:orientation val="minMax"/>
          <c:max val="6000"/>
          <c:min val="0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Roboto" panose="02000000000000000000" pitchFamily="2" charset="0"/>
                    <a:ea typeface="Roboto" panose="02000000000000000000" pitchFamily="2" charset="0"/>
                    <a:cs typeface="+mn-cs"/>
                  </a:defRPr>
                </a:pPr>
                <a:r>
                  <a:rPr lang="en-US" sz="1600" b="1" i="0" baseline="0">
                    <a:solidFill>
                      <a:sysClr val="windowText" lastClr="000000"/>
                    </a:solidFill>
                    <a:effectLst/>
                    <a:latin typeface="Roboto" panose="02000000000000000000" pitchFamily="2" charset="0"/>
                    <a:ea typeface="Roboto" panose="02000000000000000000" pitchFamily="2" charset="0"/>
                  </a:rPr>
                  <a:t>Energy CO</a:t>
                </a:r>
                <a:r>
                  <a:rPr lang="en-US" sz="1600" b="1" i="0" baseline="-25000">
                    <a:solidFill>
                      <a:sysClr val="windowText" lastClr="000000"/>
                    </a:solidFill>
                    <a:effectLst/>
                    <a:latin typeface="Roboto" panose="02000000000000000000" pitchFamily="2" charset="0"/>
                    <a:ea typeface="Roboto" panose="02000000000000000000" pitchFamily="2" charset="0"/>
                  </a:rPr>
                  <a:t>2</a:t>
                </a:r>
                <a:r>
                  <a:rPr lang="en-US" sz="1600" b="1" i="0" baseline="0">
                    <a:solidFill>
                      <a:sysClr val="windowText" lastClr="000000"/>
                    </a:solidFill>
                    <a:effectLst/>
                    <a:latin typeface="Roboto" panose="02000000000000000000" pitchFamily="2" charset="0"/>
                    <a:ea typeface="Roboto" panose="02000000000000000000" pitchFamily="2" charset="0"/>
                  </a:rPr>
                  <a:t> Emissions by Sector (Mt-CO</a:t>
                </a:r>
                <a:r>
                  <a:rPr lang="en-US" sz="1600" b="1" i="0" baseline="-25000">
                    <a:solidFill>
                      <a:sysClr val="windowText" lastClr="000000"/>
                    </a:solidFill>
                    <a:effectLst/>
                    <a:latin typeface="Roboto" panose="02000000000000000000" pitchFamily="2" charset="0"/>
                    <a:ea typeface="Roboto" panose="02000000000000000000" pitchFamily="2" charset="0"/>
                  </a:rPr>
                  <a:t>2</a:t>
                </a:r>
                <a:r>
                  <a:rPr lang="en-US" sz="1600" b="1" i="0" baseline="0">
                    <a:solidFill>
                      <a:sysClr val="windowText" lastClr="000000"/>
                    </a:solidFill>
                    <a:effectLst/>
                    <a:latin typeface="Roboto" panose="02000000000000000000" pitchFamily="2" charset="0"/>
                    <a:ea typeface="Roboto" panose="02000000000000000000" pitchFamily="2" charset="0"/>
                  </a:rPr>
                  <a:t>)</a:t>
                </a:r>
                <a:endParaRPr lang="en-US" sz="1600">
                  <a:solidFill>
                    <a:sysClr val="windowText" lastClr="000000"/>
                  </a:solidFill>
                  <a:effectLst/>
                  <a:latin typeface="Roboto" panose="02000000000000000000" pitchFamily="2" charset="0"/>
                  <a:ea typeface="Roboto" panose="02000000000000000000" pitchFamily="2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Roboto" panose="02000000000000000000" pitchFamily="2" charset="0"/>
                  <a:ea typeface="Roboto" panose="02000000000000000000" pitchFamily="2" charset="0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Roboto" panose="02000000000000000000" pitchFamily="2" charset="0"/>
                <a:ea typeface="Roboto" panose="02000000000000000000" pitchFamily="2" charset="0"/>
                <a:cs typeface="+mn-cs"/>
              </a:defRPr>
            </a:pPr>
            <a:endParaRPr lang="en-US"/>
          </a:p>
        </c:txPr>
        <c:crossAx val="729918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518031102853717"/>
          <c:y val="3.3004290033921198E-2"/>
          <c:w val="0.70731921086087768"/>
          <c:h val="0.80648512685914264"/>
        </c:manualLayout>
      </c:layout>
      <c:barChart>
        <c:barDir val="col"/>
        <c:grouping val="stacked"/>
        <c:varyColors val="0"/>
        <c:ser>
          <c:idx val="8"/>
          <c:order val="0"/>
          <c:tx>
            <c:strRef>
              <c:f>'W REGEN'!$D$14</c:f>
              <c:strCache>
                <c:ptCount val="1"/>
                <c:pt idx="0">
                  <c:v>Blank (Energy CO2)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'W REGEN'!$E$4:$L$4</c:f>
              <c:strCache>
                <c:ptCount val="8"/>
                <c:pt idx="0">
                  <c:v>2005</c:v>
                </c:pt>
                <c:pt idx="1">
                  <c:v>2021</c:v>
                </c:pt>
                <c:pt idx="2">
                  <c:v>Electric</c:v>
                </c:pt>
                <c:pt idx="3">
                  <c:v>Industry</c:v>
                </c:pt>
                <c:pt idx="4">
                  <c:v>Buildings</c:v>
                </c:pt>
                <c:pt idx="5">
                  <c:v>Transport</c:v>
                </c:pt>
                <c:pt idx="6">
                  <c:v>Gap</c:v>
                </c:pt>
                <c:pt idx="7">
                  <c:v>2030</c:v>
                </c:pt>
              </c:strCache>
            </c:strRef>
          </c:cat>
          <c:val>
            <c:numRef>
              <c:f>'W REGEN'!$E$14:$L$14</c:f>
              <c:numCache>
                <c:formatCode>General</c:formatCode>
                <c:ptCount val="8"/>
                <c:pt idx="2" formatCode="#,##0.0">
                  <c:v>4409.0662541947686</c:v>
                </c:pt>
                <c:pt idx="3" formatCode="#,##0.0">
                  <c:v>4409.0662541947686</c:v>
                </c:pt>
                <c:pt idx="4" formatCode="#,##0.0">
                  <c:v>4393.3471087808884</c:v>
                </c:pt>
                <c:pt idx="5" formatCode="#,##0.0">
                  <c:v>3920.6145139930918</c:v>
                </c:pt>
                <c:pt idx="6" formatCode="#,##0.0">
                  <c:v>2904.7500000000005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F5-4142-A8E5-3F95E14103E7}"/>
            </c:ext>
          </c:extLst>
        </c:ser>
        <c:ser>
          <c:idx val="9"/>
          <c:order val="1"/>
          <c:tx>
            <c:strRef>
              <c:f>'W REGEN'!$D$6</c:f>
              <c:strCache>
                <c:ptCount val="1"/>
              </c:strCache>
            </c:strRef>
          </c:tx>
          <c:spPr>
            <a:solidFill>
              <a:srgbClr val="948BB3"/>
            </a:solidFill>
            <a:ln>
              <a:noFill/>
            </a:ln>
            <a:effectLst/>
          </c:spPr>
          <c:invertIfNegative val="0"/>
          <c:val>
            <c:numRef>
              <c:f>'W REGEN'!$E$6:$L$6</c:f>
              <c:numCache>
                <c:formatCode>#,##0.0</c:formatCode>
                <c:ptCount val="8"/>
              </c:numCache>
            </c:numRef>
          </c:val>
          <c:extLst>
            <c:ext xmlns:c16="http://schemas.microsoft.com/office/drawing/2014/chart" uri="{C3380CC4-5D6E-409C-BE32-E72D297353CC}">
              <c16:uniqueId val="{00000001-C5F5-4142-A8E5-3F95E14103E7}"/>
            </c:ext>
          </c:extLst>
        </c:ser>
        <c:ser>
          <c:idx val="0"/>
          <c:order val="2"/>
          <c:tx>
            <c:strRef>
              <c:f>'W REGEN'!$D$5</c:f>
              <c:strCache>
                <c:ptCount val="1"/>
                <c:pt idx="0">
                  <c:v>Electric</c:v>
                </c:pt>
              </c:strCache>
            </c:strRef>
          </c:tx>
          <c:spPr>
            <a:solidFill>
              <a:srgbClr val="948BB3"/>
            </a:solidFill>
            <a:ln>
              <a:noFill/>
            </a:ln>
            <a:effectLst/>
          </c:spPr>
          <c:invertIfNegative val="0"/>
          <c:cat>
            <c:strRef>
              <c:f>'W REGEN'!$E$4:$L$4</c:f>
              <c:strCache>
                <c:ptCount val="8"/>
                <c:pt idx="0">
                  <c:v>2005</c:v>
                </c:pt>
                <c:pt idx="1">
                  <c:v>2021</c:v>
                </c:pt>
                <c:pt idx="2">
                  <c:v>Electric</c:v>
                </c:pt>
                <c:pt idx="3">
                  <c:v>Industry</c:v>
                </c:pt>
                <c:pt idx="4">
                  <c:v>Buildings</c:v>
                </c:pt>
                <c:pt idx="5">
                  <c:v>Transport</c:v>
                </c:pt>
                <c:pt idx="6">
                  <c:v>Gap</c:v>
                </c:pt>
                <c:pt idx="7">
                  <c:v>2030</c:v>
                </c:pt>
              </c:strCache>
            </c:strRef>
          </c:cat>
          <c:val>
            <c:numRef>
              <c:f>'W REGEN'!$E$5:$L$5</c:f>
              <c:numCache>
                <c:formatCode>#,##0.0</c:formatCode>
                <c:ptCount val="8"/>
                <c:pt idx="0">
                  <c:v>2400.1</c:v>
                </c:pt>
                <c:pt idx="1">
                  <c:v>1551</c:v>
                </c:pt>
                <c:pt idx="2">
                  <c:v>1400.4337458052316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5F5-4142-A8E5-3F95E14103E7}"/>
            </c:ext>
          </c:extLst>
        </c:ser>
        <c:ser>
          <c:idx val="10"/>
          <c:order val="3"/>
          <c:tx>
            <c:strRef>
              <c:f>'W REGEN'!$D$8</c:f>
              <c:strCache>
                <c:ptCount val="1"/>
              </c:strCache>
            </c:strRef>
          </c:tx>
          <c:spPr>
            <a:solidFill>
              <a:srgbClr val="E5BA4F"/>
            </a:solidFill>
            <a:ln>
              <a:noFill/>
            </a:ln>
            <a:effectLst/>
          </c:spPr>
          <c:invertIfNegative val="0"/>
          <c:val>
            <c:numRef>
              <c:f>'W REGEN'!$E$8:$L$8</c:f>
              <c:numCache>
                <c:formatCode>#,##0.0</c:formatCode>
                <c:ptCount val="8"/>
              </c:numCache>
            </c:numRef>
          </c:val>
          <c:extLst>
            <c:ext xmlns:c16="http://schemas.microsoft.com/office/drawing/2014/chart" uri="{C3380CC4-5D6E-409C-BE32-E72D297353CC}">
              <c16:uniqueId val="{00000003-C5F5-4142-A8E5-3F95E14103E7}"/>
            </c:ext>
          </c:extLst>
        </c:ser>
        <c:ser>
          <c:idx val="1"/>
          <c:order val="4"/>
          <c:tx>
            <c:strRef>
              <c:f>'W REGEN'!$D$7</c:f>
              <c:strCache>
                <c:ptCount val="1"/>
                <c:pt idx="0">
                  <c:v>Industry</c:v>
                </c:pt>
              </c:strCache>
            </c:strRef>
          </c:tx>
          <c:spPr>
            <a:solidFill>
              <a:srgbClr val="E5BA4F"/>
            </a:solidFill>
            <a:ln>
              <a:noFill/>
            </a:ln>
            <a:effectLst/>
          </c:spPr>
          <c:invertIfNegative val="0"/>
          <c:cat>
            <c:strRef>
              <c:f>'W REGEN'!$E$4:$L$4</c:f>
              <c:strCache>
                <c:ptCount val="8"/>
                <c:pt idx="0">
                  <c:v>2005</c:v>
                </c:pt>
                <c:pt idx="1">
                  <c:v>2021</c:v>
                </c:pt>
                <c:pt idx="2">
                  <c:v>Electric</c:v>
                </c:pt>
                <c:pt idx="3">
                  <c:v>Industry</c:v>
                </c:pt>
                <c:pt idx="4">
                  <c:v>Buildings</c:v>
                </c:pt>
                <c:pt idx="5">
                  <c:v>Transport</c:v>
                </c:pt>
                <c:pt idx="6">
                  <c:v>Gap</c:v>
                </c:pt>
                <c:pt idx="7">
                  <c:v>2030</c:v>
                </c:pt>
              </c:strCache>
            </c:strRef>
          </c:cat>
          <c:val>
            <c:numRef>
              <c:f>'W REGEN'!$E$7:$L$7</c:f>
              <c:numCache>
                <c:formatCode>#,##0.0</c:formatCode>
                <c:ptCount val="8"/>
                <c:pt idx="0">
                  <c:v>851.5</c:v>
                </c:pt>
                <c:pt idx="1">
                  <c:v>777.34664804469276</c:v>
                </c:pt>
                <c:pt idx="3">
                  <c:v>78.377799699341267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5F5-4142-A8E5-3F95E14103E7}"/>
            </c:ext>
          </c:extLst>
        </c:ser>
        <c:ser>
          <c:idx val="11"/>
          <c:order val="5"/>
          <c:tx>
            <c:strRef>
              <c:f>'W REGEN'!$D$10</c:f>
              <c:strCache>
                <c:ptCount val="1"/>
              </c:strCache>
            </c:strRef>
          </c:tx>
          <c:spPr>
            <a:solidFill>
              <a:srgbClr val="DA7D45"/>
            </a:solidFill>
            <a:ln>
              <a:noFill/>
            </a:ln>
            <a:effectLst/>
          </c:spPr>
          <c:invertIfNegative val="0"/>
          <c:val>
            <c:numRef>
              <c:f>'W REGEN'!$E$10:$L$10</c:f>
              <c:numCache>
                <c:formatCode>#,##0.0</c:formatCode>
                <c:ptCount val="8"/>
              </c:numCache>
            </c:numRef>
          </c:val>
          <c:extLst>
            <c:ext xmlns:c16="http://schemas.microsoft.com/office/drawing/2014/chart" uri="{C3380CC4-5D6E-409C-BE32-E72D297353CC}">
              <c16:uniqueId val="{00000005-C5F5-4142-A8E5-3F95E14103E7}"/>
            </c:ext>
          </c:extLst>
        </c:ser>
        <c:ser>
          <c:idx val="2"/>
          <c:order val="6"/>
          <c:tx>
            <c:strRef>
              <c:f>'W REGEN'!$D$9</c:f>
              <c:strCache>
                <c:ptCount val="1"/>
                <c:pt idx="0">
                  <c:v>Buildings</c:v>
                </c:pt>
              </c:strCache>
            </c:strRef>
          </c:tx>
          <c:spPr>
            <a:solidFill>
              <a:srgbClr val="DA7D45"/>
            </a:solidFill>
            <a:ln>
              <a:noFill/>
            </a:ln>
            <a:effectLst/>
          </c:spPr>
          <c:invertIfNegative val="0"/>
          <c:cat>
            <c:strRef>
              <c:f>'W REGEN'!$E$4:$L$4</c:f>
              <c:strCache>
                <c:ptCount val="8"/>
                <c:pt idx="0">
                  <c:v>2005</c:v>
                </c:pt>
                <c:pt idx="1">
                  <c:v>2021</c:v>
                </c:pt>
                <c:pt idx="2">
                  <c:v>Electric</c:v>
                </c:pt>
                <c:pt idx="3">
                  <c:v>Industry</c:v>
                </c:pt>
                <c:pt idx="4">
                  <c:v>Buildings</c:v>
                </c:pt>
                <c:pt idx="5">
                  <c:v>Transport</c:v>
                </c:pt>
                <c:pt idx="6">
                  <c:v>Gap</c:v>
                </c:pt>
                <c:pt idx="7">
                  <c:v>2030</c:v>
                </c:pt>
              </c:strCache>
            </c:strRef>
          </c:cat>
          <c:val>
            <c:numRef>
              <c:f>'W REGEN'!$E$9:$L$9</c:f>
              <c:numCache>
                <c:formatCode>#,##0.0</c:formatCode>
                <c:ptCount val="8"/>
                <c:pt idx="0">
                  <c:v>586</c:v>
                </c:pt>
                <c:pt idx="1">
                  <c:v>559</c:v>
                </c:pt>
                <c:pt idx="4">
                  <c:v>94.096945113221182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F5-4142-A8E5-3F95E14103E7}"/>
            </c:ext>
          </c:extLst>
        </c:ser>
        <c:ser>
          <c:idx val="12"/>
          <c:order val="7"/>
          <c:tx>
            <c:strRef>
              <c:f>'W REGEN'!$D$12</c:f>
              <c:strCache>
                <c:ptCount val="1"/>
              </c:strCache>
            </c:strRef>
          </c:tx>
          <c:spPr>
            <a:solidFill>
              <a:srgbClr val="8AC869"/>
            </a:solidFill>
            <a:ln>
              <a:noFill/>
            </a:ln>
            <a:effectLst/>
          </c:spPr>
          <c:invertIfNegative val="0"/>
          <c:val>
            <c:numRef>
              <c:f>'W REGEN'!$E$12:$L$12</c:f>
              <c:numCache>
                <c:formatCode>#,##0.0</c:formatCode>
                <c:ptCount val="8"/>
              </c:numCache>
            </c:numRef>
          </c:val>
          <c:extLst>
            <c:ext xmlns:c16="http://schemas.microsoft.com/office/drawing/2014/chart" uri="{C3380CC4-5D6E-409C-BE32-E72D297353CC}">
              <c16:uniqueId val="{00000007-C5F5-4142-A8E5-3F95E14103E7}"/>
            </c:ext>
          </c:extLst>
        </c:ser>
        <c:ser>
          <c:idx val="3"/>
          <c:order val="8"/>
          <c:tx>
            <c:strRef>
              <c:f>'W REGEN'!$D$11</c:f>
              <c:strCache>
                <c:ptCount val="1"/>
                <c:pt idx="0">
                  <c:v>Transport</c:v>
                </c:pt>
              </c:strCache>
            </c:strRef>
          </c:tx>
          <c:spPr>
            <a:solidFill>
              <a:srgbClr val="8AC869"/>
            </a:solidFill>
            <a:ln>
              <a:noFill/>
            </a:ln>
            <a:effectLst/>
          </c:spPr>
          <c:invertIfNegative val="0"/>
          <c:cat>
            <c:strRef>
              <c:f>'W REGEN'!$E$4:$L$4</c:f>
              <c:strCache>
                <c:ptCount val="8"/>
                <c:pt idx="0">
                  <c:v>2005</c:v>
                </c:pt>
                <c:pt idx="1">
                  <c:v>2021</c:v>
                </c:pt>
                <c:pt idx="2">
                  <c:v>Electric</c:v>
                </c:pt>
                <c:pt idx="3">
                  <c:v>Industry</c:v>
                </c:pt>
                <c:pt idx="4">
                  <c:v>Buildings</c:v>
                </c:pt>
                <c:pt idx="5">
                  <c:v>Transport</c:v>
                </c:pt>
                <c:pt idx="6">
                  <c:v>Gap</c:v>
                </c:pt>
                <c:pt idx="7">
                  <c:v>2030</c:v>
                </c:pt>
              </c:strCache>
            </c:strRef>
          </c:cat>
          <c:val>
            <c:numRef>
              <c:f>'W REGEN'!$E$11:$L$11</c:f>
              <c:numCache>
                <c:formatCode>#,##0.0</c:formatCode>
                <c:ptCount val="8"/>
                <c:pt idx="0">
                  <c:v>1971.8999999999999</c:v>
                </c:pt>
                <c:pt idx="1">
                  <c:v>1699.7304573804574</c:v>
                </c:pt>
                <c:pt idx="5">
                  <c:v>472.73259478779664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5F5-4142-A8E5-3F95E14103E7}"/>
            </c:ext>
          </c:extLst>
        </c:ser>
        <c:ser>
          <c:idx val="4"/>
          <c:order val="9"/>
          <c:tx>
            <c:v>Gap</c:v>
          </c:tx>
          <c:spPr>
            <a:solidFill>
              <a:srgbClr val="264478"/>
            </a:solidFill>
            <a:ln>
              <a:noFill/>
            </a:ln>
            <a:effectLst/>
          </c:spPr>
          <c:invertIfNegative val="0"/>
          <c:dPt>
            <c:idx val="7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2804-4F28-BB54-8F193BC18439}"/>
              </c:ext>
            </c:extLst>
          </c:dPt>
          <c:val>
            <c:numRef>
              <c:f>'W REGEN'!$E$13:$L$13</c:f>
              <c:numCache>
                <c:formatCode>#,##0.0</c:formatCode>
                <c:ptCount val="8"/>
                <c:pt idx="6">
                  <c:v>1015.8645139930914</c:v>
                </c:pt>
                <c:pt idx="7" formatCode="General">
                  <c:v>2904.75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5F5-4142-A8E5-3F95E14103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729918120"/>
        <c:axId val="729915824"/>
        <c:extLst/>
      </c:barChart>
      <c:catAx>
        <c:axId val="729918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50000"/>
                <a:lumOff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9915824"/>
        <c:crosses val="autoZero"/>
        <c:auto val="1"/>
        <c:lblAlgn val="ctr"/>
        <c:lblOffset val="100"/>
        <c:noMultiLvlLbl val="0"/>
      </c:catAx>
      <c:valAx>
        <c:axId val="729915824"/>
        <c:scaling>
          <c:orientation val="minMax"/>
          <c:max val="6200"/>
          <c:min val="0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Roboto" panose="02000000000000000000" pitchFamily="2" charset="0"/>
                    <a:ea typeface="Roboto" panose="02000000000000000000" pitchFamily="2" charset="0"/>
                    <a:cs typeface="+mn-cs"/>
                  </a:defRPr>
                </a:pPr>
                <a:r>
                  <a:rPr lang="en-US" sz="1600" b="1" i="0" baseline="0">
                    <a:solidFill>
                      <a:sysClr val="windowText" lastClr="000000"/>
                    </a:solidFill>
                    <a:effectLst/>
                    <a:latin typeface="Roboto" panose="02000000000000000000" pitchFamily="2" charset="0"/>
                    <a:ea typeface="Roboto" panose="02000000000000000000" pitchFamily="2" charset="0"/>
                  </a:rPr>
                  <a:t>Energy CO</a:t>
                </a:r>
                <a:r>
                  <a:rPr lang="en-US" sz="1600" b="1" i="0" baseline="-25000">
                    <a:solidFill>
                      <a:sysClr val="windowText" lastClr="000000"/>
                    </a:solidFill>
                    <a:effectLst/>
                    <a:latin typeface="Roboto" panose="02000000000000000000" pitchFamily="2" charset="0"/>
                    <a:ea typeface="Roboto" panose="02000000000000000000" pitchFamily="2" charset="0"/>
                  </a:rPr>
                  <a:t>2</a:t>
                </a:r>
                <a:r>
                  <a:rPr lang="en-US" sz="1600" b="1" i="0" baseline="0">
                    <a:solidFill>
                      <a:sysClr val="windowText" lastClr="000000"/>
                    </a:solidFill>
                    <a:effectLst/>
                    <a:latin typeface="Roboto" panose="02000000000000000000" pitchFamily="2" charset="0"/>
                    <a:ea typeface="Roboto" panose="02000000000000000000" pitchFamily="2" charset="0"/>
                  </a:rPr>
                  <a:t> Emissions (Mt-CO</a:t>
                </a:r>
                <a:r>
                  <a:rPr lang="en-US" sz="1600" b="1" i="0" baseline="-25000">
                    <a:solidFill>
                      <a:sysClr val="windowText" lastClr="000000"/>
                    </a:solidFill>
                    <a:effectLst/>
                    <a:latin typeface="Roboto" panose="02000000000000000000" pitchFamily="2" charset="0"/>
                    <a:ea typeface="Roboto" panose="02000000000000000000" pitchFamily="2" charset="0"/>
                  </a:rPr>
                  <a:t>2</a:t>
                </a:r>
                <a:r>
                  <a:rPr lang="en-US" sz="1600" b="1" i="0" baseline="0">
                    <a:solidFill>
                      <a:sysClr val="windowText" lastClr="000000"/>
                    </a:solidFill>
                    <a:effectLst/>
                    <a:latin typeface="Roboto" panose="02000000000000000000" pitchFamily="2" charset="0"/>
                    <a:ea typeface="Roboto" panose="02000000000000000000" pitchFamily="2" charset="0"/>
                  </a:rPr>
                  <a:t>)</a:t>
                </a:r>
                <a:endParaRPr lang="en-US" sz="1600">
                  <a:solidFill>
                    <a:sysClr val="windowText" lastClr="000000"/>
                  </a:solidFill>
                  <a:effectLst/>
                  <a:latin typeface="Roboto" panose="02000000000000000000" pitchFamily="2" charset="0"/>
                  <a:ea typeface="Roboto" panose="02000000000000000000" pitchFamily="2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Roboto" panose="02000000000000000000" pitchFamily="2" charset="0"/>
                  <a:ea typeface="Roboto" panose="02000000000000000000" pitchFamily="2" charset="0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Roboto" panose="02000000000000000000" pitchFamily="2" charset="0"/>
                <a:ea typeface="Roboto" panose="02000000000000000000" pitchFamily="2" charset="0"/>
                <a:cs typeface="+mn-cs"/>
              </a:defRPr>
            </a:pPr>
            <a:endParaRPr lang="en-US"/>
          </a:p>
        </c:txPr>
        <c:crossAx val="729918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518031102853717"/>
          <c:y val="3.3004290033921198E-2"/>
          <c:w val="0.70731921086087768"/>
          <c:h val="0.80648512685914264"/>
        </c:manualLayout>
      </c:layout>
      <c:barChart>
        <c:barDir val="col"/>
        <c:grouping val="stacked"/>
        <c:varyColors val="0"/>
        <c:ser>
          <c:idx val="8"/>
          <c:order val="0"/>
          <c:tx>
            <c:strRef>
              <c:f>'W RIO'!$D$14</c:f>
              <c:strCache>
                <c:ptCount val="1"/>
                <c:pt idx="0">
                  <c:v>Blank (Energy CO2)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'W RIO'!$E$4:$L$4</c:f>
              <c:strCache>
                <c:ptCount val="8"/>
                <c:pt idx="0">
                  <c:v>2005</c:v>
                </c:pt>
                <c:pt idx="1">
                  <c:v>2021</c:v>
                </c:pt>
                <c:pt idx="2">
                  <c:v>Electric</c:v>
                </c:pt>
                <c:pt idx="3">
                  <c:v>Industry</c:v>
                </c:pt>
                <c:pt idx="4">
                  <c:v>Buildings</c:v>
                </c:pt>
                <c:pt idx="5">
                  <c:v>Transport</c:v>
                </c:pt>
                <c:pt idx="6">
                  <c:v>Gap</c:v>
                </c:pt>
                <c:pt idx="7">
                  <c:v>2030</c:v>
                </c:pt>
              </c:strCache>
            </c:strRef>
          </c:cat>
          <c:val>
            <c:numRef>
              <c:f>'W RIO'!$E$14:$L$14</c:f>
              <c:numCache>
                <c:formatCode>General</c:formatCode>
                <c:ptCount val="8"/>
                <c:pt idx="2" formatCode="#,##0.0">
                  <c:v>4034</c:v>
                </c:pt>
                <c:pt idx="3" formatCode="#,##0.0">
                  <c:v>3921</c:v>
                </c:pt>
                <c:pt idx="4" formatCode="#,##0.0">
                  <c:v>3926</c:v>
                </c:pt>
                <c:pt idx="5" formatCode="#,##0.0">
                  <c:v>3590</c:v>
                </c:pt>
                <c:pt idx="6" formatCode="#,##0.0">
                  <c:v>2845.5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5E-408F-BF44-79D930FEA998}"/>
            </c:ext>
          </c:extLst>
        </c:ser>
        <c:ser>
          <c:idx val="9"/>
          <c:order val="1"/>
          <c:tx>
            <c:strRef>
              <c:f>'W RIO'!$D$6</c:f>
              <c:strCache>
                <c:ptCount val="1"/>
              </c:strCache>
            </c:strRef>
          </c:tx>
          <c:spPr>
            <a:solidFill>
              <a:srgbClr val="948BB3"/>
            </a:solidFill>
            <a:ln>
              <a:noFill/>
            </a:ln>
            <a:effectLst/>
          </c:spPr>
          <c:invertIfNegative val="0"/>
          <c:val>
            <c:numRef>
              <c:f>'W RIO'!$E$6:$L$6</c:f>
              <c:numCache>
                <c:formatCode>#,##0.0</c:formatCode>
                <c:ptCount val="8"/>
              </c:numCache>
            </c:numRef>
          </c:val>
          <c:extLst>
            <c:ext xmlns:c16="http://schemas.microsoft.com/office/drawing/2014/chart" uri="{C3380CC4-5D6E-409C-BE32-E72D297353CC}">
              <c16:uniqueId val="{00000001-CF5E-408F-BF44-79D930FEA998}"/>
            </c:ext>
          </c:extLst>
        </c:ser>
        <c:ser>
          <c:idx val="0"/>
          <c:order val="2"/>
          <c:tx>
            <c:strRef>
              <c:f>'W RIO'!$D$5</c:f>
              <c:strCache>
                <c:ptCount val="1"/>
                <c:pt idx="0">
                  <c:v>Electric</c:v>
                </c:pt>
              </c:strCache>
            </c:strRef>
          </c:tx>
          <c:spPr>
            <a:solidFill>
              <a:srgbClr val="948BB3"/>
            </a:solidFill>
            <a:ln>
              <a:noFill/>
            </a:ln>
            <a:effectLst/>
          </c:spPr>
          <c:invertIfNegative val="0"/>
          <c:cat>
            <c:strRef>
              <c:f>'W RIO'!$E$4:$L$4</c:f>
              <c:strCache>
                <c:ptCount val="8"/>
                <c:pt idx="0">
                  <c:v>2005</c:v>
                </c:pt>
                <c:pt idx="1">
                  <c:v>2021</c:v>
                </c:pt>
                <c:pt idx="2">
                  <c:v>Electric</c:v>
                </c:pt>
                <c:pt idx="3">
                  <c:v>Industry</c:v>
                </c:pt>
                <c:pt idx="4">
                  <c:v>Buildings</c:v>
                </c:pt>
                <c:pt idx="5">
                  <c:v>Transport</c:v>
                </c:pt>
                <c:pt idx="6">
                  <c:v>Gap</c:v>
                </c:pt>
                <c:pt idx="7">
                  <c:v>2030</c:v>
                </c:pt>
              </c:strCache>
            </c:strRef>
          </c:cat>
          <c:val>
            <c:numRef>
              <c:f>'W RIO'!$E$5:$L$5</c:f>
              <c:numCache>
                <c:formatCode>#,##0.0</c:formatCode>
                <c:ptCount val="8"/>
                <c:pt idx="0">
                  <c:v>2400</c:v>
                </c:pt>
                <c:pt idx="1">
                  <c:v>1551</c:v>
                </c:pt>
                <c:pt idx="2">
                  <c:v>1657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F5E-408F-BF44-79D930FEA998}"/>
            </c:ext>
          </c:extLst>
        </c:ser>
        <c:ser>
          <c:idx val="10"/>
          <c:order val="3"/>
          <c:tx>
            <c:strRef>
              <c:f>'W RIO'!$D$8</c:f>
              <c:strCache>
                <c:ptCount val="1"/>
              </c:strCache>
            </c:strRef>
          </c:tx>
          <c:spPr>
            <a:solidFill>
              <a:srgbClr val="E5BA4F"/>
            </a:solidFill>
            <a:ln>
              <a:noFill/>
            </a:ln>
            <a:effectLst/>
          </c:spPr>
          <c:invertIfNegative val="0"/>
          <c:val>
            <c:numRef>
              <c:f>'W RIO'!$E$8:$L$8</c:f>
              <c:numCache>
                <c:formatCode>#,##0.0</c:formatCode>
                <c:ptCount val="8"/>
              </c:numCache>
            </c:numRef>
          </c:val>
          <c:extLst>
            <c:ext xmlns:c16="http://schemas.microsoft.com/office/drawing/2014/chart" uri="{C3380CC4-5D6E-409C-BE32-E72D297353CC}">
              <c16:uniqueId val="{00000003-CF5E-408F-BF44-79D930FEA998}"/>
            </c:ext>
          </c:extLst>
        </c:ser>
        <c:ser>
          <c:idx val="1"/>
          <c:order val="4"/>
          <c:tx>
            <c:strRef>
              <c:f>'W RIO'!$D$7</c:f>
              <c:strCache>
                <c:ptCount val="1"/>
                <c:pt idx="0">
                  <c:v>Industry</c:v>
                </c:pt>
              </c:strCache>
            </c:strRef>
          </c:tx>
          <c:spPr>
            <a:solidFill>
              <a:srgbClr val="E5BA4F"/>
            </a:solidFill>
            <a:ln>
              <a:noFill/>
            </a:ln>
            <a:effectLst/>
          </c:spPr>
          <c:invertIfNegative val="0"/>
          <c:cat>
            <c:strRef>
              <c:f>'W RIO'!$E$4:$L$4</c:f>
              <c:strCache>
                <c:ptCount val="8"/>
                <c:pt idx="0">
                  <c:v>2005</c:v>
                </c:pt>
                <c:pt idx="1">
                  <c:v>2021</c:v>
                </c:pt>
                <c:pt idx="2">
                  <c:v>Electric</c:v>
                </c:pt>
                <c:pt idx="3">
                  <c:v>Industry</c:v>
                </c:pt>
                <c:pt idx="4">
                  <c:v>Buildings</c:v>
                </c:pt>
                <c:pt idx="5">
                  <c:v>Transport</c:v>
                </c:pt>
                <c:pt idx="6">
                  <c:v>Gap</c:v>
                </c:pt>
                <c:pt idx="7">
                  <c:v>2030</c:v>
                </c:pt>
              </c:strCache>
            </c:strRef>
          </c:cat>
          <c:val>
            <c:numRef>
              <c:f>'W RIO'!$E$7:$L$7</c:f>
              <c:numCache>
                <c:formatCode>#,##0.0</c:formatCode>
                <c:ptCount val="8"/>
                <c:pt idx="0">
                  <c:v>850</c:v>
                </c:pt>
                <c:pt idx="1">
                  <c:v>777.34664804469276</c:v>
                </c:pt>
                <c:pt idx="3">
                  <c:v>113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F5E-408F-BF44-79D930FEA998}"/>
            </c:ext>
          </c:extLst>
        </c:ser>
        <c:ser>
          <c:idx val="11"/>
          <c:order val="5"/>
          <c:tx>
            <c:strRef>
              <c:f>'W RIO'!$D$10</c:f>
              <c:strCache>
                <c:ptCount val="1"/>
              </c:strCache>
            </c:strRef>
          </c:tx>
          <c:spPr>
            <a:solidFill>
              <a:srgbClr val="DA7D45"/>
            </a:solidFill>
            <a:ln>
              <a:noFill/>
            </a:ln>
            <a:effectLst/>
          </c:spPr>
          <c:invertIfNegative val="0"/>
          <c:val>
            <c:numRef>
              <c:f>'W RIO'!$E$10:$L$10</c:f>
              <c:numCache>
                <c:formatCode>#,##0.0</c:formatCode>
                <c:ptCount val="8"/>
              </c:numCache>
            </c:numRef>
          </c:val>
          <c:extLst>
            <c:ext xmlns:c16="http://schemas.microsoft.com/office/drawing/2014/chart" uri="{C3380CC4-5D6E-409C-BE32-E72D297353CC}">
              <c16:uniqueId val="{00000005-CF5E-408F-BF44-79D930FEA998}"/>
            </c:ext>
          </c:extLst>
        </c:ser>
        <c:ser>
          <c:idx val="2"/>
          <c:order val="6"/>
          <c:tx>
            <c:strRef>
              <c:f>'W RIO'!$D$9</c:f>
              <c:strCache>
                <c:ptCount val="1"/>
                <c:pt idx="0">
                  <c:v>Buildings</c:v>
                </c:pt>
              </c:strCache>
            </c:strRef>
          </c:tx>
          <c:spPr>
            <a:solidFill>
              <a:srgbClr val="DA7D45"/>
            </a:solidFill>
            <a:ln>
              <a:noFill/>
            </a:ln>
            <a:effectLst/>
          </c:spPr>
          <c:invertIfNegative val="0"/>
          <c:cat>
            <c:strRef>
              <c:f>'W RIO'!$E$4:$L$4</c:f>
              <c:strCache>
                <c:ptCount val="8"/>
                <c:pt idx="0">
                  <c:v>2005</c:v>
                </c:pt>
                <c:pt idx="1">
                  <c:v>2021</c:v>
                </c:pt>
                <c:pt idx="2">
                  <c:v>Electric</c:v>
                </c:pt>
                <c:pt idx="3">
                  <c:v>Industry</c:v>
                </c:pt>
                <c:pt idx="4">
                  <c:v>Buildings</c:v>
                </c:pt>
                <c:pt idx="5">
                  <c:v>Transport</c:v>
                </c:pt>
                <c:pt idx="6">
                  <c:v>Gap</c:v>
                </c:pt>
                <c:pt idx="7">
                  <c:v>2030</c:v>
                </c:pt>
              </c:strCache>
            </c:strRef>
          </c:cat>
          <c:val>
            <c:numRef>
              <c:f>'W RIO'!$E$9:$L$9</c:f>
              <c:numCache>
                <c:formatCode>#,##0.0</c:formatCode>
                <c:ptCount val="8"/>
                <c:pt idx="0">
                  <c:v>585</c:v>
                </c:pt>
                <c:pt idx="1">
                  <c:v>559</c:v>
                </c:pt>
                <c:pt idx="4">
                  <c:v>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F5E-408F-BF44-79D930FEA998}"/>
            </c:ext>
          </c:extLst>
        </c:ser>
        <c:ser>
          <c:idx val="12"/>
          <c:order val="7"/>
          <c:tx>
            <c:strRef>
              <c:f>'W RIO'!$D$12</c:f>
              <c:strCache>
                <c:ptCount val="1"/>
              </c:strCache>
            </c:strRef>
          </c:tx>
          <c:spPr>
            <a:solidFill>
              <a:srgbClr val="8AC869"/>
            </a:solidFill>
            <a:ln>
              <a:noFill/>
            </a:ln>
            <a:effectLst/>
          </c:spPr>
          <c:invertIfNegative val="0"/>
          <c:val>
            <c:numRef>
              <c:f>'W RIO'!$E$12:$L$12</c:f>
              <c:numCache>
                <c:formatCode>#,##0.0</c:formatCode>
                <c:ptCount val="8"/>
              </c:numCache>
            </c:numRef>
          </c:val>
          <c:extLst>
            <c:ext xmlns:c16="http://schemas.microsoft.com/office/drawing/2014/chart" uri="{C3380CC4-5D6E-409C-BE32-E72D297353CC}">
              <c16:uniqueId val="{00000007-CF5E-408F-BF44-79D930FEA998}"/>
            </c:ext>
          </c:extLst>
        </c:ser>
        <c:ser>
          <c:idx val="3"/>
          <c:order val="8"/>
          <c:tx>
            <c:strRef>
              <c:f>'W RIO'!$D$11</c:f>
              <c:strCache>
                <c:ptCount val="1"/>
                <c:pt idx="0">
                  <c:v>Transport</c:v>
                </c:pt>
              </c:strCache>
            </c:strRef>
          </c:tx>
          <c:spPr>
            <a:solidFill>
              <a:srgbClr val="8AC869"/>
            </a:solidFill>
            <a:ln>
              <a:noFill/>
            </a:ln>
            <a:effectLst/>
          </c:spPr>
          <c:invertIfNegative val="0"/>
          <c:cat>
            <c:strRef>
              <c:f>'W RIO'!$E$4:$L$4</c:f>
              <c:strCache>
                <c:ptCount val="8"/>
                <c:pt idx="0">
                  <c:v>2005</c:v>
                </c:pt>
                <c:pt idx="1">
                  <c:v>2021</c:v>
                </c:pt>
                <c:pt idx="2">
                  <c:v>Electric</c:v>
                </c:pt>
                <c:pt idx="3">
                  <c:v>Industry</c:v>
                </c:pt>
                <c:pt idx="4">
                  <c:v>Buildings</c:v>
                </c:pt>
                <c:pt idx="5">
                  <c:v>Transport</c:v>
                </c:pt>
                <c:pt idx="6">
                  <c:v>Gap</c:v>
                </c:pt>
                <c:pt idx="7">
                  <c:v>2030</c:v>
                </c:pt>
              </c:strCache>
            </c:strRef>
          </c:cat>
          <c:val>
            <c:numRef>
              <c:f>'W RIO'!$E$11:$L$11</c:f>
              <c:numCache>
                <c:formatCode>#,##0.0</c:formatCode>
                <c:ptCount val="8"/>
                <c:pt idx="0">
                  <c:v>1856</c:v>
                </c:pt>
                <c:pt idx="1">
                  <c:v>1699.7304573804574</c:v>
                </c:pt>
                <c:pt idx="5">
                  <c:v>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F5E-408F-BF44-79D930FEA998}"/>
            </c:ext>
          </c:extLst>
        </c:ser>
        <c:ser>
          <c:idx val="4"/>
          <c:order val="9"/>
          <c:tx>
            <c:v>Gap</c:v>
          </c:tx>
          <c:spPr>
            <a:solidFill>
              <a:srgbClr val="264478"/>
            </a:solidFill>
            <a:ln>
              <a:noFill/>
            </a:ln>
            <a:effectLst/>
          </c:spPr>
          <c:invertIfNegative val="0"/>
          <c:val>
            <c:numRef>
              <c:f>'W RIO'!$E$13:$L$13</c:f>
              <c:numCache>
                <c:formatCode>#,##0.0</c:formatCode>
                <c:ptCount val="8"/>
                <c:pt idx="6">
                  <c:v>744.5</c:v>
                </c:pt>
                <c:pt idx="7" formatCode="General">
                  <c:v>2845.5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F5E-408F-BF44-79D930FEA9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729918120"/>
        <c:axId val="729915824"/>
        <c:extLst/>
      </c:barChart>
      <c:catAx>
        <c:axId val="729918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50000"/>
                <a:lumOff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9915824"/>
        <c:crosses val="autoZero"/>
        <c:auto val="1"/>
        <c:lblAlgn val="ctr"/>
        <c:lblOffset val="100"/>
        <c:noMultiLvlLbl val="0"/>
      </c:catAx>
      <c:valAx>
        <c:axId val="729915824"/>
        <c:scaling>
          <c:orientation val="minMax"/>
          <c:max val="6000"/>
          <c:min val="0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Roboto" panose="02000000000000000000" pitchFamily="2" charset="0"/>
                    <a:ea typeface="Roboto" panose="02000000000000000000" pitchFamily="2" charset="0"/>
                    <a:cs typeface="+mn-cs"/>
                  </a:defRPr>
                </a:pPr>
                <a:r>
                  <a:rPr lang="en-US" sz="1600" b="1" i="0" baseline="0">
                    <a:solidFill>
                      <a:sysClr val="windowText" lastClr="000000"/>
                    </a:solidFill>
                    <a:effectLst/>
                    <a:latin typeface="Roboto" panose="02000000000000000000" pitchFamily="2" charset="0"/>
                    <a:ea typeface="Roboto" panose="02000000000000000000" pitchFamily="2" charset="0"/>
                  </a:rPr>
                  <a:t>Energy CO</a:t>
                </a:r>
                <a:r>
                  <a:rPr lang="en-US" sz="1600" b="1" i="0" baseline="-25000">
                    <a:solidFill>
                      <a:sysClr val="windowText" lastClr="000000"/>
                    </a:solidFill>
                    <a:effectLst/>
                    <a:latin typeface="Roboto" panose="02000000000000000000" pitchFamily="2" charset="0"/>
                    <a:ea typeface="Roboto" panose="02000000000000000000" pitchFamily="2" charset="0"/>
                  </a:rPr>
                  <a:t>2</a:t>
                </a:r>
                <a:r>
                  <a:rPr lang="en-US" sz="1600" b="1" i="0" baseline="0">
                    <a:solidFill>
                      <a:sysClr val="windowText" lastClr="000000"/>
                    </a:solidFill>
                    <a:effectLst/>
                    <a:latin typeface="Roboto" panose="02000000000000000000" pitchFamily="2" charset="0"/>
                    <a:ea typeface="Roboto" panose="02000000000000000000" pitchFamily="2" charset="0"/>
                  </a:rPr>
                  <a:t> Emissions by Sector (Mt-CO</a:t>
                </a:r>
                <a:r>
                  <a:rPr lang="en-US" sz="1600" b="1" i="0" baseline="-25000">
                    <a:solidFill>
                      <a:sysClr val="windowText" lastClr="000000"/>
                    </a:solidFill>
                    <a:effectLst/>
                    <a:latin typeface="Roboto" panose="02000000000000000000" pitchFamily="2" charset="0"/>
                    <a:ea typeface="Roboto" panose="02000000000000000000" pitchFamily="2" charset="0"/>
                  </a:rPr>
                  <a:t>2</a:t>
                </a:r>
                <a:r>
                  <a:rPr lang="en-US" sz="1600" b="1" i="0" baseline="0">
                    <a:solidFill>
                      <a:sysClr val="windowText" lastClr="000000"/>
                    </a:solidFill>
                    <a:effectLst/>
                    <a:latin typeface="Roboto" panose="02000000000000000000" pitchFamily="2" charset="0"/>
                    <a:ea typeface="Roboto" panose="02000000000000000000" pitchFamily="2" charset="0"/>
                  </a:rPr>
                  <a:t>)</a:t>
                </a:r>
                <a:endParaRPr lang="en-US" sz="1600">
                  <a:solidFill>
                    <a:sysClr val="windowText" lastClr="000000"/>
                  </a:solidFill>
                  <a:effectLst/>
                  <a:latin typeface="Roboto" panose="02000000000000000000" pitchFamily="2" charset="0"/>
                  <a:ea typeface="Roboto" panose="02000000000000000000" pitchFamily="2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Roboto" panose="02000000000000000000" pitchFamily="2" charset="0"/>
                  <a:ea typeface="Roboto" panose="02000000000000000000" pitchFamily="2" charset="0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Roboto" panose="02000000000000000000" pitchFamily="2" charset="0"/>
                <a:ea typeface="Roboto" panose="02000000000000000000" pitchFamily="2" charset="0"/>
                <a:cs typeface="+mn-cs"/>
              </a:defRPr>
            </a:pPr>
            <a:endParaRPr lang="en-US"/>
          </a:p>
        </c:txPr>
        <c:crossAx val="729918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518031102853717"/>
          <c:y val="3.3004290033921198E-2"/>
          <c:w val="0.70731921086087768"/>
          <c:h val="0.80648512685914264"/>
        </c:manualLayout>
      </c:layout>
      <c:barChart>
        <c:barDir val="col"/>
        <c:grouping val="stacked"/>
        <c:varyColors val="0"/>
        <c:ser>
          <c:idx val="8"/>
          <c:order val="0"/>
          <c:tx>
            <c:strRef>
              <c:f>'W RIO'!$D$14</c:f>
              <c:strCache>
                <c:ptCount val="1"/>
                <c:pt idx="0">
                  <c:v>Blank (Energy CO2)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'W RIO'!$E$4:$L$4</c:f>
              <c:strCache>
                <c:ptCount val="8"/>
                <c:pt idx="0">
                  <c:v>2005</c:v>
                </c:pt>
                <c:pt idx="1">
                  <c:v>2021</c:v>
                </c:pt>
                <c:pt idx="2">
                  <c:v>Electric</c:v>
                </c:pt>
                <c:pt idx="3">
                  <c:v>Industry</c:v>
                </c:pt>
                <c:pt idx="4">
                  <c:v>Buildings</c:v>
                </c:pt>
                <c:pt idx="5">
                  <c:v>Transport</c:v>
                </c:pt>
                <c:pt idx="6">
                  <c:v>Gap</c:v>
                </c:pt>
                <c:pt idx="7">
                  <c:v>2030</c:v>
                </c:pt>
              </c:strCache>
            </c:strRef>
          </c:cat>
          <c:val>
            <c:numRef>
              <c:f>'W RIO'!$E$14:$L$14</c:f>
              <c:numCache>
                <c:formatCode>General</c:formatCode>
                <c:ptCount val="8"/>
                <c:pt idx="2" formatCode="#,##0.0">
                  <c:v>4034</c:v>
                </c:pt>
                <c:pt idx="3" formatCode="#,##0.0">
                  <c:v>3921</c:v>
                </c:pt>
                <c:pt idx="4" formatCode="#,##0.0">
                  <c:v>3926</c:v>
                </c:pt>
                <c:pt idx="5" formatCode="#,##0.0">
                  <c:v>3590</c:v>
                </c:pt>
                <c:pt idx="6" formatCode="#,##0.0">
                  <c:v>2845.5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AE-416E-BD4C-687F025B9535}"/>
            </c:ext>
          </c:extLst>
        </c:ser>
        <c:ser>
          <c:idx val="9"/>
          <c:order val="1"/>
          <c:tx>
            <c:strRef>
              <c:f>'W RIO'!$D$6</c:f>
              <c:strCache>
                <c:ptCount val="1"/>
              </c:strCache>
            </c:strRef>
          </c:tx>
          <c:spPr>
            <a:solidFill>
              <a:srgbClr val="948BB3"/>
            </a:solidFill>
            <a:ln>
              <a:noFill/>
            </a:ln>
            <a:effectLst/>
          </c:spPr>
          <c:invertIfNegative val="0"/>
          <c:val>
            <c:numRef>
              <c:f>'W RIO'!$E$6:$L$6</c:f>
              <c:numCache>
                <c:formatCode>#,##0.0</c:formatCode>
                <c:ptCount val="8"/>
              </c:numCache>
            </c:numRef>
          </c:val>
          <c:extLst>
            <c:ext xmlns:c16="http://schemas.microsoft.com/office/drawing/2014/chart" uri="{C3380CC4-5D6E-409C-BE32-E72D297353CC}">
              <c16:uniqueId val="{00000001-42AE-416E-BD4C-687F025B9535}"/>
            </c:ext>
          </c:extLst>
        </c:ser>
        <c:ser>
          <c:idx val="0"/>
          <c:order val="2"/>
          <c:tx>
            <c:strRef>
              <c:f>'W RIO'!$D$5</c:f>
              <c:strCache>
                <c:ptCount val="1"/>
                <c:pt idx="0">
                  <c:v>Electric</c:v>
                </c:pt>
              </c:strCache>
            </c:strRef>
          </c:tx>
          <c:spPr>
            <a:solidFill>
              <a:srgbClr val="948BB3"/>
            </a:solidFill>
            <a:ln>
              <a:noFill/>
            </a:ln>
            <a:effectLst/>
          </c:spPr>
          <c:invertIfNegative val="0"/>
          <c:cat>
            <c:strRef>
              <c:f>'W RIO'!$E$4:$L$4</c:f>
              <c:strCache>
                <c:ptCount val="8"/>
                <c:pt idx="0">
                  <c:v>2005</c:v>
                </c:pt>
                <c:pt idx="1">
                  <c:v>2021</c:v>
                </c:pt>
                <c:pt idx="2">
                  <c:v>Electric</c:v>
                </c:pt>
                <c:pt idx="3">
                  <c:v>Industry</c:v>
                </c:pt>
                <c:pt idx="4">
                  <c:v>Buildings</c:v>
                </c:pt>
                <c:pt idx="5">
                  <c:v>Transport</c:v>
                </c:pt>
                <c:pt idx="6">
                  <c:v>Gap</c:v>
                </c:pt>
                <c:pt idx="7">
                  <c:v>2030</c:v>
                </c:pt>
              </c:strCache>
            </c:strRef>
          </c:cat>
          <c:val>
            <c:numRef>
              <c:f>'W RIO'!$E$5:$L$5</c:f>
              <c:numCache>
                <c:formatCode>#,##0.0</c:formatCode>
                <c:ptCount val="8"/>
                <c:pt idx="0">
                  <c:v>2400</c:v>
                </c:pt>
                <c:pt idx="1">
                  <c:v>1551</c:v>
                </c:pt>
                <c:pt idx="2">
                  <c:v>1657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2AE-416E-BD4C-687F025B9535}"/>
            </c:ext>
          </c:extLst>
        </c:ser>
        <c:ser>
          <c:idx val="10"/>
          <c:order val="3"/>
          <c:tx>
            <c:strRef>
              <c:f>'W RIO'!$D$8</c:f>
              <c:strCache>
                <c:ptCount val="1"/>
              </c:strCache>
            </c:strRef>
          </c:tx>
          <c:spPr>
            <a:solidFill>
              <a:srgbClr val="E5BA4F"/>
            </a:solidFill>
            <a:ln>
              <a:noFill/>
            </a:ln>
            <a:effectLst/>
          </c:spPr>
          <c:invertIfNegative val="0"/>
          <c:val>
            <c:numRef>
              <c:f>'W RIO'!$E$8:$L$8</c:f>
              <c:numCache>
                <c:formatCode>#,##0.0</c:formatCode>
                <c:ptCount val="8"/>
              </c:numCache>
            </c:numRef>
          </c:val>
          <c:extLst>
            <c:ext xmlns:c16="http://schemas.microsoft.com/office/drawing/2014/chart" uri="{C3380CC4-5D6E-409C-BE32-E72D297353CC}">
              <c16:uniqueId val="{00000003-42AE-416E-BD4C-687F025B9535}"/>
            </c:ext>
          </c:extLst>
        </c:ser>
        <c:ser>
          <c:idx val="1"/>
          <c:order val="4"/>
          <c:tx>
            <c:strRef>
              <c:f>'W RIO'!$D$7</c:f>
              <c:strCache>
                <c:ptCount val="1"/>
                <c:pt idx="0">
                  <c:v>Industry</c:v>
                </c:pt>
              </c:strCache>
            </c:strRef>
          </c:tx>
          <c:spPr>
            <a:solidFill>
              <a:srgbClr val="E5BA4F"/>
            </a:solidFill>
            <a:ln>
              <a:noFill/>
            </a:ln>
            <a:effectLst/>
          </c:spPr>
          <c:invertIfNegative val="0"/>
          <c:cat>
            <c:strRef>
              <c:f>'W RIO'!$E$4:$L$4</c:f>
              <c:strCache>
                <c:ptCount val="8"/>
                <c:pt idx="0">
                  <c:v>2005</c:v>
                </c:pt>
                <c:pt idx="1">
                  <c:v>2021</c:v>
                </c:pt>
                <c:pt idx="2">
                  <c:v>Electric</c:v>
                </c:pt>
                <c:pt idx="3">
                  <c:v>Industry</c:v>
                </c:pt>
                <c:pt idx="4">
                  <c:v>Buildings</c:v>
                </c:pt>
                <c:pt idx="5">
                  <c:v>Transport</c:v>
                </c:pt>
                <c:pt idx="6">
                  <c:v>Gap</c:v>
                </c:pt>
                <c:pt idx="7">
                  <c:v>2030</c:v>
                </c:pt>
              </c:strCache>
            </c:strRef>
          </c:cat>
          <c:val>
            <c:numRef>
              <c:f>'W RIO'!$E$7:$L$7</c:f>
              <c:numCache>
                <c:formatCode>#,##0.0</c:formatCode>
                <c:ptCount val="8"/>
                <c:pt idx="0">
                  <c:v>850</c:v>
                </c:pt>
                <c:pt idx="1">
                  <c:v>777.34664804469276</c:v>
                </c:pt>
                <c:pt idx="3">
                  <c:v>113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2AE-416E-BD4C-687F025B9535}"/>
            </c:ext>
          </c:extLst>
        </c:ser>
        <c:ser>
          <c:idx val="11"/>
          <c:order val="5"/>
          <c:tx>
            <c:strRef>
              <c:f>'W RIO'!$D$10</c:f>
              <c:strCache>
                <c:ptCount val="1"/>
              </c:strCache>
            </c:strRef>
          </c:tx>
          <c:spPr>
            <a:solidFill>
              <a:srgbClr val="DA7D45"/>
            </a:solidFill>
            <a:ln>
              <a:noFill/>
            </a:ln>
            <a:effectLst/>
          </c:spPr>
          <c:invertIfNegative val="0"/>
          <c:val>
            <c:numRef>
              <c:f>'W RIO'!$E$10:$L$10</c:f>
              <c:numCache>
                <c:formatCode>#,##0.0</c:formatCode>
                <c:ptCount val="8"/>
              </c:numCache>
            </c:numRef>
          </c:val>
          <c:extLst>
            <c:ext xmlns:c16="http://schemas.microsoft.com/office/drawing/2014/chart" uri="{C3380CC4-5D6E-409C-BE32-E72D297353CC}">
              <c16:uniqueId val="{00000005-42AE-416E-BD4C-687F025B9535}"/>
            </c:ext>
          </c:extLst>
        </c:ser>
        <c:ser>
          <c:idx val="2"/>
          <c:order val="6"/>
          <c:tx>
            <c:strRef>
              <c:f>'W RIO'!$D$9</c:f>
              <c:strCache>
                <c:ptCount val="1"/>
                <c:pt idx="0">
                  <c:v>Buildings</c:v>
                </c:pt>
              </c:strCache>
            </c:strRef>
          </c:tx>
          <c:spPr>
            <a:solidFill>
              <a:srgbClr val="DA7D45"/>
            </a:solidFill>
            <a:ln>
              <a:noFill/>
            </a:ln>
            <a:effectLst/>
          </c:spPr>
          <c:invertIfNegative val="0"/>
          <c:cat>
            <c:strRef>
              <c:f>'W RIO'!$E$4:$L$4</c:f>
              <c:strCache>
                <c:ptCount val="8"/>
                <c:pt idx="0">
                  <c:v>2005</c:v>
                </c:pt>
                <c:pt idx="1">
                  <c:v>2021</c:v>
                </c:pt>
                <c:pt idx="2">
                  <c:v>Electric</c:v>
                </c:pt>
                <c:pt idx="3">
                  <c:v>Industry</c:v>
                </c:pt>
                <c:pt idx="4">
                  <c:v>Buildings</c:v>
                </c:pt>
                <c:pt idx="5">
                  <c:v>Transport</c:v>
                </c:pt>
                <c:pt idx="6">
                  <c:v>Gap</c:v>
                </c:pt>
                <c:pt idx="7">
                  <c:v>2030</c:v>
                </c:pt>
              </c:strCache>
            </c:strRef>
          </c:cat>
          <c:val>
            <c:numRef>
              <c:f>'W RIO'!$E$9:$L$9</c:f>
              <c:numCache>
                <c:formatCode>#,##0.0</c:formatCode>
                <c:ptCount val="8"/>
                <c:pt idx="0">
                  <c:v>585</c:v>
                </c:pt>
                <c:pt idx="1">
                  <c:v>559</c:v>
                </c:pt>
                <c:pt idx="4">
                  <c:v>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2AE-416E-BD4C-687F025B9535}"/>
            </c:ext>
          </c:extLst>
        </c:ser>
        <c:ser>
          <c:idx val="12"/>
          <c:order val="7"/>
          <c:tx>
            <c:strRef>
              <c:f>'W RIO'!$D$12</c:f>
              <c:strCache>
                <c:ptCount val="1"/>
              </c:strCache>
            </c:strRef>
          </c:tx>
          <c:spPr>
            <a:solidFill>
              <a:srgbClr val="8AC869"/>
            </a:solidFill>
            <a:ln>
              <a:noFill/>
            </a:ln>
            <a:effectLst/>
          </c:spPr>
          <c:invertIfNegative val="0"/>
          <c:val>
            <c:numRef>
              <c:f>'W RIO'!$E$12:$L$12</c:f>
              <c:numCache>
                <c:formatCode>#,##0.0</c:formatCode>
                <c:ptCount val="8"/>
              </c:numCache>
            </c:numRef>
          </c:val>
          <c:extLst>
            <c:ext xmlns:c16="http://schemas.microsoft.com/office/drawing/2014/chart" uri="{C3380CC4-5D6E-409C-BE32-E72D297353CC}">
              <c16:uniqueId val="{00000007-42AE-416E-BD4C-687F025B9535}"/>
            </c:ext>
          </c:extLst>
        </c:ser>
        <c:ser>
          <c:idx val="3"/>
          <c:order val="8"/>
          <c:tx>
            <c:strRef>
              <c:f>'W RIO'!$D$11</c:f>
              <c:strCache>
                <c:ptCount val="1"/>
                <c:pt idx="0">
                  <c:v>Transport</c:v>
                </c:pt>
              </c:strCache>
            </c:strRef>
          </c:tx>
          <c:spPr>
            <a:solidFill>
              <a:srgbClr val="8AC869"/>
            </a:solidFill>
            <a:ln>
              <a:noFill/>
            </a:ln>
            <a:effectLst/>
          </c:spPr>
          <c:invertIfNegative val="0"/>
          <c:cat>
            <c:strRef>
              <c:f>'W RIO'!$E$4:$L$4</c:f>
              <c:strCache>
                <c:ptCount val="8"/>
                <c:pt idx="0">
                  <c:v>2005</c:v>
                </c:pt>
                <c:pt idx="1">
                  <c:v>2021</c:v>
                </c:pt>
                <c:pt idx="2">
                  <c:v>Electric</c:v>
                </c:pt>
                <c:pt idx="3">
                  <c:v>Industry</c:v>
                </c:pt>
                <c:pt idx="4">
                  <c:v>Buildings</c:v>
                </c:pt>
                <c:pt idx="5">
                  <c:v>Transport</c:v>
                </c:pt>
                <c:pt idx="6">
                  <c:v>Gap</c:v>
                </c:pt>
                <c:pt idx="7">
                  <c:v>2030</c:v>
                </c:pt>
              </c:strCache>
            </c:strRef>
          </c:cat>
          <c:val>
            <c:numRef>
              <c:f>'W RIO'!$E$11:$L$11</c:f>
              <c:numCache>
                <c:formatCode>#,##0.0</c:formatCode>
                <c:ptCount val="8"/>
                <c:pt idx="0">
                  <c:v>1856</c:v>
                </c:pt>
                <c:pt idx="1">
                  <c:v>1699.7304573804574</c:v>
                </c:pt>
                <c:pt idx="5">
                  <c:v>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2AE-416E-BD4C-687F025B9535}"/>
            </c:ext>
          </c:extLst>
        </c:ser>
        <c:ser>
          <c:idx val="4"/>
          <c:order val="9"/>
          <c:tx>
            <c:v>Gap</c:v>
          </c:tx>
          <c:spPr>
            <a:solidFill>
              <a:srgbClr val="264478"/>
            </a:solidFill>
            <a:ln>
              <a:noFill/>
            </a:ln>
            <a:effectLst/>
          </c:spPr>
          <c:invertIfNegative val="0"/>
          <c:dPt>
            <c:idx val="7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5EBD-48F9-9255-25B909A1EF6D}"/>
              </c:ext>
            </c:extLst>
          </c:dPt>
          <c:val>
            <c:numRef>
              <c:f>'W RIO'!$E$13:$L$13</c:f>
              <c:numCache>
                <c:formatCode>#,##0.0</c:formatCode>
                <c:ptCount val="8"/>
                <c:pt idx="6">
                  <c:v>744.5</c:v>
                </c:pt>
                <c:pt idx="7" formatCode="General">
                  <c:v>2845.5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2AE-416E-BD4C-687F025B95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729918120"/>
        <c:axId val="729915824"/>
        <c:extLst/>
      </c:barChart>
      <c:catAx>
        <c:axId val="729918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50000"/>
                <a:lumOff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9915824"/>
        <c:crosses val="autoZero"/>
        <c:auto val="1"/>
        <c:lblAlgn val="ctr"/>
        <c:lblOffset val="100"/>
        <c:noMultiLvlLbl val="0"/>
      </c:catAx>
      <c:valAx>
        <c:axId val="729915824"/>
        <c:scaling>
          <c:orientation val="minMax"/>
          <c:max val="6200"/>
          <c:min val="0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Roboto" panose="02000000000000000000" pitchFamily="2" charset="0"/>
                    <a:ea typeface="Roboto" panose="02000000000000000000" pitchFamily="2" charset="0"/>
                    <a:cs typeface="+mn-cs"/>
                  </a:defRPr>
                </a:pPr>
                <a:r>
                  <a:rPr lang="en-US" sz="1600" b="1" i="0" baseline="0">
                    <a:solidFill>
                      <a:sysClr val="windowText" lastClr="000000"/>
                    </a:solidFill>
                    <a:effectLst/>
                    <a:latin typeface="Roboto" panose="02000000000000000000" pitchFamily="2" charset="0"/>
                    <a:ea typeface="Roboto" panose="02000000000000000000" pitchFamily="2" charset="0"/>
                  </a:rPr>
                  <a:t>Energy CO</a:t>
                </a:r>
                <a:r>
                  <a:rPr lang="en-US" sz="1600" b="1" i="0" baseline="-25000">
                    <a:solidFill>
                      <a:sysClr val="windowText" lastClr="000000"/>
                    </a:solidFill>
                    <a:effectLst/>
                    <a:latin typeface="Roboto" panose="02000000000000000000" pitchFamily="2" charset="0"/>
                    <a:ea typeface="Roboto" panose="02000000000000000000" pitchFamily="2" charset="0"/>
                  </a:rPr>
                  <a:t>2</a:t>
                </a:r>
                <a:r>
                  <a:rPr lang="en-US" sz="1600" b="1" i="0" baseline="0">
                    <a:solidFill>
                      <a:sysClr val="windowText" lastClr="000000"/>
                    </a:solidFill>
                    <a:effectLst/>
                    <a:latin typeface="Roboto" panose="02000000000000000000" pitchFamily="2" charset="0"/>
                    <a:ea typeface="Roboto" panose="02000000000000000000" pitchFamily="2" charset="0"/>
                  </a:rPr>
                  <a:t> Emissions (Mt-CO</a:t>
                </a:r>
                <a:r>
                  <a:rPr lang="en-US" sz="1600" b="1" i="0" baseline="-25000">
                    <a:solidFill>
                      <a:sysClr val="windowText" lastClr="000000"/>
                    </a:solidFill>
                    <a:effectLst/>
                    <a:latin typeface="Roboto" panose="02000000000000000000" pitchFamily="2" charset="0"/>
                    <a:ea typeface="Roboto" panose="02000000000000000000" pitchFamily="2" charset="0"/>
                  </a:rPr>
                  <a:t>2</a:t>
                </a:r>
                <a:r>
                  <a:rPr lang="en-US" sz="1600" b="1" i="0" baseline="0">
                    <a:solidFill>
                      <a:sysClr val="windowText" lastClr="000000"/>
                    </a:solidFill>
                    <a:effectLst/>
                    <a:latin typeface="Roboto" panose="02000000000000000000" pitchFamily="2" charset="0"/>
                    <a:ea typeface="Roboto" panose="02000000000000000000" pitchFamily="2" charset="0"/>
                  </a:rPr>
                  <a:t>)</a:t>
                </a:r>
                <a:endParaRPr lang="en-US" sz="1600">
                  <a:solidFill>
                    <a:sysClr val="windowText" lastClr="000000"/>
                  </a:solidFill>
                  <a:effectLst/>
                  <a:latin typeface="Roboto" panose="02000000000000000000" pitchFamily="2" charset="0"/>
                  <a:ea typeface="Roboto" panose="02000000000000000000" pitchFamily="2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Roboto" panose="02000000000000000000" pitchFamily="2" charset="0"/>
                  <a:ea typeface="Roboto" panose="02000000000000000000" pitchFamily="2" charset="0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Roboto" panose="02000000000000000000" pitchFamily="2" charset="0"/>
                <a:ea typeface="Roboto" panose="02000000000000000000" pitchFamily="2" charset="0"/>
                <a:cs typeface="+mn-cs"/>
              </a:defRPr>
            </a:pPr>
            <a:endParaRPr lang="en-US"/>
          </a:p>
        </c:txPr>
        <c:crossAx val="729918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1.xml"/><Relationship Id="rId13" Type="http://schemas.openxmlformats.org/officeDocument/2006/relationships/chart" Target="../charts/chart16.xml"/><Relationship Id="rId3" Type="http://schemas.openxmlformats.org/officeDocument/2006/relationships/chart" Target="../charts/chart6.xml"/><Relationship Id="rId7" Type="http://schemas.openxmlformats.org/officeDocument/2006/relationships/chart" Target="../charts/chart10.xml"/><Relationship Id="rId12" Type="http://schemas.openxmlformats.org/officeDocument/2006/relationships/chart" Target="../charts/chart15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11" Type="http://schemas.openxmlformats.org/officeDocument/2006/relationships/chart" Target="../charts/chart14.xml"/><Relationship Id="rId5" Type="http://schemas.openxmlformats.org/officeDocument/2006/relationships/chart" Target="../charts/chart8.xml"/><Relationship Id="rId10" Type="http://schemas.openxmlformats.org/officeDocument/2006/relationships/chart" Target="../charts/chart13.xml"/><Relationship Id="rId4" Type="http://schemas.openxmlformats.org/officeDocument/2006/relationships/chart" Target="../charts/chart7.xml"/><Relationship Id="rId9" Type="http://schemas.openxmlformats.org/officeDocument/2006/relationships/chart" Target="../charts/chart12.xml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4.xml"/><Relationship Id="rId3" Type="http://schemas.openxmlformats.org/officeDocument/2006/relationships/chart" Target="../charts/chart19.xml"/><Relationship Id="rId7" Type="http://schemas.openxmlformats.org/officeDocument/2006/relationships/chart" Target="../charts/chart23.xml"/><Relationship Id="rId2" Type="http://schemas.openxmlformats.org/officeDocument/2006/relationships/chart" Target="../charts/chart18.xml"/><Relationship Id="rId1" Type="http://schemas.openxmlformats.org/officeDocument/2006/relationships/chart" Target="../charts/chart17.xml"/><Relationship Id="rId6" Type="http://schemas.openxmlformats.org/officeDocument/2006/relationships/chart" Target="../charts/chart22.xml"/><Relationship Id="rId5" Type="http://schemas.openxmlformats.org/officeDocument/2006/relationships/chart" Target="../charts/chart21.xml"/><Relationship Id="rId4" Type="http://schemas.openxmlformats.org/officeDocument/2006/relationships/chart" Target="../charts/chart20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7.xml"/><Relationship Id="rId2" Type="http://schemas.openxmlformats.org/officeDocument/2006/relationships/chart" Target="../charts/chart26.xml"/><Relationship Id="rId1" Type="http://schemas.openxmlformats.org/officeDocument/2006/relationships/chart" Target="../charts/chart25.xml"/><Relationship Id="rId4" Type="http://schemas.openxmlformats.org/officeDocument/2006/relationships/chart" Target="../charts/chart28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0.xml"/><Relationship Id="rId1" Type="http://schemas.openxmlformats.org/officeDocument/2006/relationships/chart" Target="../charts/chart29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1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2.xml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5.xml"/><Relationship Id="rId2" Type="http://schemas.openxmlformats.org/officeDocument/2006/relationships/chart" Target="../charts/chart34.xml"/><Relationship Id="rId1" Type="http://schemas.openxmlformats.org/officeDocument/2006/relationships/chart" Target="../charts/chart33.xml"/><Relationship Id="rId6" Type="http://schemas.openxmlformats.org/officeDocument/2006/relationships/chart" Target="../charts/chart38.xml"/><Relationship Id="rId5" Type="http://schemas.openxmlformats.org/officeDocument/2006/relationships/chart" Target="../charts/chart37.xml"/><Relationship Id="rId4" Type="http://schemas.openxmlformats.org/officeDocument/2006/relationships/chart" Target="../charts/chart36.xml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0.xml"/><Relationship Id="rId1" Type="http://schemas.openxmlformats.org/officeDocument/2006/relationships/chart" Target="../charts/chart39.xml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2.xml"/><Relationship Id="rId1" Type="http://schemas.openxmlformats.org/officeDocument/2006/relationships/chart" Target="../charts/chart41.xml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4.xml"/><Relationship Id="rId1" Type="http://schemas.openxmlformats.org/officeDocument/2006/relationships/chart" Target="../charts/chart43.xml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6.xml"/><Relationship Id="rId1" Type="http://schemas.openxmlformats.org/officeDocument/2006/relationships/chart" Target="../charts/chart45.xml"/></Relationships>
</file>

<file path=xl/drawings/_rels/drawing1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8.xml"/><Relationship Id="rId1" Type="http://schemas.openxmlformats.org/officeDocument/2006/relationships/chart" Target="../charts/chart47.xml"/></Relationships>
</file>

<file path=xl/drawings/_rels/drawing1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0.xml"/><Relationship Id="rId1" Type="http://schemas.openxmlformats.org/officeDocument/2006/relationships/chart" Target="../charts/chart4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306</xdr:colOff>
      <xdr:row>55</xdr:row>
      <xdr:rowOff>176213</xdr:rowOff>
    </xdr:from>
    <xdr:to>
      <xdr:col>24</xdr:col>
      <xdr:colOff>524401</xdr:colOff>
      <xdr:row>83</xdr:row>
      <xdr:rowOff>93662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F3F1B97-C4AB-459C-9D35-9757D199D85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32484</xdr:colOff>
      <xdr:row>55</xdr:row>
      <xdr:rowOff>171659</xdr:rowOff>
    </xdr:from>
    <xdr:to>
      <xdr:col>37</xdr:col>
      <xdr:colOff>548903</xdr:colOff>
      <xdr:row>83</xdr:row>
      <xdr:rowOff>89108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B14C9F5-15BA-4D43-A284-FAD4BFC4D4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37</xdr:col>
      <xdr:colOff>532280</xdr:colOff>
      <xdr:row>55</xdr:row>
      <xdr:rowOff>90767</xdr:rowOff>
    </xdr:from>
    <xdr:to>
      <xdr:col>51</xdr:col>
      <xdr:colOff>179295</xdr:colOff>
      <xdr:row>82</xdr:row>
      <xdr:rowOff>168088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AB35A58F-D521-4472-A6C1-EC0B329411C7}"/>
            </a:ext>
          </a:extLst>
        </xdr:cNvPr>
        <xdr:cNvGrpSpPr/>
      </xdr:nvGrpSpPr>
      <xdr:grpSpPr>
        <a:xfrm>
          <a:off x="24411455" y="10568267"/>
          <a:ext cx="8181415" cy="5220821"/>
          <a:chOff x="24255133" y="10568267"/>
          <a:chExt cx="8118662" cy="5220821"/>
        </a:xfrm>
      </xdr:grpSpPr>
      <xdr:grpSp>
        <xdr:nvGrpSpPr>
          <xdr:cNvPr id="5" name="Group 4">
            <a:extLst>
              <a:ext uri="{FF2B5EF4-FFF2-40B4-BE49-F238E27FC236}">
                <a16:creationId xmlns:a16="http://schemas.microsoft.com/office/drawing/2014/main" id="{B3769121-1D50-4A28-AD23-D64EB87876F9}"/>
              </a:ext>
            </a:extLst>
          </xdr:cNvPr>
          <xdr:cNvGrpSpPr/>
        </xdr:nvGrpSpPr>
        <xdr:grpSpPr>
          <a:xfrm>
            <a:off x="24255133" y="10568267"/>
            <a:ext cx="8118662" cy="5220821"/>
            <a:chOff x="24255133" y="10377767"/>
            <a:chExt cx="8118662" cy="5220821"/>
          </a:xfrm>
        </xdr:grpSpPr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B9A0F34A-6171-4811-A5F4-D073D97CD84A}"/>
                </a:ext>
              </a:extLst>
            </xdr:cNvPr>
            <xdr:cNvGraphicFramePr/>
          </xdr:nvGraphicFramePr>
          <xdr:xfrm>
            <a:off x="24255133" y="10377767"/>
            <a:ext cx="8118662" cy="5220821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  <xdr:grpSp>
          <xdr:nvGrpSpPr>
            <xdr:cNvPr id="9" name="Group 8">
              <a:extLst>
                <a:ext uri="{FF2B5EF4-FFF2-40B4-BE49-F238E27FC236}">
                  <a16:creationId xmlns:a16="http://schemas.microsoft.com/office/drawing/2014/main" id="{0C797CF4-6AF1-4AC2-B9C8-20EEEE4FCF9F}"/>
                </a:ext>
              </a:extLst>
            </xdr:cNvPr>
            <xdr:cNvGrpSpPr/>
          </xdr:nvGrpSpPr>
          <xdr:grpSpPr>
            <a:xfrm>
              <a:off x="28226133" y="10537726"/>
              <a:ext cx="2673218" cy="4593417"/>
              <a:chOff x="28226133" y="10537726"/>
              <a:chExt cx="2673218" cy="4593417"/>
            </a:xfrm>
          </xdr:grpSpPr>
          <xdr:grpSp>
            <xdr:nvGrpSpPr>
              <xdr:cNvPr id="10" name="Group 9">
                <a:extLst>
                  <a:ext uri="{FF2B5EF4-FFF2-40B4-BE49-F238E27FC236}">
                    <a16:creationId xmlns:a16="http://schemas.microsoft.com/office/drawing/2014/main" id="{735DD9C6-53FF-4E90-AC7B-222E986F114A}"/>
                  </a:ext>
                </a:extLst>
              </xdr:cNvPr>
              <xdr:cNvGrpSpPr/>
            </xdr:nvGrpSpPr>
            <xdr:grpSpPr>
              <a:xfrm>
                <a:off x="28226133" y="10537726"/>
                <a:ext cx="2670622" cy="4593417"/>
                <a:chOff x="4300619" y="844389"/>
                <a:chExt cx="2703122" cy="4593417"/>
              </a:xfrm>
            </xdr:grpSpPr>
            <xdr:cxnSp macro="">
              <xdr:nvCxnSpPr>
                <xdr:cNvPr id="12" name="Straight Connector 11">
                  <a:extLst>
                    <a:ext uri="{FF2B5EF4-FFF2-40B4-BE49-F238E27FC236}">
                      <a16:creationId xmlns:a16="http://schemas.microsoft.com/office/drawing/2014/main" id="{A8DEB954-9528-415A-A98F-A9A31F36D134}"/>
                    </a:ext>
                  </a:extLst>
                </xdr:cNvPr>
                <xdr:cNvCxnSpPr>
                  <a:cxnSpLocks/>
                </xdr:cNvCxnSpPr>
              </xdr:nvCxnSpPr>
              <xdr:spPr bwMode="auto">
                <a:xfrm flipV="1">
                  <a:off x="5786942" y="865806"/>
                  <a:ext cx="0" cy="4572000"/>
                </a:xfrm>
                <a:prstGeom prst="line">
                  <a:avLst/>
                </a:prstGeom>
                <a:solidFill>
                  <a:schemeClr val="accent1"/>
                </a:solidFill>
                <a:ln w="19050" cap="flat" cmpd="sng" algn="ctr">
                  <a:solidFill>
                    <a:schemeClr val="tx1">
                      <a:lumMod val="50000"/>
                      <a:lumOff val="50000"/>
                      <a:alpha val="80000"/>
                    </a:schemeClr>
                  </a:solidFill>
                  <a:prstDash val="solid"/>
                  <a:round/>
                  <a:headEnd type="none" w="med" len="med"/>
                  <a:tailEnd type="none" w="med" len="med"/>
                </a:ln>
                <a:effectLst/>
              </xdr:spPr>
            </xdr:cxnSp>
            <xdr:grpSp>
              <xdr:nvGrpSpPr>
                <xdr:cNvPr id="13" name="Group 12">
                  <a:extLst>
                    <a:ext uri="{FF2B5EF4-FFF2-40B4-BE49-F238E27FC236}">
                      <a16:creationId xmlns:a16="http://schemas.microsoft.com/office/drawing/2014/main" id="{4C3A37DE-59E0-4F18-9E22-91694BA03BA2}"/>
                    </a:ext>
                  </a:extLst>
                </xdr:cNvPr>
                <xdr:cNvGrpSpPr/>
              </xdr:nvGrpSpPr>
              <xdr:grpSpPr>
                <a:xfrm>
                  <a:off x="4300619" y="844389"/>
                  <a:ext cx="2703122" cy="351245"/>
                  <a:chOff x="2606730" y="803626"/>
                  <a:chExt cx="2703122" cy="351245"/>
                </a:xfrm>
              </xdr:grpSpPr>
              <xdr:sp macro="" textlink="">
                <xdr:nvSpPr>
                  <xdr:cNvPr id="14" name="TextBox 8">
                    <a:extLst>
                      <a:ext uri="{FF2B5EF4-FFF2-40B4-BE49-F238E27FC236}">
                        <a16:creationId xmlns:a16="http://schemas.microsoft.com/office/drawing/2014/main" id="{3428D9F3-D7D8-42A6-ACB9-A758FB326249}"/>
                      </a:ext>
                    </a:extLst>
                  </xdr:cNvPr>
                  <xdr:cNvSpPr txBox="1"/>
                </xdr:nvSpPr>
                <xdr:spPr>
                  <a:xfrm>
                    <a:off x="3072212" y="803626"/>
                    <a:ext cx="985412" cy="349538"/>
                  </a:xfrm>
                  <a:prstGeom prst="rect">
                    <a:avLst/>
                  </a:prstGeom>
                  <a:noFill/>
                </xdr:spPr>
                <xdr:txBody>
                  <a:bodyPr wrap="square" rtlCol="0">
                    <a:spAutoFit/>
                  </a:bodyPr>
                  <a:lstStyle>
                    <a:defPPr>
                      <a:defRPr lang="en-US"/>
                    </a:defPPr>
                    <a:lvl1pPr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1pPr>
                    <a:lvl2pPr marL="4572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2pPr>
                    <a:lvl3pPr marL="9144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3pPr>
                    <a:lvl4pPr marL="13716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4pPr>
                    <a:lvl5pPr marL="18288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9pPr>
                  </a:lstStyle>
                  <a:p>
                    <a:pPr algn="l"/>
                    <a:r>
                      <a:rPr lang="en-US" sz="1600">
                        <a:solidFill>
                          <a:schemeClr val="tx1">
                            <a:lumMod val="50000"/>
                            <a:lumOff val="50000"/>
                          </a:schemeClr>
                        </a:solidFill>
                        <a:latin typeface="+mn-lt"/>
                      </a:rPr>
                      <a:t>Historical</a:t>
                    </a:r>
                  </a:p>
                </xdr:txBody>
              </xdr:sp>
              <xdr:sp macro="" textlink="">
                <xdr:nvSpPr>
                  <xdr:cNvPr id="15" name="TextBox 9">
                    <a:extLst>
                      <a:ext uri="{FF2B5EF4-FFF2-40B4-BE49-F238E27FC236}">
                        <a16:creationId xmlns:a16="http://schemas.microsoft.com/office/drawing/2014/main" id="{4D0CDF4E-B7E4-4123-81C5-B627CC267958}"/>
                      </a:ext>
                    </a:extLst>
                  </xdr:cNvPr>
                  <xdr:cNvSpPr txBox="1"/>
                </xdr:nvSpPr>
                <xdr:spPr>
                  <a:xfrm>
                    <a:off x="4139413" y="805333"/>
                    <a:ext cx="791659" cy="349538"/>
                  </a:xfrm>
                  <a:prstGeom prst="rect">
                    <a:avLst/>
                  </a:prstGeom>
                  <a:noFill/>
                </xdr:spPr>
                <xdr:txBody>
                  <a:bodyPr wrap="square" rtlCol="0">
                    <a:spAutoFit/>
                  </a:bodyPr>
                  <a:lstStyle>
                    <a:defPPr>
                      <a:defRPr lang="en-US"/>
                    </a:defPPr>
                    <a:lvl1pPr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1pPr>
                    <a:lvl2pPr marL="4572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2pPr>
                    <a:lvl3pPr marL="9144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3pPr>
                    <a:lvl4pPr marL="13716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4pPr>
                    <a:lvl5pPr marL="18288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9pPr>
                  </a:lstStyle>
                  <a:p>
                    <a:pPr algn="l"/>
                    <a:r>
                      <a:rPr lang="en-US" sz="1600">
                        <a:solidFill>
                          <a:schemeClr val="tx1">
                            <a:lumMod val="50000"/>
                            <a:lumOff val="50000"/>
                          </a:schemeClr>
                        </a:solidFill>
                        <a:latin typeface="+mn-lt"/>
                      </a:rPr>
                      <a:t>Future</a:t>
                    </a:r>
                  </a:p>
                </xdr:txBody>
              </xdr:sp>
              <xdr:cxnSp macro="">
                <xdr:nvCxnSpPr>
                  <xdr:cNvPr id="16" name="Straight Arrow Connector 15">
                    <a:extLst>
                      <a:ext uri="{FF2B5EF4-FFF2-40B4-BE49-F238E27FC236}">
                        <a16:creationId xmlns:a16="http://schemas.microsoft.com/office/drawing/2014/main" id="{A42505CB-730E-4C23-9FF1-3BF4998F4BEF}"/>
                      </a:ext>
                    </a:extLst>
                  </xdr:cNvPr>
                  <xdr:cNvCxnSpPr>
                    <a:cxnSpLocks/>
                  </xdr:cNvCxnSpPr>
                </xdr:nvCxnSpPr>
                <xdr:spPr bwMode="auto">
                  <a:xfrm>
                    <a:off x="4852652" y="976636"/>
                    <a:ext cx="457200" cy="0"/>
                  </a:xfrm>
                  <a:prstGeom prst="straightConnector1">
                    <a:avLst/>
                  </a:prstGeom>
                  <a:solidFill>
                    <a:schemeClr val="accent1"/>
                  </a:solidFill>
                  <a:ln w="19050" cap="flat" cmpd="sng" algn="ctr">
                    <a:solidFill>
                      <a:schemeClr val="tx1">
                        <a:lumMod val="50000"/>
                        <a:lumOff val="50000"/>
                      </a:schemeClr>
                    </a:solidFill>
                    <a:prstDash val="solid"/>
                    <a:round/>
                    <a:headEnd type="none" w="med" len="med"/>
                    <a:tailEnd type="arrow" w="lg" len="lg"/>
                  </a:ln>
                  <a:effectLst/>
                </xdr:spPr>
              </xdr:cxnSp>
              <xdr:cxnSp macro="">
                <xdr:nvCxnSpPr>
                  <xdr:cNvPr id="17" name="Straight Arrow Connector 16">
                    <a:extLst>
                      <a:ext uri="{FF2B5EF4-FFF2-40B4-BE49-F238E27FC236}">
                        <a16:creationId xmlns:a16="http://schemas.microsoft.com/office/drawing/2014/main" id="{C0AD74E8-E0C4-43B2-97DE-43B5E51C202C}"/>
                      </a:ext>
                    </a:extLst>
                  </xdr:cNvPr>
                  <xdr:cNvCxnSpPr>
                    <a:cxnSpLocks/>
                  </xdr:cNvCxnSpPr>
                </xdr:nvCxnSpPr>
                <xdr:spPr bwMode="auto">
                  <a:xfrm>
                    <a:off x="2606730" y="975827"/>
                    <a:ext cx="457200" cy="0"/>
                  </a:xfrm>
                  <a:prstGeom prst="straightConnector1">
                    <a:avLst/>
                  </a:prstGeom>
                  <a:solidFill>
                    <a:schemeClr val="accent1"/>
                  </a:solidFill>
                  <a:ln w="19050" cap="flat" cmpd="sng" algn="ctr">
                    <a:solidFill>
                      <a:schemeClr val="tx1">
                        <a:lumMod val="50000"/>
                        <a:lumOff val="50000"/>
                      </a:schemeClr>
                    </a:solidFill>
                    <a:prstDash val="solid"/>
                    <a:round/>
                    <a:headEnd type="arrow" w="lg" len="lg"/>
                    <a:tailEnd type="none" w="lg" len="lg"/>
                  </a:ln>
                  <a:effectLst/>
                </xdr:spPr>
              </xdr:cxnSp>
            </xdr:grpSp>
          </xdr:grpSp>
          <xdr:sp macro="" textlink="">
            <xdr:nvSpPr>
              <xdr:cNvPr id="11" name="TextBox 8">
                <a:extLst>
                  <a:ext uri="{FF2B5EF4-FFF2-40B4-BE49-F238E27FC236}">
                    <a16:creationId xmlns:a16="http://schemas.microsoft.com/office/drawing/2014/main" id="{882C696D-E742-4796-A9FA-697793342011}"/>
                  </a:ext>
                </a:extLst>
              </xdr:cNvPr>
              <xdr:cNvSpPr txBox="1"/>
            </xdr:nvSpPr>
            <xdr:spPr>
              <a:xfrm>
                <a:off x="29732332" y="12796946"/>
                <a:ext cx="1167019" cy="568298"/>
              </a:xfrm>
              <a:prstGeom prst="rect">
                <a:avLst/>
              </a:prstGeom>
              <a:noFill/>
            </xdr:spPr>
            <xdr:txBody>
              <a:bodyPr wrap="square" rtlCol="0">
                <a:noAutofit/>
              </a:bodyPr>
              <a:lstStyle>
                <a:defPPr>
                  <a:defRPr lang="en-US"/>
                </a:defPPr>
                <a:lvl1pPr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1pPr>
                <a:lvl2pPr marL="4572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2pPr>
                <a:lvl3pPr marL="9144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3pPr>
                <a:lvl4pPr marL="13716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4pPr>
                <a:lvl5pPr marL="18288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sz="1600" b="1">
                    <a:solidFill>
                      <a:srgbClr val="C00000"/>
                    </a:solidFill>
                    <a:latin typeface="+mn-lt"/>
                  </a:rPr>
                  <a:t>2022–2030 Average</a:t>
                </a:r>
              </a:p>
            </xdr:txBody>
          </xdr:sp>
        </xdr:grpSp>
      </xdr:grpSp>
      <xdr:sp macro="" textlink="">
        <xdr:nvSpPr>
          <xdr:cNvPr id="6" name="TextBox 8">
            <a:extLst>
              <a:ext uri="{FF2B5EF4-FFF2-40B4-BE49-F238E27FC236}">
                <a16:creationId xmlns:a16="http://schemas.microsoft.com/office/drawing/2014/main" id="{90288B8F-67A3-4F5E-B7C7-7C6524917A07}"/>
              </a:ext>
            </a:extLst>
          </xdr:cNvPr>
          <xdr:cNvSpPr txBox="1"/>
        </xdr:nvSpPr>
        <xdr:spPr>
          <a:xfrm>
            <a:off x="27516045" y="11366646"/>
            <a:ext cx="1167019" cy="568298"/>
          </a:xfrm>
          <a:prstGeom prst="rect">
            <a:avLst/>
          </a:prstGeom>
          <a:noFill/>
        </xdr:spPr>
        <xdr:txBody>
          <a:bodyPr wrap="square" rtlCol="0">
            <a:noAutofit/>
          </a:bodyPr>
          <a:lstStyle>
            <a:defPPr>
              <a:defRPr lang="en-US"/>
            </a:defPPr>
            <a:lvl1pPr algn="ctr" rtl="0" eaLnBrk="0" fontAlgn="base" hangingPunct="0">
              <a:spcBef>
                <a:spcPct val="50000"/>
              </a:spcBef>
              <a:spcAft>
                <a:spcPct val="0"/>
              </a:spcAft>
              <a:defRPr sz="1600" kern="1200">
                <a:solidFill>
                  <a:srgbClr val="000000"/>
                </a:solidFill>
                <a:latin typeface="Arial" charset="0"/>
                <a:ea typeface="+mn-ea"/>
                <a:cs typeface="+mn-cs"/>
              </a:defRPr>
            </a:lvl1pPr>
            <a:lvl2pPr marL="4572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kern="1200">
                <a:solidFill>
                  <a:srgbClr val="000000"/>
                </a:solidFill>
                <a:latin typeface="Arial" charset="0"/>
                <a:ea typeface="+mn-ea"/>
                <a:cs typeface="+mn-cs"/>
              </a:defRPr>
            </a:lvl2pPr>
            <a:lvl3pPr marL="9144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kern="1200">
                <a:solidFill>
                  <a:srgbClr val="000000"/>
                </a:solidFill>
                <a:latin typeface="Arial" charset="0"/>
                <a:ea typeface="+mn-ea"/>
                <a:cs typeface="+mn-cs"/>
              </a:defRPr>
            </a:lvl3pPr>
            <a:lvl4pPr marL="13716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kern="1200">
                <a:solidFill>
                  <a:srgbClr val="000000"/>
                </a:solidFill>
                <a:latin typeface="Arial" charset="0"/>
                <a:ea typeface="+mn-ea"/>
                <a:cs typeface="+mn-cs"/>
              </a:defRPr>
            </a:lvl4pPr>
            <a:lvl5pPr marL="18288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kern="1200">
                <a:solidFill>
                  <a:srgbClr val="000000"/>
                </a:solidFill>
                <a:latin typeface="Arial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600" kern="1200">
                <a:solidFill>
                  <a:srgbClr val="000000"/>
                </a:solidFill>
                <a:latin typeface="Arial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600" kern="1200">
                <a:solidFill>
                  <a:srgbClr val="000000"/>
                </a:solidFill>
                <a:latin typeface="Arial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600" kern="1200">
                <a:solidFill>
                  <a:srgbClr val="000000"/>
                </a:solidFill>
                <a:latin typeface="Arial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600" kern="1200">
                <a:solidFill>
                  <a:srgbClr val="000000"/>
                </a:solidFill>
                <a:latin typeface="Arial" charset="0"/>
                <a:ea typeface="+mn-ea"/>
                <a:cs typeface="+mn-cs"/>
              </a:defRPr>
            </a:lvl9pPr>
          </a:lstStyle>
          <a:p>
            <a:pPr algn="ctr"/>
            <a:r>
              <a:rPr lang="en-US" sz="1600" b="1">
                <a:solidFill>
                  <a:srgbClr val="C00000"/>
                </a:solidFill>
                <a:latin typeface="+mn-lt"/>
              </a:rPr>
              <a:t>2005–2021 Average</a:t>
            </a:r>
          </a:p>
        </xdr:txBody>
      </xdr:sp>
      <xdr:cxnSp macro="">
        <xdr:nvCxnSpPr>
          <xdr:cNvPr id="7" name="Straight Connector 6">
            <a:extLst>
              <a:ext uri="{FF2B5EF4-FFF2-40B4-BE49-F238E27FC236}">
                <a16:creationId xmlns:a16="http://schemas.microsoft.com/office/drawing/2014/main" id="{3B74762A-2935-4CDE-92EF-E3B41C505A8F}"/>
              </a:ext>
            </a:extLst>
          </xdr:cNvPr>
          <xdr:cNvCxnSpPr/>
        </xdr:nvCxnSpPr>
        <xdr:spPr bwMode="auto">
          <a:xfrm>
            <a:off x="28066460" y="11961169"/>
            <a:ext cx="385275" cy="601123"/>
          </a:xfrm>
          <a:prstGeom prst="line">
            <a:avLst/>
          </a:prstGeom>
          <a:solidFill>
            <a:schemeClr val="accent1"/>
          </a:solidFill>
          <a:ln w="9525" cap="flat" cmpd="sng" algn="ctr">
            <a:solidFill>
              <a:srgbClr val="C00000"/>
            </a:solidFill>
            <a:prstDash val="solid"/>
            <a:round/>
            <a:headEnd type="none" w="med" len="med"/>
            <a:tailEnd type="none" w="med" len="med"/>
          </a:ln>
          <a:effectLst/>
        </xdr:spPr>
      </xdr:cxn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0.82559</cdr:x>
      <cdr:y>0.28329</cdr:y>
    </cdr:from>
    <cdr:to>
      <cdr:x>0.98759</cdr:x>
      <cdr:y>0.70202</cdr:y>
    </cdr:to>
    <cdr:grpSp>
      <cdr:nvGrpSpPr>
        <cdr:cNvPr id="22" name="Group 21">
          <a:extLst xmlns:a="http://schemas.openxmlformats.org/drawingml/2006/main">
            <a:ext uri="{FF2B5EF4-FFF2-40B4-BE49-F238E27FC236}">
              <a16:creationId xmlns:a16="http://schemas.microsoft.com/office/drawing/2014/main" id="{12788186-2031-40BA-B7AB-E170932341C3}"/>
            </a:ext>
          </a:extLst>
        </cdr:cNvPr>
        <cdr:cNvGrpSpPr/>
      </cdr:nvGrpSpPr>
      <cdr:grpSpPr>
        <a:xfrm xmlns:a="http://schemas.openxmlformats.org/drawingml/2006/main">
          <a:off x="6472044" y="1487683"/>
          <a:ext cx="1269965" cy="2198939"/>
          <a:chOff x="6332416" y="1438030"/>
          <a:chExt cx="1262372" cy="2141683"/>
        </a:xfrm>
      </cdr:grpSpPr>
      <cdr:grpSp>
        <cdr:nvGrpSpPr>
          <cdr:cNvPr id="2" name="Group 1">
            <a:extLst xmlns:a="http://schemas.openxmlformats.org/drawingml/2006/main">
              <a:ext uri="{FF2B5EF4-FFF2-40B4-BE49-F238E27FC236}">
                <a16:creationId xmlns:a16="http://schemas.microsoft.com/office/drawing/2014/main" id="{8D9FA111-AF48-448B-AC12-12D2FB38137C}"/>
              </a:ext>
            </a:extLst>
          </cdr:cNvPr>
          <cdr:cNvGrpSpPr/>
        </cdr:nvGrpSpPr>
        <cdr:grpSpPr>
          <a:xfrm xmlns:a="http://schemas.openxmlformats.org/drawingml/2006/main">
            <a:off x="6333587" y="1723494"/>
            <a:ext cx="1261201" cy="1856219"/>
            <a:chOff x="-9011004" y="2988450"/>
            <a:chExt cx="1272737" cy="1825228"/>
          </a:xfrm>
        </cdr:grpSpPr>
        <cdr:sp macro="" textlink="">
          <cdr:nvSpPr>
            <cdr:cNvPr id="3" name="Rectangle 2">
              <a:extLst xmlns:a="http://schemas.openxmlformats.org/drawingml/2006/main">
                <a:ext uri="{FF2B5EF4-FFF2-40B4-BE49-F238E27FC236}">
                  <a16:creationId xmlns:a16="http://schemas.microsoft.com/office/drawing/2014/main" id="{DBA4C15D-8776-46F1-AC25-3FD3218D6214}"/>
                </a:ext>
              </a:extLst>
            </cdr:cNvPr>
            <cdr:cNvSpPr>
              <a:spLocks xmlns:a="http://schemas.openxmlformats.org/drawingml/2006/main" noChangeArrowheads="1"/>
            </cdr:cNvSpPr>
          </cdr:nvSpPr>
          <cdr:spPr bwMode="auto">
            <a:xfrm xmlns:a="http://schemas.openxmlformats.org/drawingml/2006/main">
              <a:off x="-9011004" y="3067581"/>
              <a:ext cx="137160" cy="45720"/>
            </a:xfrm>
            <a:prstGeom xmlns:a="http://schemas.openxmlformats.org/drawingml/2006/main" prst="rect">
              <a:avLst/>
            </a:prstGeom>
            <a:solidFill xmlns:a="http://schemas.openxmlformats.org/drawingml/2006/main">
              <a:schemeClr val="tx1"/>
            </a:solidFill>
            <a:ln xmlns:a="http://schemas.openxmlformats.org/drawingml/2006/main">
              <a:noFill/>
            </a:ln>
            <a:extLst xmlns:a="http://schemas.openxmlformats.org/drawingml/2006/main"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cdr:spPr>
          <cdr:txBody>
            <a:bodyPr xmlns:a="http://schemas.openxmlformats.org/drawingml/2006/main" vert="horz" wrap="square" lIns="91440" tIns="45720" rIns="91440" bIns="45720" numCol="1" anchor="t" anchorCtr="0" compatLnSpc="1">
              <a:prstTxWarp prst="textNoShape">
                <a:avLst/>
              </a:prstTxWarp>
            </a:bodyPr>
            <a:lstStyle xmlns:a="http://schemas.openxmlformats.org/drawingml/2006/main"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endParaRPr lang="en-US">
                <a:solidFill>
                  <a:schemeClr val="tx1"/>
                </a:solidFill>
              </a:endParaRPr>
            </a:p>
          </cdr:txBody>
        </cdr:sp>
        <cdr:sp macro="" textlink="">
          <cdr:nvSpPr>
            <cdr:cNvPr id="4" name="Rectangle 3">
              <a:extLst xmlns:a="http://schemas.openxmlformats.org/drawingml/2006/main">
                <a:ext uri="{FF2B5EF4-FFF2-40B4-BE49-F238E27FC236}">
                  <a16:creationId xmlns:a16="http://schemas.microsoft.com/office/drawing/2014/main" id="{9A4B7DAF-7558-4512-8D55-C768813DD8CE}"/>
                </a:ext>
              </a:extLst>
            </cdr:cNvPr>
            <cdr:cNvSpPr>
              <a:spLocks xmlns:a="http://schemas.openxmlformats.org/drawingml/2006/main" noChangeArrowheads="1"/>
            </cdr:cNvSpPr>
          </cdr:nvSpPr>
          <cdr:spPr bwMode="auto">
            <a:xfrm xmlns:a="http://schemas.openxmlformats.org/drawingml/2006/main">
              <a:off x="-8820936" y="2988450"/>
              <a:ext cx="265137" cy="215444"/>
            </a:xfrm>
            <a:prstGeom xmlns:a="http://schemas.openxmlformats.org/drawingml/2006/main" prst="rect">
              <a:avLst/>
            </a:prstGeom>
            <a:noFill xmlns:a="http://schemas.openxmlformats.org/drawingml/2006/main"/>
            <a:ln xmlns:a="http://schemas.openxmlformats.org/drawingml/2006/main">
              <a:noFill/>
            </a:ln>
            <a:extLst xmlns:a="http://schemas.openxmlformats.org/drawingml/2006/main"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cdr:spPr>
          <cdr:txBody>
            <a:bodyPr xmlns:a="http://schemas.openxmlformats.org/drawingml/2006/main" vert="horz" wrap="none" lIns="0" tIns="0" rIns="0" bIns="0" numCol="1" anchor="t" anchorCtr="0" compatLnSpc="1">
              <a:prstTxWarp prst="textNoShape">
                <a:avLst/>
              </a:prstTxWarp>
              <a:spAutoFit/>
            </a:bodyPr>
            <a:lstStyle xmlns:a="http://schemas.openxmlformats.org/drawingml/2006/main"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marL="0" marR="0" lvl="0" indent="0" algn="l" defTabSz="914400" rtl="0" eaLnBrk="0" fontAlgn="base" latinLnBrk="0" hangingPunct="0">
                <a:lnSpc>
                  <a:spcPct val="100000"/>
                </a:lnSpc>
                <a:spcBef>
                  <a:spcPct val="0"/>
                </a:spcBef>
                <a:spcAft>
                  <a:spcPct val="0"/>
                </a:spcAft>
                <a:buClrTx/>
                <a:buSzTx/>
                <a:buFontTx/>
                <a:buNone/>
                <a:tabLst/>
              </a:pPr>
              <a:r>
                <a:rPr kumimoji="0" lang="en-US" altLang="en-US" sz="1400" b="0" i="0" u="none" strike="noStrike" cap="none" normalizeH="0" baseline="0" dirty="0">
                  <a:ln>
                    <a:noFill/>
                  </a:ln>
                  <a:effectLst/>
                  <a:latin typeface="Calibri" panose="020F0502020204030204" pitchFamily="34" charset="0"/>
                </a:rPr>
                <a:t>Net</a:t>
              </a:r>
              <a:endParaRPr kumimoji="0" lang="en-US" altLang="en-US" sz="1800" b="0" i="0" u="none" strike="noStrike" cap="none" normalizeH="0" baseline="0" dirty="0">
                <a:ln>
                  <a:noFill/>
                </a:ln>
                <a:effectLst/>
              </a:endParaRPr>
            </a:p>
          </cdr:txBody>
        </cdr:sp>
        <cdr:sp macro="" textlink="">
          <cdr:nvSpPr>
            <cdr:cNvPr id="5" name="Rectangle 4">
              <a:extLst xmlns:a="http://schemas.openxmlformats.org/drawingml/2006/main">
                <a:ext uri="{FF2B5EF4-FFF2-40B4-BE49-F238E27FC236}">
                  <a16:creationId xmlns:a16="http://schemas.microsoft.com/office/drawing/2014/main" id="{642D717C-F51F-4C53-9147-CB43BE1436C3}"/>
                </a:ext>
              </a:extLst>
            </cdr:cNvPr>
            <cdr:cNvSpPr>
              <a:spLocks xmlns:a="http://schemas.openxmlformats.org/drawingml/2006/main" noChangeArrowheads="1"/>
            </cdr:cNvSpPr>
          </cdr:nvSpPr>
          <cdr:spPr bwMode="auto">
            <a:xfrm xmlns:a="http://schemas.openxmlformats.org/drawingml/2006/main">
              <a:off x="-9011004" y="3295415"/>
              <a:ext cx="137160" cy="137160"/>
            </a:xfrm>
            <a:prstGeom xmlns:a="http://schemas.openxmlformats.org/drawingml/2006/main" prst="rect">
              <a:avLst/>
            </a:prstGeom>
            <a:solidFill xmlns:a="http://schemas.openxmlformats.org/drawingml/2006/main">
              <a:srgbClr val="BFBFBF"/>
            </a:solidFill>
            <a:ln xmlns:a="http://schemas.openxmlformats.org/drawingml/2006/main">
              <a:noFill/>
            </a:ln>
            <a:extLst xmlns:a="http://schemas.openxmlformats.org/drawingml/2006/main"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cdr:spPr>
          <cdr:txBody>
            <a:bodyPr xmlns:a="http://schemas.openxmlformats.org/drawingml/2006/main" vert="horz" wrap="square" lIns="91440" tIns="45720" rIns="91440" bIns="45720" numCol="1" anchor="t" anchorCtr="0" compatLnSpc="1">
              <a:prstTxWarp prst="textNoShape">
                <a:avLst/>
              </a:prstTxWarp>
            </a:bodyPr>
            <a:lstStyle xmlns:a="http://schemas.openxmlformats.org/drawingml/2006/main"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endParaRPr lang="en-US" dirty="0">
                <a:solidFill>
                  <a:schemeClr val="tx1"/>
                </a:solidFill>
              </a:endParaRPr>
            </a:p>
          </cdr:txBody>
        </cdr:sp>
        <cdr:sp macro="" textlink="">
          <cdr:nvSpPr>
            <cdr:cNvPr id="6" name="Rectangle 5">
              <a:extLst xmlns:a="http://schemas.openxmlformats.org/drawingml/2006/main">
                <a:ext uri="{FF2B5EF4-FFF2-40B4-BE49-F238E27FC236}">
                  <a16:creationId xmlns:a16="http://schemas.microsoft.com/office/drawing/2014/main" id="{8242FA8C-CCB5-4FA2-AC64-F27533D0CC23}"/>
                </a:ext>
              </a:extLst>
            </cdr:cNvPr>
            <cdr:cNvSpPr>
              <a:spLocks xmlns:a="http://schemas.openxmlformats.org/drawingml/2006/main" noChangeArrowheads="1"/>
            </cdr:cNvSpPr>
          </cdr:nvSpPr>
          <cdr:spPr bwMode="auto">
            <a:xfrm xmlns:a="http://schemas.openxmlformats.org/drawingml/2006/main">
              <a:off x="-8820936" y="3255150"/>
              <a:ext cx="1082669" cy="219163"/>
            </a:xfrm>
            <a:prstGeom xmlns:a="http://schemas.openxmlformats.org/drawingml/2006/main" prst="rect">
              <a:avLst/>
            </a:prstGeom>
            <a:noFill xmlns:a="http://schemas.openxmlformats.org/drawingml/2006/main"/>
            <a:ln xmlns:a="http://schemas.openxmlformats.org/drawingml/2006/main">
              <a:noFill/>
            </a:ln>
            <a:extLst xmlns:a="http://schemas.openxmlformats.org/drawingml/2006/main"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cdr:spPr>
          <cdr:txBody>
            <a:bodyPr xmlns:a="http://schemas.openxmlformats.org/drawingml/2006/main" vert="horz" wrap="none" lIns="0" tIns="0" rIns="0" bIns="0" numCol="1" anchor="t" anchorCtr="0" compatLnSpc="1">
              <a:prstTxWarp prst="textNoShape">
                <a:avLst/>
              </a:prstTxWarp>
              <a:spAutoFit/>
            </a:bodyPr>
            <a:lstStyle xmlns:a="http://schemas.openxmlformats.org/drawingml/2006/main"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marL="0" marR="0" lvl="0" indent="0" algn="l" defTabSz="914400" rtl="0" eaLnBrk="0" fontAlgn="base" latinLnBrk="0" hangingPunct="0">
                <a:lnSpc>
                  <a:spcPct val="100000"/>
                </a:lnSpc>
                <a:spcBef>
                  <a:spcPct val="0"/>
                </a:spcBef>
                <a:spcAft>
                  <a:spcPct val="0"/>
                </a:spcAft>
                <a:buClrTx/>
                <a:buSzTx/>
                <a:buFontTx/>
                <a:buNone/>
                <a:tabLst/>
              </a:pPr>
              <a:r>
                <a:rPr kumimoji="0" lang="en-US" altLang="en-US" sz="1400" b="0" i="0" u="none" strike="noStrike" cap="none" normalizeH="0" baseline="0" dirty="0">
                  <a:ln>
                    <a:noFill/>
                  </a:ln>
                  <a:effectLst/>
                  <a:latin typeface="Calibri" panose="020F0502020204030204" pitchFamily="34" charset="0"/>
                </a:rPr>
                <a:t>Non-CO</a:t>
              </a:r>
              <a:r>
                <a:rPr kumimoji="0" lang="en-US" altLang="en-US" sz="1400" b="0" i="0" u="none" strike="noStrike" cap="none" normalizeH="0" baseline="-25000" dirty="0">
                  <a:ln>
                    <a:noFill/>
                  </a:ln>
                  <a:effectLst/>
                  <a:latin typeface="Calibri" panose="020F0502020204030204" pitchFamily="34" charset="0"/>
                </a:rPr>
                <a:t>2</a:t>
              </a:r>
              <a:r>
                <a:rPr kumimoji="0" lang="en-US" altLang="en-US" sz="1400" b="0" i="0" u="none" strike="noStrike" cap="none" normalizeH="0" baseline="0" dirty="0">
                  <a:ln>
                    <a:noFill/>
                  </a:ln>
                  <a:effectLst/>
                  <a:latin typeface="Calibri" panose="020F0502020204030204" pitchFamily="34" charset="0"/>
                </a:rPr>
                <a:t> GHGs</a:t>
              </a:r>
              <a:endParaRPr kumimoji="0" lang="en-US" altLang="en-US" sz="1800" b="0" i="0" u="none" strike="noStrike" cap="none" normalizeH="0" baseline="0" dirty="0">
                <a:ln>
                  <a:noFill/>
                </a:ln>
                <a:effectLst/>
              </a:endParaRPr>
            </a:p>
          </cdr:txBody>
        </cdr:sp>
        <cdr:sp macro="" textlink="">
          <cdr:nvSpPr>
            <cdr:cNvPr id="7" name="Rectangle 6">
              <a:extLst xmlns:a="http://schemas.openxmlformats.org/drawingml/2006/main">
                <a:ext uri="{FF2B5EF4-FFF2-40B4-BE49-F238E27FC236}">
                  <a16:creationId xmlns:a16="http://schemas.microsoft.com/office/drawing/2014/main" id="{CE3EBD3E-F107-4D09-90AA-E4B38D555A5B}"/>
                </a:ext>
              </a:extLst>
            </cdr:cNvPr>
            <cdr:cNvSpPr>
              <a:spLocks xmlns:a="http://schemas.openxmlformats.org/drawingml/2006/main" noChangeArrowheads="1"/>
            </cdr:cNvSpPr>
          </cdr:nvSpPr>
          <cdr:spPr bwMode="auto">
            <a:xfrm xmlns:a="http://schemas.openxmlformats.org/drawingml/2006/main">
              <a:off x="-9011004" y="3826652"/>
              <a:ext cx="137160" cy="137160"/>
            </a:xfrm>
            <a:prstGeom xmlns:a="http://schemas.openxmlformats.org/drawingml/2006/main" prst="rect">
              <a:avLst/>
            </a:prstGeom>
            <a:solidFill xmlns:a="http://schemas.openxmlformats.org/drawingml/2006/main">
              <a:srgbClr val="8AC869"/>
            </a:solidFill>
            <a:ln xmlns:a="http://schemas.openxmlformats.org/drawingml/2006/main">
              <a:noFill/>
            </a:ln>
            <a:extLst xmlns:a="http://schemas.openxmlformats.org/drawingml/2006/main"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cdr:spPr>
          <cdr:txBody>
            <a:bodyPr xmlns:a="http://schemas.openxmlformats.org/drawingml/2006/main" vert="horz" wrap="square" lIns="91440" tIns="45720" rIns="91440" bIns="45720" numCol="1" anchor="t" anchorCtr="0" compatLnSpc="1">
              <a:prstTxWarp prst="textNoShape">
                <a:avLst/>
              </a:prstTxWarp>
            </a:bodyPr>
            <a:lstStyle xmlns:a="http://schemas.openxmlformats.org/drawingml/2006/main"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endParaRPr lang="en-US" dirty="0">
                <a:solidFill>
                  <a:schemeClr val="tx1"/>
                </a:solidFill>
              </a:endParaRPr>
            </a:p>
          </cdr:txBody>
        </cdr:sp>
        <cdr:sp macro="" textlink="">
          <cdr:nvSpPr>
            <cdr:cNvPr id="8" name="Rectangle 7">
              <a:extLst xmlns:a="http://schemas.openxmlformats.org/drawingml/2006/main">
                <a:ext uri="{FF2B5EF4-FFF2-40B4-BE49-F238E27FC236}">
                  <a16:creationId xmlns:a16="http://schemas.microsoft.com/office/drawing/2014/main" id="{F44147DB-FCDD-4AD0-B801-F5E77B2A3EFA}"/>
                </a:ext>
              </a:extLst>
            </cdr:cNvPr>
            <cdr:cNvSpPr>
              <a:spLocks xmlns:a="http://schemas.openxmlformats.org/drawingml/2006/main" noChangeArrowheads="1"/>
            </cdr:cNvSpPr>
          </cdr:nvSpPr>
          <cdr:spPr bwMode="auto">
            <a:xfrm xmlns:a="http://schemas.openxmlformats.org/drawingml/2006/main">
              <a:off x="-8820936" y="3783213"/>
              <a:ext cx="703879" cy="215503"/>
            </a:xfrm>
            <a:prstGeom xmlns:a="http://schemas.openxmlformats.org/drawingml/2006/main" prst="rect">
              <a:avLst/>
            </a:prstGeom>
            <a:noFill xmlns:a="http://schemas.openxmlformats.org/drawingml/2006/main"/>
            <a:ln xmlns:a="http://schemas.openxmlformats.org/drawingml/2006/main">
              <a:noFill/>
            </a:ln>
            <a:extLst xmlns:a="http://schemas.openxmlformats.org/drawingml/2006/main"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cdr:spPr>
          <cdr:txBody>
            <a:bodyPr xmlns:a="http://schemas.openxmlformats.org/drawingml/2006/main" vert="horz" wrap="none" lIns="0" tIns="0" rIns="0" bIns="0" numCol="1" anchor="t" anchorCtr="0" compatLnSpc="1">
              <a:prstTxWarp prst="textNoShape">
                <a:avLst/>
              </a:prstTxWarp>
              <a:spAutoFit/>
            </a:bodyPr>
            <a:lstStyle xmlns:a="http://schemas.openxmlformats.org/drawingml/2006/main"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marL="0" marR="0" lvl="0" indent="0" algn="l" defTabSz="914400" rtl="0" eaLnBrk="0" fontAlgn="base" latinLnBrk="0" hangingPunct="0">
                <a:lnSpc>
                  <a:spcPct val="100000"/>
                </a:lnSpc>
                <a:spcBef>
                  <a:spcPct val="0"/>
                </a:spcBef>
                <a:spcAft>
                  <a:spcPct val="0"/>
                </a:spcAft>
                <a:buClrTx/>
                <a:buSzTx/>
                <a:buFontTx/>
                <a:buNone/>
                <a:tabLst/>
              </a:pPr>
              <a:r>
                <a:rPr kumimoji="0" lang="en-US" altLang="en-US" sz="1400" b="0" i="0" u="none" strike="noStrike" cap="none" normalizeH="0" baseline="0" dirty="0">
                  <a:ln>
                    <a:noFill/>
                  </a:ln>
                  <a:effectLst/>
                  <a:latin typeface="Calibri" panose="020F0502020204030204" pitchFamily="34" charset="0"/>
                </a:rPr>
                <a:t>Transport</a:t>
              </a:r>
              <a:endParaRPr kumimoji="0" lang="en-US" altLang="en-US" sz="1800" b="0" i="0" u="none" strike="noStrike" cap="none" normalizeH="0" baseline="-25000" dirty="0">
                <a:ln>
                  <a:noFill/>
                </a:ln>
                <a:effectLst/>
              </a:endParaRPr>
            </a:p>
          </cdr:txBody>
        </cdr:sp>
        <cdr:sp macro="" textlink="">
          <cdr:nvSpPr>
            <cdr:cNvPr id="9" name="Rectangle 8">
              <a:extLst xmlns:a="http://schemas.openxmlformats.org/drawingml/2006/main">
                <a:ext uri="{FF2B5EF4-FFF2-40B4-BE49-F238E27FC236}">
                  <a16:creationId xmlns:a16="http://schemas.microsoft.com/office/drawing/2014/main" id="{4FCC8212-E1A0-4245-AAAF-35E33DA5C0D2}"/>
                </a:ext>
              </a:extLst>
            </cdr:cNvPr>
            <cdr:cNvSpPr>
              <a:spLocks xmlns:a="http://schemas.openxmlformats.org/drawingml/2006/main" noChangeArrowheads="1"/>
            </cdr:cNvSpPr>
          </cdr:nvSpPr>
          <cdr:spPr bwMode="auto">
            <a:xfrm xmlns:a="http://schemas.openxmlformats.org/drawingml/2006/main">
              <a:off x="-9011004" y="3560236"/>
              <a:ext cx="137160" cy="137160"/>
            </a:xfrm>
            <a:prstGeom xmlns:a="http://schemas.openxmlformats.org/drawingml/2006/main" prst="rect">
              <a:avLst/>
            </a:prstGeom>
            <a:solidFill xmlns:a="http://schemas.openxmlformats.org/drawingml/2006/main">
              <a:srgbClr val="468753"/>
            </a:solidFill>
            <a:ln xmlns:a="http://schemas.openxmlformats.org/drawingml/2006/main">
              <a:noFill/>
            </a:ln>
            <a:extLst xmlns:a="http://schemas.openxmlformats.org/drawingml/2006/main"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cdr:spPr>
          <cdr:txBody>
            <a:bodyPr xmlns:a="http://schemas.openxmlformats.org/drawingml/2006/main" vert="horz" wrap="square" lIns="91440" tIns="45720" rIns="91440" bIns="45720" numCol="1" anchor="t" anchorCtr="0" compatLnSpc="1">
              <a:prstTxWarp prst="textNoShape">
                <a:avLst/>
              </a:prstTxWarp>
            </a:bodyPr>
            <a:lstStyle xmlns:a="http://schemas.openxmlformats.org/drawingml/2006/main"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endParaRPr lang="en-US">
                <a:solidFill>
                  <a:schemeClr val="tx1"/>
                </a:solidFill>
              </a:endParaRPr>
            </a:p>
          </cdr:txBody>
        </cdr:sp>
        <cdr:sp macro="" textlink="">
          <cdr:nvSpPr>
            <cdr:cNvPr id="10" name="Rectangle 9">
              <a:extLst xmlns:a="http://schemas.openxmlformats.org/drawingml/2006/main">
                <a:ext uri="{FF2B5EF4-FFF2-40B4-BE49-F238E27FC236}">
                  <a16:creationId xmlns:a16="http://schemas.microsoft.com/office/drawing/2014/main" id="{0B6E03EA-AF25-46CE-8934-D2C017216862}"/>
                </a:ext>
              </a:extLst>
            </cdr:cNvPr>
            <cdr:cNvSpPr>
              <a:spLocks xmlns:a="http://schemas.openxmlformats.org/drawingml/2006/main" noChangeArrowheads="1"/>
            </cdr:cNvSpPr>
          </cdr:nvSpPr>
          <cdr:spPr bwMode="auto">
            <a:xfrm xmlns:a="http://schemas.openxmlformats.org/drawingml/2006/main">
              <a:off x="-8820936" y="3524734"/>
              <a:ext cx="743564" cy="210020"/>
            </a:xfrm>
            <a:prstGeom xmlns:a="http://schemas.openxmlformats.org/drawingml/2006/main" prst="rect">
              <a:avLst/>
            </a:prstGeom>
            <a:noFill xmlns:a="http://schemas.openxmlformats.org/drawingml/2006/main"/>
            <a:ln xmlns:a="http://schemas.openxmlformats.org/drawingml/2006/main">
              <a:noFill/>
            </a:ln>
            <a:extLst xmlns:a="http://schemas.openxmlformats.org/drawingml/2006/main"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cdr:spPr>
          <cdr:txBody>
            <a:bodyPr xmlns:a="http://schemas.openxmlformats.org/drawingml/2006/main" vert="horz" wrap="none" lIns="0" tIns="0" rIns="0" bIns="0" numCol="1" anchor="t" anchorCtr="0" compatLnSpc="1">
              <a:prstTxWarp prst="textNoShape">
                <a:avLst/>
              </a:prstTxWarp>
              <a:spAutoFit/>
            </a:bodyPr>
            <a:lstStyle xmlns:a="http://schemas.openxmlformats.org/drawingml/2006/main"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marL="0" marR="0" lvl="0" indent="0" algn="l" defTabSz="914400" rtl="0" eaLnBrk="0" fontAlgn="base" latinLnBrk="0" hangingPunct="0">
                <a:lnSpc>
                  <a:spcPct val="100000"/>
                </a:lnSpc>
                <a:spcBef>
                  <a:spcPct val="0"/>
                </a:spcBef>
                <a:spcAft>
                  <a:spcPct val="0"/>
                </a:spcAft>
                <a:buClrTx/>
                <a:buSzTx/>
                <a:buFontTx/>
                <a:buNone/>
                <a:tabLst/>
              </a:pPr>
              <a:r>
                <a:rPr lang="en-US" altLang="en-US" sz="1400" dirty="0">
                  <a:latin typeface="Calibri" panose="020F0502020204030204" pitchFamily="34" charset="0"/>
                </a:rPr>
                <a:t>Other CO</a:t>
              </a:r>
              <a:r>
                <a:rPr lang="en-US" altLang="en-US" sz="1400" baseline="-25000" dirty="0">
                  <a:latin typeface="Calibri" panose="020F0502020204030204" pitchFamily="34" charset="0"/>
                </a:rPr>
                <a:t>2</a:t>
              </a:r>
              <a:endParaRPr kumimoji="0" lang="en-US" altLang="en-US" sz="1800" b="0" i="0" u="none" strike="noStrike" cap="none" normalizeH="0" baseline="-25000" dirty="0">
                <a:ln>
                  <a:noFill/>
                </a:ln>
                <a:effectLst/>
              </a:endParaRPr>
            </a:p>
          </cdr:txBody>
        </cdr:sp>
        <cdr:sp macro="" textlink="">
          <cdr:nvSpPr>
            <cdr:cNvPr id="11" name="Rectangle 10">
              <a:extLst xmlns:a="http://schemas.openxmlformats.org/drawingml/2006/main">
                <a:ext uri="{FF2B5EF4-FFF2-40B4-BE49-F238E27FC236}">
                  <a16:creationId xmlns:a16="http://schemas.microsoft.com/office/drawing/2014/main" id="{D3218933-2EE9-46CD-AD3F-B16265B75067}"/>
                </a:ext>
              </a:extLst>
            </cdr:cNvPr>
            <cdr:cNvSpPr>
              <a:spLocks xmlns:a="http://schemas.openxmlformats.org/drawingml/2006/main" noChangeArrowheads="1"/>
            </cdr:cNvSpPr>
          </cdr:nvSpPr>
          <cdr:spPr bwMode="auto">
            <a:xfrm xmlns:a="http://schemas.openxmlformats.org/drawingml/2006/main">
              <a:off x="-9011004" y="4101865"/>
              <a:ext cx="137160" cy="137160"/>
            </a:xfrm>
            <a:prstGeom xmlns:a="http://schemas.openxmlformats.org/drawingml/2006/main" prst="rect">
              <a:avLst/>
            </a:prstGeom>
            <a:solidFill xmlns:a="http://schemas.openxmlformats.org/drawingml/2006/main">
              <a:srgbClr val="DA7D45"/>
            </a:solidFill>
            <a:ln xmlns:a="http://schemas.openxmlformats.org/drawingml/2006/main">
              <a:noFill/>
            </a:ln>
            <a:extLst xmlns:a="http://schemas.openxmlformats.org/drawingml/2006/main"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cdr:spPr>
          <cdr:txBody>
            <a:bodyPr xmlns:a="http://schemas.openxmlformats.org/drawingml/2006/main" vert="horz" wrap="square" lIns="91440" tIns="45720" rIns="91440" bIns="45720" numCol="1" anchor="t" anchorCtr="0" compatLnSpc="1">
              <a:prstTxWarp prst="textNoShape">
                <a:avLst/>
              </a:prstTxWarp>
            </a:bodyPr>
            <a:lstStyle xmlns:a="http://schemas.openxmlformats.org/drawingml/2006/main"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endParaRPr lang="en-US">
                <a:solidFill>
                  <a:schemeClr val="tx1"/>
                </a:solidFill>
              </a:endParaRPr>
            </a:p>
          </cdr:txBody>
        </cdr:sp>
        <cdr:sp macro="" textlink="">
          <cdr:nvSpPr>
            <cdr:cNvPr id="12" name="Rectangle 11">
              <a:extLst xmlns:a="http://schemas.openxmlformats.org/drawingml/2006/main">
                <a:ext uri="{FF2B5EF4-FFF2-40B4-BE49-F238E27FC236}">
                  <a16:creationId xmlns:a16="http://schemas.microsoft.com/office/drawing/2014/main" id="{89A89ED9-2C37-4AA5-89BA-7E13BEB4D3B1}"/>
                </a:ext>
              </a:extLst>
            </cdr:cNvPr>
            <cdr:cNvSpPr>
              <a:spLocks xmlns:a="http://schemas.openxmlformats.org/drawingml/2006/main" noChangeArrowheads="1"/>
            </cdr:cNvSpPr>
          </cdr:nvSpPr>
          <cdr:spPr bwMode="auto">
            <a:xfrm xmlns:a="http://schemas.openxmlformats.org/drawingml/2006/main">
              <a:off x="-8820936" y="4063188"/>
              <a:ext cx="665055" cy="215503"/>
            </a:xfrm>
            <a:prstGeom xmlns:a="http://schemas.openxmlformats.org/drawingml/2006/main" prst="rect">
              <a:avLst/>
            </a:prstGeom>
            <a:noFill xmlns:a="http://schemas.openxmlformats.org/drawingml/2006/main"/>
            <a:ln xmlns:a="http://schemas.openxmlformats.org/drawingml/2006/main">
              <a:noFill/>
            </a:ln>
            <a:extLst xmlns:a="http://schemas.openxmlformats.org/drawingml/2006/main"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cdr:spPr>
          <cdr:txBody>
            <a:bodyPr xmlns:a="http://schemas.openxmlformats.org/drawingml/2006/main" vert="horz" wrap="none" lIns="0" tIns="0" rIns="0" bIns="0" numCol="1" anchor="t" anchorCtr="0" compatLnSpc="1">
              <a:prstTxWarp prst="textNoShape">
                <a:avLst/>
              </a:prstTxWarp>
              <a:spAutoFit/>
            </a:bodyPr>
            <a:lstStyle xmlns:a="http://schemas.openxmlformats.org/drawingml/2006/main"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marL="0" marR="0" lvl="0" indent="0" algn="l" defTabSz="914400" rtl="0" eaLnBrk="0" fontAlgn="base" latinLnBrk="0" hangingPunct="0">
                <a:lnSpc>
                  <a:spcPct val="100000"/>
                </a:lnSpc>
                <a:spcBef>
                  <a:spcPct val="0"/>
                </a:spcBef>
                <a:spcAft>
                  <a:spcPct val="0"/>
                </a:spcAft>
                <a:buClrTx/>
                <a:buSzTx/>
                <a:buFontTx/>
                <a:buNone/>
                <a:tabLst/>
              </a:pPr>
              <a:r>
                <a:rPr lang="en-US" altLang="en-US" sz="1400" dirty="0">
                  <a:latin typeface="Calibri" panose="020F0502020204030204" pitchFamily="34" charset="0"/>
                </a:rPr>
                <a:t>Buildings</a:t>
              </a:r>
              <a:endParaRPr kumimoji="0" lang="en-US" altLang="en-US" sz="1800" b="0" i="0" u="none" strike="noStrike" cap="none" normalizeH="0" baseline="-25000" dirty="0">
                <a:ln>
                  <a:noFill/>
                </a:ln>
                <a:effectLst/>
              </a:endParaRPr>
            </a:p>
          </cdr:txBody>
        </cdr:sp>
        <cdr:sp macro="" textlink="">
          <cdr:nvSpPr>
            <cdr:cNvPr id="13" name="Rectangle 12">
              <a:extLst xmlns:a="http://schemas.openxmlformats.org/drawingml/2006/main">
                <a:ext uri="{FF2B5EF4-FFF2-40B4-BE49-F238E27FC236}">
                  <a16:creationId xmlns:a16="http://schemas.microsoft.com/office/drawing/2014/main" id="{F533B764-27F7-4241-970A-155AD89BEF1D}"/>
                </a:ext>
              </a:extLst>
            </cdr:cNvPr>
            <cdr:cNvSpPr>
              <a:spLocks xmlns:a="http://schemas.openxmlformats.org/drawingml/2006/main" noChangeArrowheads="1"/>
            </cdr:cNvSpPr>
          </cdr:nvSpPr>
          <cdr:spPr bwMode="auto">
            <a:xfrm xmlns:a="http://schemas.openxmlformats.org/drawingml/2006/main">
              <a:off x="-9011004" y="4371740"/>
              <a:ext cx="137160" cy="137160"/>
            </a:xfrm>
            <a:prstGeom xmlns:a="http://schemas.openxmlformats.org/drawingml/2006/main" prst="rect">
              <a:avLst/>
            </a:prstGeom>
            <a:solidFill xmlns:a="http://schemas.openxmlformats.org/drawingml/2006/main">
              <a:srgbClr val="E5BA4F"/>
            </a:solidFill>
            <a:ln xmlns:a="http://schemas.openxmlformats.org/drawingml/2006/main">
              <a:noFill/>
            </a:ln>
            <a:extLst xmlns:a="http://schemas.openxmlformats.org/drawingml/2006/main"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cdr:spPr>
          <cdr:txBody>
            <a:bodyPr xmlns:a="http://schemas.openxmlformats.org/drawingml/2006/main" vert="horz" wrap="square" lIns="91440" tIns="45720" rIns="91440" bIns="45720" numCol="1" anchor="t" anchorCtr="0" compatLnSpc="1">
              <a:prstTxWarp prst="textNoShape">
                <a:avLst/>
              </a:prstTxWarp>
            </a:bodyPr>
            <a:lstStyle xmlns:a="http://schemas.openxmlformats.org/drawingml/2006/main"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endParaRPr lang="en-US">
                <a:solidFill>
                  <a:schemeClr val="tx1"/>
                </a:solidFill>
              </a:endParaRPr>
            </a:p>
          </cdr:txBody>
        </cdr:sp>
        <cdr:sp macro="" textlink="">
          <cdr:nvSpPr>
            <cdr:cNvPr id="14" name="Rectangle 13">
              <a:extLst xmlns:a="http://schemas.openxmlformats.org/drawingml/2006/main">
                <a:ext uri="{FF2B5EF4-FFF2-40B4-BE49-F238E27FC236}">
                  <a16:creationId xmlns:a16="http://schemas.microsoft.com/office/drawing/2014/main" id="{5BA87C0E-97B6-4CCF-93C2-4B2C54F313BE}"/>
                </a:ext>
              </a:extLst>
            </cdr:cNvPr>
            <cdr:cNvSpPr>
              <a:spLocks xmlns:a="http://schemas.openxmlformats.org/drawingml/2006/main" noChangeArrowheads="1"/>
            </cdr:cNvSpPr>
          </cdr:nvSpPr>
          <cdr:spPr bwMode="auto">
            <a:xfrm xmlns:a="http://schemas.openxmlformats.org/drawingml/2006/main">
              <a:off x="-8820936" y="4329888"/>
              <a:ext cx="606755" cy="215503"/>
            </a:xfrm>
            <a:prstGeom xmlns:a="http://schemas.openxmlformats.org/drawingml/2006/main" prst="rect">
              <a:avLst/>
            </a:prstGeom>
            <a:noFill xmlns:a="http://schemas.openxmlformats.org/drawingml/2006/main"/>
            <a:ln xmlns:a="http://schemas.openxmlformats.org/drawingml/2006/main">
              <a:noFill/>
            </a:ln>
            <a:extLst xmlns:a="http://schemas.openxmlformats.org/drawingml/2006/main"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cdr:spPr>
          <cdr:txBody>
            <a:bodyPr xmlns:a="http://schemas.openxmlformats.org/drawingml/2006/main" vert="horz" wrap="none" lIns="0" tIns="0" rIns="0" bIns="0" numCol="1" anchor="t" anchorCtr="0" compatLnSpc="1">
              <a:prstTxWarp prst="textNoShape">
                <a:avLst/>
              </a:prstTxWarp>
              <a:spAutoFit/>
            </a:bodyPr>
            <a:lstStyle xmlns:a="http://schemas.openxmlformats.org/drawingml/2006/main"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marL="0" marR="0" lvl="0" indent="0" algn="l" defTabSz="914400" rtl="0" eaLnBrk="0" fontAlgn="base" latinLnBrk="0" hangingPunct="0">
                <a:lnSpc>
                  <a:spcPct val="100000"/>
                </a:lnSpc>
                <a:spcBef>
                  <a:spcPct val="0"/>
                </a:spcBef>
                <a:spcAft>
                  <a:spcPct val="0"/>
                </a:spcAft>
                <a:buClrTx/>
                <a:buSzTx/>
                <a:buFontTx/>
                <a:buNone/>
                <a:tabLst/>
              </a:pPr>
              <a:r>
                <a:rPr kumimoji="0" lang="en-US" altLang="en-US" sz="1400" b="0" i="0" u="none" strike="noStrike" cap="none" normalizeH="0" baseline="0" dirty="0">
                  <a:ln>
                    <a:noFill/>
                  </a:ln>
                  <a:effectLst/>
                  <a:latin typeface="Calibri" panose="020F0502020204030204" pitchFamily="34" charset="0"/>
                </a:rPr>
                <a:t>Industry</a:t>
              </a:r>
              <a:endParaRPr kumimoji="0" lang="en-US" altLang="en-US" sz="1800" b="0" i="0" u="none" strike="noStrike" cap="none" normalizeH="0" baseline="-25000" dirty="0">
                <a:ln>
                  <a:noFill/>
                </a:ln>
                <a:effectLst/>
              </a:endParaRPr>
            </a:p>
          </cdr:txBody>
        </cdr:sp>
        <cdr:sp macro="" textlink="">
          <cdr:nvSpPr>
            <cdr:cNvPr id="15" name="Rectangle 14">
              <a:extLst xmlns:a="http://schemas.openxmlformats.org/drawingml/2006/main">
                <a:ext uri="{FF2B5EF4-FFF2-40B4-BE49-F238E27FC236}">
                  <a16:creationId xmlns:a16="http://schemas.microsoft.com/office/drawing/2014/main" id="{A179359A-2CA8-4BE2-ADAD-37AD506EC526}"/>
                </a:ext>
              </a:extLst>
            </cdr:cNvPr>
            <cdr:cNvSpPr>
              <a:spLocks xmlns:a="http://schemas.openxmlformats.org/drawingml/2006/main" noChangeArrowheads="1"/>
            </cdr:cNvSpPr>
          </cdr:nvSpPr>
          <cdr:spPr bwMode="auto">
            <a:xfrm xmlns:a="http://schemas.openxmlformats.org/drawingml/2006/main">
              <a:off x="-9011004" y="4635265"/>
              <a:ext cx="137160" cy="137160"/>
            </a:xfrm>
            <a:prstGeom xmlns:a="http://schemas.openxmlformats.org/drawingml/2006/main" prst="rect">
              <a:avLst/>
            </a:prstGeom>
            <a:solidFill xmlns:a="http://schemas.openxmlformats.org/drawingml/2006/main">
              <a:srgbClr val="948BB3"/>
            </a:solidFill>
            <a:ln xmlns:a="http://schemas.openxmlformats.org/drawingml/2006/main">
              <a:noFill/>
            </a:ln>
            <a:extLst xmlns:a="http://schemas.openxmlformats.org/drawingml/2006/main"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cdr:spPr>
          <cdr:txBody>
            <a:bodyPr xmlns:a="http://schemas.openxmlformats.org/drawingml/2006/main" vert="horz" wrap="square" lIns="91440" tIns="45720" rIns="91440" bIns="45720" numCol="1" anchor="t" anchorCtr="0" compatLnSpc="1">
              <a:prstTxWarp prst="textNoShape">
                <a:avLst/>
              </a:prstTxWarp>
            </a:bodyPr>
            <a:lstStyle xmlns:a="http://schemas.openxmlformats.org/drawingml/2006/main"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endParaRPr lang="en-US">
                <a:solidFill>
                  <a:schemeClr val="tx1"/>
                </a:solidFill>
              </a:endParaRPr>
            </a:p>
          </cdr:txBody>
        </cdr:sp>
        <cdr:sp macro="" textlink="">
          <cdr:nvSpPr>
            <cdr:cNvPr id="16" name="Rectangle 15">
              <a:extLst xmlns:a="http://schemas.openxmlformats.org/drawingml/2006/main">
                <a:ext uri="{FF2B5EF4-FFF2-40B4-BE49-F238E27FC236}">
                  <a16:creationId xmlns:a16="http://schemas.microsoft.com/office/drawing/2014/main" id="{744CA2BC-5B7B-454A-81E4-B768CCB71F9A}"/>
                </a:ext>
              </a:extLst>
            </cdr:cNvPr>
            <cdr:cNvSpPr>
              <a:spLocks xmlns:a="http://schemas.openxmlformats.org/drawingml/2006/main" noChangeArrowheads="1"/>
            </cdr:cNvSpPr>
          </cdr:nvSpPr>
          <cdr:spPr bwMode="auto">
            <a:xfrm xmlns:a="http://schemas.openxmlformats.org/drawingml/2006/main">
              <a:off x="-8820936" y="4598175"/>
              <a:ext cx="538876" cy="215503"/>
            </a:xfrm>
            <a:prstGeom xmlns:a="http://schemas.openxmlformats.org/drawingml/2006/main" prst="rect">
              <a:avLst/>
            </a:prstGeom>
            <a:noFill xmlns:a="http://schemas.openxmlformats.org/drawingml/2006/main"/>
            <a:ln xmlns:a="http://schemas.openxmlformats.org/drawingml/2006/main">
              <a:noFill/>
            </a:ln>
            <a:extLst xmlns:a="http://schemas.openxmlformats.org/drawingml/2006/main"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cdr:spPr>
          <cdr:txBody>
            <a:bodyPr xmlns:a="http://schemas.openxmlformats.org/drawingml/2006/main" vert="horz" wrap="none" lIns="0" tIns="0" rIns="0" bIns="0" numCol="1" anchor="t" anchorCtr="0" compatLnSpc="1">
              <a:prstTxWarp prst="textNoShape">
                <a:avLst/>
              </a:prstTxWarp>
              <a:spAutoFit/>
            </a:bodyPr>
            <a:lstStyle xmlns:a="http://schemas.openxmlformats.org/drawingml/2006/main"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marL="0" marR="0" lvl="0" indent="0" algn="l" defTabSz="914400" rtl="0" eaLnBrk="0" fontAlgn="base" latinLnBrk="0" hangingPunct="0">
                <a:lnSpc>
                  <a:spcPct val="100000"/>
                </a:lnSpc>
                <a:spcBef>
                  <a:spcPct val="0"/>
                </a:spcBef>
                <a:spcAft>
                  <a:spcPct val="0"/>
                </a:spcAft>
                <a:buClrTx/>
                <a:buSzTx/>
                <a:buFontTx/>
                <a:buNone/>
                <a:tabLst/>
              </a:pPr>
              <a:r>
                <a:rPr lang="en-US" altLang="en-US" sz="1400" dirty="0">
                  <a:latin typeface="Calibri" panose="020F0502020204030204" pitchFamily="34" charset="0"/>
                </a:rPr>
                <a:t>Electric</a:t>
              </a:r>
              <a:endParaRPr kumimoji="0" lang="en-US" altLang="en-US" sz="1800" b="0" i="0" u="none" strike="noStrike" cap="none" normalizeH="0" baseline="-25000" dirty="0">
                <a:ln>
                  <a:noFill/>
                </a:ln>
                <a:effectLst/>
              </a:endParaRPr>
            </a:p>
          </cdr:txBody>
        </cdr:sp>
      </cdr:grpSp>
      <cdr:grpSp>
        <cdr:nvGrpSpPr>
          <cdr:cNvPr id="21" name="Group 20">
            <a:extLst xmlns:a="http://schemas.openxmlformats.org/drawingml/2006/main">
              <a:ext uri="{FF2B5EF4-FFF2-40B4-BE49-F238E27FC236}">
                <a16:creationId xmlns:a16="http://schemas.microsoft.com/office/drawing/2014/main" id="{6094D9AB-A772-4F86-8FA6-69F40F6220D5}"/>
              </a:ext>
            </a:extLst>
          </cdr:cNvPr>
          <cdr:cNvGrpSpPr/>
        </cdr:nvGrpSpPr>
        <cdr:grpSpPr>
          <a:xfrm xmlns:a="http://schemas.openxmlformats.org/drawingml/2006/main">
            <a:off x="6332416" y="1438030"/>
            <a:ext cx="728557" cy="219163"/>
            <a:chOff x="6342185" y="1350107"/>
            <a:chExt cx="728557" cy="219163"/>
          </a:xfrm>
        </cdr:grpSpPr>
        <cdr:sp macro="" textlink="">
          <cdr:nvSpPr>
            <cdr:cNvPr id="17" name="Rectangle 16">
              <a:extLst xmlns:a="http://schemas.openxmlformats.org/drawingml/2006/main">
                <a:ext uri="{FF2B5EF4-FFF2-40B4-BE49-F238E27FC236}">
                  <a16:creationId xmlns:a16="http://schemas.microsoft.com/office/drawing/2014/main" id="{9E7693DB-A1F3-4EC4-A65B-D4B06F9C1617}"/>
                </a:ext>
              </a:extLst>
            </cdr:cNvPr>
            <cdr:cNvSpPr>
              <a:spLocks xmlns:a="http://schemas.openxmlformats.org/drawingml/2006/main" noChangeArrowheads="1"/>
            </cdr:cNvSpPr>
          </cdr:nvSpPr>
          <cdr:spPr bwMode="auto">
            <a:xfrm xmlns:a="http://schemas.openxmlformats.org/drawingml/2006/main">
              <a:off x="6342185" y="1430582"/>
              <a:ext cx="135917" cy="46496"/>
            </a:xfrm>
            <a:prstGeom xmlns:a="http://schemas.openxmlformats.org/drawingml/2006/main" prst="rect">
              <a:avLst/>
            </a:prstGeom>
            <a:solidFill xmlns:a="http://schemas.openxmlformats.org/drawingml/2006/main">
              <a:schemeClr val="accent1">
                <a:lumMod val="40000"/>
                <a:lumOff val="60000"/>
                <a:alpha val="70000"/>
              </a:schemeClr>
            </a:solidFill>
            <a:ln xmlns:a="http://schemas.openxmlformats.org/drawingml/2006/main">
              <a:noFill/>
            </a:ln>
            <a:extLst xmlns:a="http://schemas.openxmlformats.org/drawingml/2006/main"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cdr:spPr>
          <cdr:txBody>
            <a:bodyPr xmlns:a="http://schemas.openxmlformats.org/drawingml/2006/main" vert="horz" wrap="square" lIns="91440" tIns="45720" rIns="91440" bIns="45720" numCol="1" anchor="t" anchorCtr="0" compatLnSpc="1">
              <a:prstTxWarp prst="textNoShape">
                <a:avLst/>
              </a:prstTxWarp>
            </a:bodyPr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endParaRPr lang="en-US">
                <a:solidFill>
                  <a:schemeClr val="tx1"/>
                </a:solidFill>
              </a:endParaRPr>
            </a:p>
          </cdr:txBody>
        </cdr:sp>
        <cdr:sp macro="" textlink="">
          <cdr:nvSpPr>
            <cdr:cNvPr id="18" name="Rectangle 17">
              <a:extLst xmlns:a="http://schemas.openxmlformats.org/drawingml/2006/main">
                <a:ext uri="{FF2B5EF4-FFF2-40B4-BE49-F238E27FC236}">
                  <a16:creationId xmlns:a16="http://schemas.microsoft.com/office/drawing/2014/main" id="{FB3984DE-A865-4E2E-8274-532C9AB1DADA}"/>
                </a:ext>
              </a:extLst>
            </cdr:cNvPr>
            <cdr:cNvSpPr>
              <a:spLocks xmlns:a="http://schemas.openxmlformats.org/drawingml/2006/main" noChangeArrowheads="1"/>
            </cdr:cNvSpPr>
          </cdr:nvSpPr>
          <cdr:spPr bwMode="auto">
            <a:xfrm xmlns:a="http://schemas.openxmlformats.org/drawingml/2006/main">
              <a:off x="6530530" y="1350107"/>
              <a:ext cx="540212" cy="219163"/>
            </a:xfrm>
            <a:prstGeom xmlns:a="http://schemas.openxmlformats.org/drawingml/2006/main" prst="rect">
              <a:avLst/>
            </a:prstGeom>
            <a:noFill xmlns:a="http://schemas.openxmlformats.org/drawingml/2006/main"/>
            <a:ln xmlns:a="http://schemas.openxmlformats.org/drawingml/2006/main">
              <a:noFill/>
            </a:ln>
            <a:extLst xmlns:a="http://schemas.openxmlformats.org/drawingml/2006/main"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cdr:spPr>
          <cdr:txBody>
            <a:bodyPr xmlns:a="http://schemas.openxmlformats.org/drawingml/2006/main" vert="horz" wrap="none" lIns="0" tIns="0" rIns="0" bIns="0" numCol="1" anchor="t" anchorCtr="0" compatLnSpc="1">
              <a:prstTxWarp prst="textNoShape">
                <a:avLst/>
              </a:prstTxWarp>
              <a:spAutoFit/>
            </a:bodyPr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marL="0" marR="0" lvl="0" indent="0" algn="l" defTabSz="914400" rtl="0" eaLnBrk="0" fontAlgn="base" latinLnBrk="0" hangingPunct="0">
                <a:lnSpc>
                  <a:spcPct val="100000"/>
                </a:lnSpc>
                <a:spcBef>
                  <a:spcPct val="0"/>
                </a:spcBef>
                <a:spcAft>
                  <a:spcPct val="0"/>
                </a:spcAft>
                <a:buClrTx/>
                <a:buSzTx/>
                <a:buFontTx/>
                <a:buNone/>
                <a:tabLst/>
              </a:pPr>
              <a:r>
                <a:rPr kumimoji="0" lang="en-US" altLang="en-US" sz="1400" b="0" i="0" u="none" strike="noStrike" cap="none" normalizeH="0" baseline="0" dirty="0">
                  <a:ln>
                    <a:noFill/>
                  </a:ln>
                  <a:effectLst/>
                  <a:latin typeface="Calibri" panose="020F0502020204030204" pitchFamily="34" charset="0"/>
                </a:rPr>
                <a:t>Targets</a:t>
              </a:r>
              <a:endParaRPr kumimoji="0" lang="en-US" altLang="en-US" sz="1800" b="0" i="0" u="none" strike="noStrike" cap="none" normalizeH="0" baseline="0" dirty="0">
                <a:ln>
                  <a:noFill/>
                </a:ln>
                <a:effectLst/>
              </a:endParaRPr>
            </a:p>
          </cdr:txBody>
        </cdr:sp>
      </cdr:grpSp>
    </cdr:grp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0.17687</cdr:x>
      <cdr:y>0.91791</cdr:y>
    </cdr:from>
    <cdr:to>
      <cdr:x>0.74378</cdr:x>
      <cdr:y>0.97651</cdr:y>
    </cdr:to>
    <cdr:grpSp>
      <cdr:nvGrpSpPr>
        <cdr:cNvPr id="20" name="Group 19">
          <a:extLst xmlns:a="http://schemas.openxmlformats.org/drawingml/2006/main">
            <a:ext uri="{FF2B5EF4-FFF2-40B4-BE49-F238E27FC236}">
              <a16:creationId xmlns:a16="http://schemas.microsoft.com/office/drawing/2014/main" id="{4D160541-B335-4ECB-BE94-A84158098E0E}"/>
            </a:ext>
          </a:extLst>
        </cdr:cNvPr>
        <cdr:cNvGrpSpPr/>
      </cdr:nvGrpSpPr>
      <cdr:grpSpPr>
        <a:xfrm xmlns:a="http://schemas.openxmlformats.org/drawingml/2006/main">
          <a:off x="1452566" y="4820358"/>
          <a:ext cx="4655816" cy="307734"/>
          <a:chOff x="1398954" y="4827954"/>
          <a:chExt cx="4484079" cy="307732"/>
        </a:xfrm>
      </cdr:grpSpPr>
      <cdr:sp macro="" textlink="">
        <cdr:nvSpPr>
          <cdr:cNvPr id="23" name="TextBox 1">
            <a:extLst xmlns:a="http://schemas.openxmlformats.org/drawingml/2006/main">
              <a:ext uri="{FF2B5EF4-FFF2-40B4-BE49-F238E27FC236}">
                <a16:creationId xmlns:a16="http://schemas.microsoft.com/office/drawing/2014/main" id="{DA949CD9-F45F-40D3-8BE1-035FF03458FA}"/>
              </a:ext>
            </a:extLst>
          </cdr:cNvPr>
          <cdr:cNvSpPr txBox="1"/>
        </cdr:nvSpPr>
        <cdr:spPr>
          <a:xfrm xmlns:a="http://schemas.openxmlformats.org/drawingml/2006/main">
            <a:off x="3142762" y="4827954"/>
            <a:ext cx="981809" cy="307732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wrap="none" rtlCol="0"/>
          <a:lstStyle xmlns:a="http://schemas.openxmlformats.org/drawingml/2006/main"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pPr algn="ctr"/>
            <a:r>
              <a:rPr lang="en-US" sz="1600"/>
              <a:t>2021</a:t>
            </a:r>
          </a:p>
        </cdr:txBody>
      </cdr:sp>
      <cdr:sp macro="" textlink="">
        <cdr:nvSpPr>
          <cdr:cNvPr id="24" name="TextBox 1">
            <a:extLst xmlns:a="http://schemas.openxmlformats.org/drawingml/2006/main">
              <a:ext uri="{FF2B5EF4-FFF2-40B4-BE49-F238E27FC236}">
                <a16:creationId xmlns:a16="http://schemas.microsoft.com/office/drawing/2014/main" id="{288621A4-D90C-478E-A9CC-B84905A4F993}"/>
              </a:ext>
            </a:extLst>
          </cdr:cNvPr>
          <cdr:cNvSpPr txBox="1"/>
        </cdr:nvSpPr>
        <cdr:spPr>
          <a:xfrm xmlns:a="http://schemas.openxmlformats.org/drawingml/2006/main">
            <a:off x="4901224" y="4827954"/>
            <a:ext cx="981809" cy="307732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wrap="none" rtlCol="0"/>
          <a:lstStyle xmlns:a="http://schemas.openxmlformats.org/drawingml/2006/main"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pPr algn="ctr"/>
            <a:r>
              <a:rPr lang="en-US" sz="1600"/>
              <a:t>2030</a:t>
            </a:r>
          </a:p>
        </cdr:txBody>
      </cdr:sp>
      <cdr:sp macro="" textlink="">
        <cdr:nvSpPr>
          <cdr:cNvPr id="25" name="TextBox 1">
            <a:extLst xmlns:a="http://schemas.openxmlformats.org/drawingml/2006/main">
              <a:ext uri="{FF2B5EF4-FFF2-40B4-BE49-F238E27FC236}">
                <a16:creationId xmlns:a16="http://schemas.microsoft.com/office/drawing/2014/main" id="{288621A4-D90C-478E-A9CC-B84905A4F993}"/>
              </a:ext>
            </a:extLst>
          </cdr:cNvPr>
          <cdr:cNvSpPr txBox="1"/>
        </cdr:nvSpPr>
        <cdr:spPr>
          <a:xfrm xmlns:a="http://schemas.openxmlformats.org/drawingml/2006/main">
            <a:off x="1398954" y="4827954"/>
            <a:ext cx="981809" cy="307732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wrap="none" rtlCol="0"/>
          <a:lstStyle xmlns:a="http://schemas.openxmlformats.org/drawingml/2006/main"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pPr algn="ctr"/>
            <a:r>
              <a:rPr lang="en-US" sz="1600"/>
              <a:t>2005</a:t>
            </a:r>
          </a:p>
        </cdr:txBody>
      </cdr:sp>
    </cdr:grpSp>
  </cdr:relSizeAnchor>
  <cdr:relSizeAnchor xmlns:cdr="http://schemas.openxmlformats.org/drawingml/2006/chartDrawing">
    <cdr:from>
      <cdr:x>0.12161</cdr:x>
      <cdr:y>0.15377</cdr:y>
    </cdr:from>
    <cdr:to>
      <cdr:x>0.79256</cdr:x>
      <cdr:y>0.15377</cdr:y>
    </cdr:to>
    <cdr:cxnSp macro="">
      <cdr:nvCxnSpPr>
        <cdr:cNvPr id="27" name="Straight Connector 26">
          <a:extLst xmlns:a="http://schemas.openxmlformats.org/drawingml/2006/main">
            <a:ext uri="{FF2B5EF4-FFF2-40B4-BE49-F238E27FC236}">
              <a16:creationId xmlns:a16="http://schemas.microsoft.com/office/drawing/2014/main" id="{274B9513-FB32-40AA-896E-A414FA642712}"/>
            </a:ext>
          </a:extLst>
        </cdr:cNvPr>
        <cdr:cNvCxnSpPr/>
      </cdr:nvCxnSpPr>
      <cdr:spPr>
        <a:xfrm xmlns:a="http://schemas.openxmlformats.org/drawingml/2006/main">
          <a:off x="1011287" y="791416"/>
          <a:ext cx="5579428" cy="0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chemeClr val="tx1">
              <a:alpha val="80000"/>
            </a:schemeClr>
          </a:solidFill>
          <a:prstDash val="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0.79154</cdr:x>
      <cdr:y>0.11954</cdr:y>
    </cdr:from>
    <cdr:to>
      <cdr:x>0.96811</cdr:x>
      <cdr:y>0.18082</cdr:y>
    </cdr:to>
    <cdr:sp macro="" textlink="">
      <cdr:nvSpPr>
        <cdr:cNvPr id="28" name="TextBox 1">
          <a:extLst xmlns:a="http://schemas.openxmlformats.org/drawingml/2006/main">
            <a:ext uri="{FF2B5EF4-FFF2-40B4-BE49-F238E27FC236}">
              <a16:creationId xmlns:a16="http://schemas.microsoft.com/office/drawing/2014/main" id="{C35853F8-A072-4C18-B42D-05086D79A58D}"/>
            </a:ext>
          </a:extLst>
        </cdr:cNvPr>
        <cdr:cNvSpPr txBox="1"/>
      </cdr:nvSpPr>
      <cdr:spPr>
        <a:xfrm xmlns:a="http://schemas.openxmlformats.org/drawingml/2006/main">
          <a:off x="6582219" y="615231"/>
          <a:ext cx="1468306" cy="31539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sz="1600" b="1">
              <a:solidFill>
                <a:sysClr val="windowText" lastClr="000000"/>
              </a:solidFill>
            </a:rPr>
            <a:t>2005 Baseline</a:t>
          </a:r>
        </a:p>
      </cdr:txBody>
    </cdr:sp>
  </cdr:relSizeAnchor>
  <cdr:relSizeAnchor xmlns:cdr="http://schemas.openxmlformats.org/drawingml/2006/chartDrawing">
    <cdr:from>
      <cdr:x>0.45629</cdr:x>
      <cdr:y>0.15418</cdr:y>
    </cdr:from>
    <cdr:to>
      <cdr:x>0.45629</cdr:x>
      <cdr:y>0.26078</cdr:y>
    </cdr:to>
    <cdr:cxnSp macro="">
      <cdr:nvCxnSpPr>
        <cdr:cNvPr id="30" name="Straight Arrow Connector 29">
          <a:extLst xmlns:a="http://schemas.openxmlformats.org/drawingml/2006/main">
            <a:ext uri="{FF2B5EF4-FFF2-40B4-BE49-F238E27FC236}">
              <a16:creationId xmlns:a16="http://schemas.microsoft.com/office/drawing/2014/main" id="{25E60B06-7F2C-439B-BDD3-FDE723064B28}"/>
            </a:ext>
          </a:extLst>
        </cdr:cNvPr>
        <cdr:cNvCxnSpPr/>
      </cdr:nvCxnSpPr>
      <cdr:spPr>
        <a:xfrm xmlns:a="http://schemas.openxmlformats.org/drawingml/2006/main">
          <a:off x="3794377" y="793533"/>
          <a:ext cx="0" cy="548640"/>
        </a:xfrm>
        <a:prstGeom xmlns:a="http://schemas.openxmlformats.org/drawingml/2006/main" prst="straightConnector1">
          <a:avLst/>
        </a:prstGeom>
        <a:ln xmlns:a="http://schemas.openxmlformats.org/drawingml/2006/main" w="25400">
          <a:solidFill>
            <a:schemeClr val="tx1"/>
          </a:solidFill>
          <a:tailEnd type="triangle" w="lg" len="med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0.67755</cdr:x>
      <cdr:y>0.15252</cdr:y>
    </cdr:from>
    <cdr:to>
      <cdr:x>0.67755</cdr:x>
      <cdr:y>0.47586</cdr:y>
    </cdr:to>
    <cdr:cxnSp macro="">
      <cdr:nvCxnSpPr>
        <cdr:cNvPr id="31" name="Straight Arrow Connector 30">
          <a:extLst xmlns:a="http://schemas.openxmlformats.org/drawingml/2006/main">
            <a:ext uri="{FF2B5EF4-FFF2-40B4-BE49-F238E27FC236}">
              <a16:creationId xmlns:a16="http://schemas.microsoft.com/office/drawing/2014/main" id="{A29E2C96-0C24-48E6-A102-11235BDF511B}"/>
            </a:ext>
          </a:extLst>
        </cdr:cNvPr>
        <cdr:cNvCxnSpPr/>
      </cdr:nvCxnSpPr>
      <cdr:spPr>
        <a:xfrm xmlns:a="http://schemas.openxmlformats.org/drawingml/2006/main">
          <a:off x="5634311" y="784981"/>
          <a:ext cx="0" cy="1664208"/>
        </a:xfrm>
        <a:prstGeom xmlns:a="http://schemas.openxmlformats.org/drawingml/2006/main" prst="straightConnector1">
          <a:avLst/>
        </a:prstGeom>
        <a:ln xmlns:a="http://schemas.openxmlformats.org/drawingml/2006/main" w="25400">
          <a:solidFill>
            <a:schemeClr val="tx1"/>
          </a:solidFill>
          <a:tailEnd type="triangle" w="lg" len="med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</cdr:x>
      <cdr:y>0.01719</cdr:y>
    </cdr:from>
    <cdr:to>
      <cdr:x>0.97464</cdr:x>
      <cdr:y>0.75227</cdr:y>
    </cdr:to>
    <cdr:grpSp>
      <cdr:nvGrpSpPr>
        <cdr:cNvPr id="17" name="Group 16">
          <a:extLst xmlns:a="http://schemas.openxmlformats.org/drawingml/2006/main">
            <a:ext uri="{FF2B5EF4-FFF2-40B4-BE49-F238E27FC236}">
              <a16:creationId xmlns:a16="http://schemas.microsoft.com/office/drawing/2014/main" id="{1273FE74-6094-4400-8A62-01FD41BCE40E}"/>
            </a:ext>
          </a:extLst>
        </cdr:cNvPr>
        <cdr:cNvGrpSpPr/>
      </cdr:nvGrpSpPr>
      <cdr:grpSpPr>
        <a:xfrm xmlns:a="http://schemas.openxmlformats.org/drawingml/2006/main">
          <a:off x="0" y="90272"/>
          <a:ext cx="8004347" cy="3860236"/>
          <a:chOff x="0" y="90272"/>
          <a:chExt cx="8004347" cy="3860254"/>
        </a:xfrm>
      </cdr:grpSpPr>
      <cdr:grpSp>
        <cdr:nvGrpSpPr>
          <cdr:cNvPr id="22" name="Group 21">
            <a:extLst xmlns:a="http://schemas.openxmlformats.org/drawingml/2006/main">
              <a:ext uri="{FF2B5EF4-FFF2-40B4-BE49-F238E27FC236}">
                <a16:creationId xmlns:a16="http://schemas.microsoft.com/office/drawing/2014/main" id="{12788186-2031-40BA-B7AB-E170932341C3}"/>
              </a:ext>
            </a:extLst>
          </cdr:cNvPr>
          <cdr:cNvGrpSpPr/>
        </cdr:nvGrpSpPr>
        <cdr:grpSpPr>
          <a:xfrm xmlns:a="http://schemas.openxmlformats.org/drawingml/2006/main">
            <a:off x="0" y="90272"/>
            <a:ext cx="8004347" cy="3585165"/>
            <a:chOff x="-14" y="87923"/>
            <a:chExt cx="7594802" cy="3491790"/>
          </a:xfrm>
        </cdr:grpSpPr>
        <cdr:grpSp>
          <cdr:nvGrpSpPr>
            <cdr:cNvPr id="2" name="Group 1">
              <a:extLst xmlns:a="http://schemas.openxmlformats.org/drawingml/2006/main">
                <a:ext uri="{FF2B5EF4-FFF2-40B4-BE49-F238E27FC236}">
                  <a16:creationId xmlns:a16="http://schemas.microsoft.com/office/drawing/2014/main" id="{8D9FA111-AF48-448B-AC12-12D2FB38137C}"/>
                </a:ext>
              </a:extLst>
            </cdr:cNvPr>
            <cdr:cNvGrpSpPr/>
          </cdr:nvGrpSpPr>
          <cdr:grpSpPr>
            <a:xfrm xmlns:a="http://schemas.openxmlformats.org/drawingml/2006/main">
              <a:off x="6333587" y="1723494"/>
              <a:ext cx="1261201" cy="1856219"/>
              <a:chOff x="-9011004" y="2988450"/>
              <a:chExt cx="1272737" cy="1825228"/>
            </a:xfrm>
          </cdr:grpSpPr>
          <cdr:sp macro="" textlink="">
            <cdr:nvSpPr>
              <cdr:cNvPr id="3" name="Rectangle 2">
                <a:extLst xmlns:a="http://schemas.openxmlformats.org/drawingml/2006/main">
                  <a:ext uri="{FF2B5EF4-FFF2-40B4-BE49-F238E27FC236}">
                    <a16:creationId xmlns:a16="http://schemas.microsoft.com/office/drawing/2014/main" id="{DBA4C15D-8776-46F1-AC25-3FD3218D6214}"/>
                  </a:ext>
                </a:extLst>
              </cdr:cNvPr>
              <cdr:cNvSpPr>
                <a:spLocks xmlns:a="http://schemas.openxmlformats.org/drawingml/2006/main" noChangeArrowheads="1"/>
              </cdr:cNvSpPr>
            </cdr:nvSpPr>
            <cdr:spPr bwMode="auto">
              <a:xfrm xmlns:a="http://schemas.openxmlformats.org/drawingml/2006/main">
                <a:off x="-9011004" y="3067581"/>
                <a:ext cx="137160" cy="45720"/>
              </a:xfrm>
              <a:prstGeom xmlns:a="http://schemas.openxmlformats.org/drawingml/2006/main" prst="rect">
                <a:avLst/>
              </a:prstGeom>
              <a:solidFill xmlns:a="http://schemas.openxmlformats.org/drawingml/2006/main">
                <a:schemeClr val="tx1"/>
              </a:solidFill>
              <a:ln xmlns:a="http://schemas.openxmlformats.org/drawingml/2006/main">
                <a:noFill/>
              </a:ln>
              <a:extLst xmlns:a="http://schemas.openxmlformats.org/drawingml/2006/main"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cdr:spPr>
            <cdr:txBody>
              <a:bodyPr xmlns:a="http://schemas.openxmlformats.org/drawingml/2006/main" vert="horz" wrap="square" lIns="91440" tIns="45720" rIns="91440" bIns="45720" numCol="1" anchor="t" anchorCtr="0" compatLnSpc="1">
                <a:prstTxWarp prst="textNoShape">
                  <a:avLst/>
                </a:prstTxWarp>
              </a:bodyPr>
              <a:lstStyle xmlns:a="http://schemas.openxmlformats.org/drawingml/2006/main"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 xmlns:a="http://schemas.openxmlformats.org/drawingml/2006/main">
                <a:endParaRPr lang="en-US">
                  <a:solidFill>
                    <a:schemeClr val="tx1"/>
                  </a:solidFill>
                </a:endParaRPr>
              </a:p>
            </cdr:txBody>
          </cdr:sp>
          <cdr:sp macro="" textlink="">
            <cdr:nvSpPr>
              <cdr:cNvPr id="4" name="Rectangle 3">
                <a:extLst xmlns:a="http://schemas.openxmlformats.org/drawingml/2006/main">
                  <a:ext uri="{FF2B5EF4-FFF2-40B4-BE49-F238E27FC236}">
                    <a16:creationId xmlns:a16="http://schemas.microsoft.com/office/drawing/2014/main" id="{9A4B7DAF-7558-4512-8D55-C768813DD8CE}"/>
                  </a:ext>
                </a:extLst>
              </cdr:cNvPr>
              <cdr:cNvSpPr>
                <a:spLocks xmlns:a="http://schemas.openxmlformats.org/drawingml/2006/main" noChangeArrowheads="1"/>
              </cdr:cNvSpPr>
            </cdr:nvSpPr>
            <cdr:spPr bwMode="auto">
              <a:xfrm xmlns:a="http://schemas.openxmlformats.org/drawingml/2006/main">
                <a:off x="-8820936" y="2988450"/>
                <a:ext cx="265137" cy="215444"/>
              </a:xfrm>
              <a:prstGeom xmlns:a="http://schemas.openxmlformats.org/drawingml/2006/main" prst="rect">
                <a:avLst/>
              </a:prstGeom>
              <a:noFill xmlns:a="http://schemas.openxmlformats.org/drawingml/2006/main"/>
              <a:ln xmlns:a="http://schemas.openxmlformats.org/drawingml/2006/main">
                <a:noFill/>
              </a:ln>
              <a:extLst xmlns:a="http://schemas.openxmlformats.org/drawingml/2006/main"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cdr:spPr>
            <cdr:txBody>
              <a:bodyPr xmlns:a="http://schemas.openxmlformats.org/drawingml/2006/main" vert="horz" wrap="none" lIns="0" tIns="0" rIns="0" bIns="0" numCol="1" anchor="t" anchorCtr="0" compatLnSpc="1">
                <a:prstTxWarp prst="textNoShape">
                  <a:avLst/>
                </a:prstTxWarp>
                <a:spAutoFit/>
              </a:bodyPr>
              <a:lstStyle xmlns:a="http://schemas.openxmlformats.org/drawingml/2006/main"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 xmlns:a="http://schemas.openxmlformats.org/drawingml/2006/main">
                <a:pPr marL="0" marR="0" lvl="0" indent="0" algn="l" defTabSz="914400" rtl="0" eaLnBrk="0" fontAlgn="base" latinLnBrk="0" hangingPunct="0">
                  <a:lnSpc>
                    <a:spcPct val="100000"/>
                  </a:lnSpc>
                  <a:spcBef>
                    <a:spcPct val="0"/>
                  </a:spcBef>
                  <a:spcAft>
                    <a:spcPct val="0"/>
                  </a:spcAft>
                  <a:buClrTx/>
                  <a:buSzTx/>
                  <a:buFontTx/>
                  <a:buNone/>
                  <a:tabLst/>
                </a:pPr>
                <a:r>
                  <a:rPr kumimoji="0" lang="en-US" altLang="en-US" sz="1400" b="0" i="0" u="none" strike="noStrike" cap="none" normalizeH="0" baseline="0" dirty="0">
                    <a:ln>
                      <a:noFill/>
                    </a:ln>
                    <a:effectLst/>
                    <a:latin typeface="Calibri" panose="020F0502020204030204" pitchFamily="34" charset="0"/>
                  </a:rPr>
                  <a:t>Net</a:t>
                </a:r>
                <a:endParaRPr kumimoji="0" lang="en-US" altLang="en-US" sz="1800" b="0" i="0" u="none" strike="noStrike" cap="none" normalizeH="0" baseline="0" dirty="0">
                  <a:ln>
                    <a:noFill/>
                  </a:ln>
                  <a:effectLst/>
                </a:endParaRPr>
              </a:p>
            </cdr:txBody>
          </cdr:sp>
          <cdr:sp macro="" textlink="">
            <cdr:nvSpPr>
              <cdr:cNvPr id="5" name="Rectangle 4">
                <a:extLst xmlns:a="http://schemas.openxmlformats.org/drawingml/2006/main">
                  <a:ext uri="{FF2B5EF4-FFF2-40B4-BE49-F238E27FC236}">
                    <a16:creationId xmlns:a16="http://schemas.microsoft.com/office/drawing/2014/main" id="{642D717C-F51F-4C53-9147-CB43BE1436C3}"/>
                  </a:ext>
                </a:extLst>
              </cdr:cNvPr>
              <cdr:cNvSpPr>
                <a:spLocks xmlns:a="http://schemas.openxmlformats.org/drawingml/2006/main" noChangeArrowheads="1"/>
              </cdr:cNvSpPr>
            </cdr:nvSpPr>
            <cdr:spPr bwMode="auto">
              <a:xfrm xmlns:a="http://schemas.openxmlformats.org/drawingml/2006/main">
                <a:off x="-9011004" y="3295415"/>
                <a:ext cx="137160" cy="137160"/>
              </a:xfrm>
              <a:prstGeom xmlns:a="http://schemas.openxmlformats.org/drawingml/2006/main" prst="rect">
                <a:avLst/>
              </a:prstGeom>
              <a:solidFill xmlns:a="http://schemas.openxmlformats.org/drawingml/2006/main">
                <a:srgbClr val="BFBFBF"/>
              </a:solidFill>
              <a:ln xmlns:a="http://schemas.openxmlformats.org/drawingml/2006/main">
                <a:noFill/>
              </a:ln>
              <a:extLst xmlns:a="http://schemas.openxmlformats.org/drawingml/2006/main"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cdr:spPr>
            <cdr:txBody>
              <a:bodyPr xmlns:a="http://schemas.openxmlformats.org/drawingml/2006/main" vert="horz" wrap="square" lIns="91440" tIns="45720" rIns="91440" bIns="45720" numCol="1" anchor="t" anchorCtr="0" compatLnSpc="1">
                <a:prstTxWarp prst="textNoShape">
                  <a:avLst/>
                </a:prstTxWarp>
              </a:bodyPr>
              <a:lstStyle xmlns:a="http://schemas.openxmlformats.org/drawingml/2006/main"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 xmlns:a="http://schemas.openxmlformats.org/drawingml/2006/main">
                <a:endParaRPr lang="en-US" dirty="0">
                  <a:solidFill>
                    <a:schemeClr val="tx1"/>
                  </a:solidFill>
                </a:endParaRPr>
              </a:p>
            </cdr:txBody>
          </cdr:sp>
          <cdr:sp macro="" textlink="">
            <cdr:nvSpPr>
              <cdr:cNvPr id="6" name="Rectangle 5">
                <a:extLst xmlns:a="http://schemas.openxmlformats.org/drawingml/2006/main">
                  <a:ext uri="{FF2B5EF4-FFF2-40B4-BE49-F238E27FC236}">
                    <a16:creationId xmlns:a16="http://schemas.microsoft.com/office/drawing/2014/main" id="{8242FA8C-CCB5-4FA2-AC64-F27533D0CC23}"/>
                  </a:ext>
                </a:extLst>
              </cdr:cNvPr>
              <cdr:cNvSpPr>
                <a:spLocks xmlns:a="http://schemas.openxmlformats.org/drawingml/2006/main" noChangeArrowheads="1"/>
              </cdr:cNvSpPr>
            </cdr:nvSpPr>
            <cdr:spPr bwMode="auto">
              <a:xfrm xmlns:a="http://schemas.openxmlformats.org/drawingml/2006/main">
                <a:off x="-8820936" y="3255150"/>
                <a:ext cx="1082669" cy="219163"/>
              </a:xfrm>
              <a:prstGeom xmlns:a="http://schemas.openxmlformats.org/drawingml/2006/main" prst="rect">
                <a:avLst/>
              </a:prstGeom>
              <a:noFill xmlns:a="http://schemas.openxmlformats.org/drawingml/2006/main"/>
              <a:ln xmlns:a="http://schemas.openxmlformats.org/drawingml/2006/main">
                <a:noFill/>
              </a:ln>
              <a:extLst xmlns:a="http://schemas.openxmlformats.org/drawingml/2006/main"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cdr:spPr>
            <cdr:txBody>
              <a:bodyPr xmlns:a="http://schemas.openxmlformats.org/drawingml/2006/main" vert="horz" wrap="none" lIns="0" tIns="0" rIns="0" bIns="0" numCol="1" anchor="t" anchorCtr="0" compatLnSpc="1">
                <a:prstTxWarp prst="textNoShape">
                  <a:avLst/>
                </a:prstTxWarp>
                <a:spAutoFit/>
              </a:bodyPr>
              <a:lstStyle xmlns:a="http://schemas.openxmlformats.org/drawingml/2006/main"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 xmlns:a="http://schemas.openxmlformats.org/drawingml/2006/main">
                <a:pPr marL="0" marR="0" lvl="0" indent="0" algn="l" defTabSz="914400" rtl="0" eaLnBrk="0" fontAlgn="base" latinLnBrk="0" hangingPunct="0">
                  <a:lnSpc>
                    <a:spcPct val="100000"/>
                  </a:lnSpc>
                  <a:spcBef>
                    <a:spcPct val="0"/>
                  </a:spcBef>
                  <a:spcAft>
                    <a:spcPct val="0"/>
                  </a:spcAft>
                  <a:buClrTx/>
                  <a:buSzTx/>
                  <a:buFontTx/>
                  <a:buNone/>
                  <a:tabLst/>
                </a:pPr>
                <a:r>
                  <a:rPr kumimoji="0" lang="en-US" altLang="en-US" sz="1400" b="0" i="0" u="none" strike="noStrike" cap="none" normalizeH="0" baseline="0" dirty="0">
                    <a:ln>
                      <a:noFill/>
                    </a:ln>
                    <a:effectLst/>
                    <a:latin typeface="Calibri" panose="020F0502020204030204" pitchFamily="34" charset="0"/>
                  </a:rPr>
                  <a:t>Non-CO</a:t>
                </a:r>
                <a:r>
                  <a:rPr kumimoji="0" lang="en-US" altLang="en-US" sz="1400" b="0" i="0" u="none" strike="noStrike" cap="none" normalizeH="0" baseline="-25000" dirty="0">
                    <a:ln>
                      <a:noFill/>
                    </a:ln>
                    <a:effectLst/>
                    <a:latin typeface="Calibri" panose="020F0502020204030204" pitchFamily="34" charset="0"/>
                  </a:rPr>
                  <a:t>2</a:t>
                </a:r>
                <a:r>
                  <a:rPr kumimoji="0" lang="en-US" altLang="en-US" sz="1400" b="0" i="0" u="none" strike="noStrike" cap="none" normalizeH="0" baseline="0" dirty="0">
                    <a:ln>
                      <a:noFill/>
                    </a:ln>
                    <a:effectLst/>
                    <a:latin typeface="Calibri" panose="020F0502020204030204" pitchFamily="34" charset="0"/>
                  </a:rPr>
                  <a:t> GHGs</a:t>
                </a:r>
                <a:endParaRPr kumimoji="0" lang="en-US" altLang="en-US" sz="1800" b="0" i="0" u="none" strike="noStrike" cap="none" normalizeH="0" baseline="0" dirty="0">
                  <a:ln>
                    <a:noFill/>
                  </a:ln>
                  <a:effectLst/>
                </a:endParaRPr>
              </a:p>
            </cdr:txBody>
          </cdr:sp>
          <cdr:sp macro="" textlink="">
            <cdr:nvSpPr>
              <cdr:cNvPr id="7" name="Rectangle 6">
                <a:extLst xmlns:a="http://schemas.openxmlformats.org/drawingml/2006/main">
                  <a:ext uri="{FF2B5EF4-FFF2-40B4-BE49-F238E27FC236}">
                    <a16:creationId xmlns:a16="http://schemas.microsoft.com/office/drawing/2014/main" id="{CE3EBD3E-F107-4D09-90AA-E4B38D555A5B}"/>
                  </a:ext>
                </a:extLst>
              </cdr:cNvPr>
              <cdr:cNvSpPr>
                <a:spLocks xmlns:a="http://schemas.openxmlformats.org/drawingml/2006/main" noChangeArrowheads="1"/>
              </cdr:cNvSpPr>
            </cdr:nvSpPr>
            <cdr:spPr bwMode="auto">
              <a:xfrm xmlns:a="http://schemas.openxmlformats.org/drawingml/2006/main">
                <a:off x="-9011004" y="3826652"/>
                <a:ext cx="137160" cy="137160"/>
              </a:xfrm>
              <a:prstGeom xmlns:a="http://schemas.openxmlformats.org/drawingml/2006/main" prst="rect">
                <a:avLst/>
              </a:prstGeom>
              <a:solidFill xmlns:a="http://schemas.openxmlformats.org/drawingml/2006/main">
                <a:srgbClr val="8AC869"/>
              </a:solidFill>
              <a:ln xmlns:a="http://schemas.openxmlformats.org/drawingml/2006/main">
                <a:noFill/>
              </a:ln>
              <a:extLst xmlns:a="http://schemas.openxmlformats.org/drawingml/2006/main"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cdr:spPr>
            <cdr:txBody>
              <a:bodyPr xmlns:a="http://schemas.openxmlformats.org/drawingml/2006/main" vert="horz" wrap="square" lIns="91440" tIns="45720" rIns="91440" bIns="45720" numCol="1" anchor="t" anchorCtr="0" compatLnSpc="1">
                <a:prstTxWarp prst="textNoShape">
                  <a:avLst/>
                </a:prstTxWarp>
              </a:bodyPr>
              <a:lstStyle xmlns:a="http://schemas.openxmlformats.org/drawingml/2006/main"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 xmlns:a="http://schemas.openxmlformats.org/drawingml/2006/main">
                <a:endParaRPr lang="en-US" dirty="0">
                  <a:solidFill>
                    <a:schemeClr val="tx1"/>
                  </a:solidFill>
                </a:endParaRPr>
              </a:p>
            </cdr:txBody>
          </cdr:sp>
          <cdr:sp macro="" textlink="">
            <cdr:nvSpPr>
              <cdr:cNvPr id="8" name="Rectangle 7">
                <a:extLst xmlns:a="http://schemas.openxmlformats.org/drawingml/2006/main">
                  <a:ext uri="{FF2B5EF4-FFF2-40B4-BE49-F238E27FC236}">
                    <a16:creationId xmlns:a16="http://schemas.microsoft.com/office/drawing/2014/main" id="{F44147DB-FCDD-4AD0-B801-F5E77B2A3EFA}"/>
                  </a:ext>
                </a:extLst>
              </cdr:cNvPr>
              <cdr:cNvSpPr>
                <a:spLocks xmlns:a="http://schemas.openxmlformats.org/drawingml/2006/main" noChangeArrowheads="1"/>
              </cdr:cNvSpPr>
            </cdr:nvSpPr>
            <cdr:spPr bwMode="auto">
              <a:xfrm xmlns:a="http://schemas.openxmlformats.org/drawingml/2006/main">
                <a:off x="-8820936" y="3783213"/>
                <a:ext cx="703879" cy="215503"/>
              </a:xfrm>
              <a:prstGeom xmlns:a="http://schemas.openxmlformats.org/drawingml/2006/main" prst="rect">
                <a:avLst/>
              </a:prstGeom>
              <a:noFill xmlns:a="http://schemas.openxmlformats.org/drawingml/2006/main"/>
              <a:ln xmlns:a="http://schemas.openxmlformats.org/drawingml/2006/main">
                <a:noFill/>
              </a:ln>
              <a:extLst xmlns:a="http://schemas.openxmlformats.org/drawingml/2006/main"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cdr:spPr>
            <cdr:txBody>
              <a:bodyPr xmlns:a="http://schemas.openxmlformats.org/drawingml/2006/main" vert="horz" wrap="none" lIns="0" tIns="0" rIns="0" bIns="0" numCol="1" anchor="t" anchorCtr="0" compatLnSpc="1">
                <a:prstTxWarp prst="textNoShape">
                  <a:avLst/>
                </a:prstTxWarp>
                <a:spAutoFit/>
              </a:bodyPr>
              <a:lstStyle xmlns:a="http://schemas.openxmlformats.org/drawingml/2006/main"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 xmlns:a="http://schemas.openxmlformats.org/drawingml/2006/main">
                <a:pPr marL="0" marR="0" lvl="0" indent="0" algn="l" defTabSz="914400" rtl="0" eaLnBrk="0" fontAlgn="base" latinLnBrk="0" hangingPunct="0">
                  <a:lnSpc>
                    <a:spcPct val="100000"/>
                  </a:lnSpc>
                  <a:spcBef>
                    <a:spcPct val="0"/>
                  </a:spcBef>
                  <a:spcAft>
                    <a:spcPct val="0"/>
                  </a:spcAft>
                  <a:buClrTx/>
                  <a:buSzTx/>
                  <a:buFontTx/>
                  <a:buNone/>
                  <a:tabLst/>
                </a:pPr>
                <a:r>
                  <a:rPr kumimoji="0" lang="en-US" altLang="en-US" sz="1400" b="0" i="0" u="none" strike="noStrike" cap="none" normalizeH="0" baseline="0" dirty="0">
                    <a:ln>
                      <a:noFill/>
                    </a:ln>
                    <a:effectLst/>
                    <a:latin typeface="Calibri" panose="020F0502020204030204" pitchFamily="34" charset="0"/>
                  </a:rPr>
                  <a:t>Transport</a:t>
                </a:r>
                <a:endParaRPr kumimoji="0" lang="en-US" altLang="en-US" sz="1800" b="0" i="0" u="none" strike="noStrike" cap="none" normalizeH="0" baseline="-25000" dirty="0">
                  <a:ln>
                    <a:noFill/>
                  </a:ln>
                  <a:effectLst/>
                </a:endParaRPr>
              </a:p>
            </cdr:txBody>
          </cdr:sp>
          <cdr:sp macro="" textlink="">
            <cdr:nvSpPr>
              <cdr:cNvPr id="9" name="Rectangle 8">
                <a:extLst xmlns:a="http://schemas.openxmlformats.org/drawingml/2006/main">
                  <a:ext uri="{FF2B5EF4-FFF2-40B4-BE49-F238E27FC236}">
                    <a16:creationId xmlns:a16="http://schemas.microsoft.com/office/drawing/2014/main" id="{4FCC8212-E1A0-4245-AAAF-35E33DA5C0D2}"/>
                  </a:ext>
                </a:extLst>
              </cdr:cNvPr>
              <cdr:cNvSpPr>
                <a:spLocks xmlns:a="http://schemas.openxmlformats.org/drawingml/2006/main" noChangeArrowheads="1"/>
              </cdr:cNvSpPr>
            </cdr:nvSpPr>
            <cdr:spPr bwMode="auto">
              <a:xfrm xmlns:a="http://schemas.openxmlformats.org/drawingml/2006/main">
                <a:off x="-9011004" y="3560236"/>
                <a:ext cx="137160" cy="137160"/>
              </a:xfrm>
              <a:prstGeom xmlns:a="http://schemas.openxmlformats.org/drawingml/2006/main" prst="rect">
                <a:avLst/>
              </a:prstGeom>
              <a:solidFill xmlns:a="http://schemas.openxmlformats.org/drawingml/2006/main">
                <a:srgbClr val="468753"/>
              </a:solidFill>
              <a:ln xmlns:a="http://schemas.openxmlformats.org/drawingml/2006/main">
                <a:noFill/>
              </a:ln>
              <a:extLst xmlns:a="http://schemas.openxmlformats.org/drawingml/2006/main"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cdr:spPr>
            <cdr:txBody>
              <a:bodyPr xmlns:a="http://schemas.openxmlformats.org/drawingml/2006/main" vert="horz" wrap="square" lIns="91440" tIns="45720" rIns="91440" bIns="45720" numCol="1" anchor="t" anchorCtr="0" compatLnSpc="1">
                <a:prstTxWarp prst="textNoShape">
                  <a:avLst/>
                </a:prstTxWarp>
              </a:bodyPr>
              <a:lstStyle xmlns:a="http://schemas.openxmlformats.org/drawingml/2006/main"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 xmlns:a="http://schemas.openxmlformats.org/drawingml/2006/main">
                <a:endParaRPr lang="en-US">
                  <a:solidFill>
                    <a:schemeClr val="tx1"/>
                  </a:solidFill>
                </a:endParaRPr>
              </a:p>
            </cdr:txBody>
          </cdr:sp>
          <cdr:sp macro="" textlink="">
            <cdr:nvSpPr>
              <cdr:cNvPr id="10" name="Rectangle 9">
                <a:extLst xmlns:a="http://schemas.openxmlformats.org/drawingml/2006/main">
                  <a:ext uri="{FF2B5EF4-FFF2-40B4-BE49-F238E27FC236}">
                    <a16:creationId xmlns:a16="http://schemas.microsoft.com/office/drawing/2014/main" id="{0B6E03EA-AF25-46CE-8934-D2C017216862}"/>
                  </a:ext>
                </a:extLst>
              </cdr:cNvPr>
              <cdr:cNvSpPr>
                <a:spLocks xmlns:a="http://schemas.openxmlformats.org/drawingml/2006/main" noChangeArrowheads="1"/>
              </cdr:cNvSpPr>
            </cdr:nvSpPr>
            <cdr:spPr bwMode="auto">
              <a:xfrm xmlns:a="http://schemas.openxmlformats.org/drawingml/2006/main">
                <a:off x="-8820936" y="3524733"/>
                <a:ext cx="710237" cy="209766"/>
              </a:xfrm>
              <a:prstGeom xmlns:a="http://schemas.openxmlformats.org/drawingml/2006/main" prst="rect">
                <a:avLst/>
              </a:prstGeom>
              <a:noFill xmlns:a="http://schemas.openxmlformats.org/drawingml/2006/main"/>
              <a:ln xmlns:a="http://schemas.openxmlformats.org/drawingml/2006/main">
                <a:noFill/>
              </a:ln>
              <a:extLst xmlns:a="http://schemas.openxmlformats.org/drawingml/2006/main"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cdr:spPr>
            <cdr:txBody>
              <a:bodyPr xmlns:a="http://schemas.openxmlformats.org/drawingml/2006/main" vert="horz" wrap="none" lIns="0" tIns="0" rIns="0" bIns="0" numCol="1" anchor="t" anchorCtr="0" compatLnSpc="1">
                <a:prstTxWarp prst="textNoShape">
                  <a:avLst/>
                </a:prstTxWarp>
                <a:spAutoFit/>
              </a:bodyPr>
              <a:lstStyle xmlns:a="http://schemas.openxmlformats.org/drawingml/2006/main"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 xmlns:a="http://schemas.openxmlformats.org/drawingml/2006/main">
                <a:pPr marL="0" marR="0" lvl="0" indent="0" algn="l" defTabSz="914400" rtl="0" eaLnBrk="0" fontAlgn="base" latinLnBrk="0" hangingPunct="0">
                  <a:lnSpc>
                    <a:spcPct val="100000"/>
                  </a:lnSpc>
                  <a:spcBef>
                    <a:spcPct val="0"/>
                  </a:spcBef>
                  <a:spcAft>
                    <a:spcPct val="0"/>
                  </a:spcAft>
                  <a:buClrTx/>
                  <a:buSzTx/>
                  <a:buFontTx/>
                  <a:buNone/>
                  <a:tabLst/>
                </a:pPr>
                <a:r>
                  <a:rPr lang="en-US" altLang="en-US" sz="1400" dirty="0">
                    <a:latin typeface="Calibri" panose="020F0502020204030204" pitchFamily="34" charset="0"/>
                  </a:rPr>
                  <a:t>Other CO</a:t>
                </a:r>
                <a:r>
                  <a:rPr lang="en-US" altLang="en-US" sz="1400" baseline="-25000" dirty="0">
                    <a:latin typeface="Calibri" panose="020F0502020204030204" pitchFamily="34" charset="0"/>
                  </a:rPr>
                  <a:t>2</a:t>
                </a:r>
                <a:endParaRPr kumimoji="0" lang="en-US" altLang="en-US" sz="1800" b="0" i="0" u="none" strike="noStrike" cap="none" normalizeH="0" baseline="-25000" dirty="0">
                  <a:ln>
                    <a:noFill/>
                  </a:ln>
                  <a:effectLst/>
                </a:endParaRPr>
              </a:p>
            </cdr:txBody>
          </cdr:sp>
          <cdr:sp macro="" textlink="">
            <cdr:nvSpPr>
              <cdr:cNvPr id="11" name="Rectangle 10">
                <a:extLst xmlns:a="http://schemas.openxmlformats.org/drawingml/2006/main">
                  <a:ext uri="{FF2B5EF4-FFF2-40B4-BE49-F238E27FC236}">
                    <a16:creationId xmlns:a16="http://schemas.microsoft.com/office/drawing/2014/main" id="{D3218933-2EE9-46CD-AD3F-B16265B75067}"/>
                  </a:ext>
                </a:extLst>
              </cdr:cNvPr>
              <cdr:cNvSpPr>
                <a:spLocks xmlns:a="http://schemas.openxmlformats.org/drawingml/2006/main" noChangeArrowheads="1"/>
              </cdr:cNvSpPr>
            </cdr:nvSpPr>
            <cdr:spPr bwMode="auto">
              <a:xfrm xmlns:a="http://schemas.openxmlformats.org/drawingml/2006/main">
                <a:off x="-9011004" y="4101865"/>
                <a:ext cx="137160" cy="137160"/>
              </a:xfrm>
              <a:prstGeom xmlns:a="http://schemas.openxmlformats.org/drawingml/2006/main" prst="rect">
                <a:avLst/>
              </a:prstGeom>
              <a:solidFill xmlns:a="http://schemas.openxmlformats.org/drawingml/2006/main">
                <a:srgbClr val="DA7D45"/>
              </a:solidFill>
              <a:ln xmlns:a="http://schemas.openxmlformats.org/drawingml/2006/main">
                <a:noFill/>
              </a:ln>
              <a:extLst xmlns:a="http://schemas.openxmlformats.org/drawingml/2006/main"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cdr:spPr>
            <cdr:txBody>
              <a:bodyPr xmlns:a="http://schemas.openxmlformats.org/drawingml/2006/main" vert="horz" wrap="square" lIns="91440" tIns="45720" rIns="91440" bIns="45720" numCol="1" anchor="t" anchorCtr="0" compatLnSpc="1">
                <a:prstTxWarp prst="textNoShape">
                  <a:avLst/>
                </a:prstTxWarp>
              </a:bodyPr>
              <a:lstStyle xmlns:a="http://schemas.openxmlformats.org/drawingml/2006/main"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 xmlns:a="http://schemas.openxmlformats.org/drawingml/2006/main">
                <a:endParaRPr lang="en-US">
                  <a:solidFill>
                    <a:schemeClr val="tx1"/>
                  </a:solidFill>
                </a:endParaRPr>
              </a:p>
            </cdr:txBody>
          </cdr:sp>
          <cdr:sp macro="" textlink="">
            <cdr:nvSpPr>
              <cdr:cNvPr id="12" name="Rectangle 11">
                <a:extLst xmlns:a="http://schemas.openxmlformats.org/drawingml/2006/main">
                  <a:ext uri="{FF2B5EF4-FFF2-40B4-BE49-F238E27FC236}">
                    <a16:creationId xmlns:a16="http://schemas.microsoft.com/office/drawing/2014/main" id="{89A89ED9-2C37-4AA5-89BA-7E13BEB4D3B1}"/>
                  </a:ext>
                </a:extLst>
              </cdr:cNvPr>
              <cdr:cNvSpPr>
                <a:spLocks xmlns:a="http://schemas.openxmlformats.org/drawingml/2006/main" noChangeArrowheads="1"/>
              </cdr:cNvSpPr>
            </cdr:nvSpPr>
            <cdr:spPr bwMode="auto">
              <a:xfrm xmlns:a="http://schemas.openxmlformats.org/drawingml/2006/main">
                <a:off x="-8820936" y="4063188"/>
                <a:ext cx="665055" cy="215503"/>
              </a:xfrm>
              <a:prstGeom xmlns:a="http://schemas.openxmlformats.org/drawingml/2006/main" prst="rect">
                <a:avLst/>
              </a:prstGeom>
              <a:noFill xmlns:a="http://schemas.openxmlformats.org/drawingml/2006/main"/>
              <a:ln xmlns:a="http://schemas.openxmlformats.org/drawingml/2006/main">
                <a:noFill/>
              </a:ln>
              <a:extLst xmlns:a="http://schemas.openxmlformats.org/drawingml/2006/main"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cdr:spPr>
            <cdr:txBody>
              <a:bodyPr xmlns:a="http://schemas.openxmlformats.org/drawingml/2006/main" vert="horz" wrap="none" lIns="0" tIns="0" rIns="0" bIns="0" numCol="1" anchor="t" anchorCtr="0" compatLnSpc="1">
                <a:prstTxWarp prst="textNoShape">
                  <a:avLst/>
                </a:prstTxWarp>
                <a:spAutoFit/>
              </a:bodyPr>
              <a:lstStyle xmlns:a="http://schemas.openxmlformats.org/drawingml/2006/main"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 xmlns:a="http://schemas.openxmlformats.org/drawingml/2006/main">
                <a:pPr marL="0" marR="0" lvl="0" indent="0" algn="l" defTabSz="914400" rtl="0" eaLnBrk="0" fontAlgn="base" latinLnBrk="0" hangingPunct="0">
                  <a:lnSpc>
                    <a:spcPct val="100000"/>
                  </a:lnSpc>
                  <a:spcBef>
                    <a:spcPct val="0"/>
                  </a:spcBef>
                  <a:spcAft>
                    <a:spcPct val="0"/>
                  </a:spcAft>
                  <a:buClrTx/>
                  <a:buSzTx/>
                  <a:buFontTx/>
                  <a:buNone/>
                  <a:tabLst/>
                </a:pPr>
                <a:r>
                  <a:rPr lang="en-US" altLang="en-US" sz="1400" dirty="0">
                    <a:latin typeface="Calibri" panose="020F0502020204030204" pitchFamily="34" charset="0"/>
                  </a:rPr>
                  <a:t>Buildings</a:t>
                </a:r>
                <a:endParaRPr kumimoji="0" lang="en-US" altLang="en-US" sz="1800" b="0" i="0" u="none" strike="noStrike" cap="none" normalizeH="0" baseline="-25000" dirty="0">
                  <a:ln>
                    <a:noFill/>
                  </a:ln>
                  <a:effectLst/>
                </a:endParaRPr>
              </a:p>
            </cdr:txBody>
          </cdr:sp>
          <cdr:sp macro="" textlink="">
            <cdr:nvSpPr>
              <cdr:cNvPr id="13" name="Rectangle 12">
                <a:extLst xmlns:a="http://schemas.openxmlformats.org/drawingml/2006/main">
                  <a:ext uri="{FF2B5EF4-FFF2-40B4-BE49-F238E27FC236}">
                    <a16:creationId xmlns:a16="http://schemas.microsoft.com/office/drawing/2014/main" id="{F533B764-27F7-4241-970A-155AD89BEF1D}"/>
                  </a:ext>
                </a:extLst>
              </cdr:cNvPr>
              <cdr:cNvSpPr>
                <a:spLocks xmlns:a="http://schemas.openxmlformats.org/drawingml/2006/main" noChangeArrowheads="1"/>
              </cdr:cNvSpPr>
            </cdr:nvSpPr>
            <cdr:spPr bwMode="auto">
              <a:xfrm xmlns:a="http://schemas.openxmlformats.org/drawingml/2006/main">
                <a:off x="-9011004" y="4371740"/>
                <a:ext cx="137160" cy="137160"/>
              </a:xfrm>
              <a:prstGeom xmlns:a="http://schemas.openxmlformats.org/drawingml/2006/main" prst="rect">
                <a:avLst/>
              </a:prstGeom>
              <a:solidFill xmlns:a="http://schemas.openxmlformats.org/drawingml/2006/main">
                <a:srgbClr val="E5BA4F"/>
              </a:solidFill>
              <a:ln xmlns:a="http://schemas.openxmlformats.org/drawingml/2006/main">
                <a:noFill/>
              </a:ln>
              <a:extLst xmlns:a="http://schemas.openxmlformats.org/drawingml/2006/main"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cdr:spPr>
            <cdr:txBody>
              <a:bodyPr xmlns:a="http://schemas.openxmlformats.org/drawingml/2006/main" vert="horz" wrap="square" lIns="91440" tIns="45720" rIns="91440" bIns="45720" numCol="1" anchor="t" anchorCtr="0" compatLnSpc="1">
                <a:prstTxWarp prst="textNoShape">
                  <a:avLst/>
                </a:prstTxWarp>
              </a:bodyPr>
              <a:lstStyle xmlns:a="http://schemas.openxmlformats.org/drawingml/2006/main"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 xmlns:a="http://schemas.openxmlformats.org/drawingml/2006/main">
                <a:endParaRPr lang="en-US">
                  <a:solidFill>
                    <a:schemeClr val="tx1"/>
                  </a:solidFill>
                </a:endParaRPr>
              </a:p>
            </cdr:txBody>
          </cdr:sp>
          <cdr:sp macro="" textlink="">
            <cdr:nvSpPr>
              <cdr:cNvPr id="14" name="Rectangle 13">
                <a:extLst xmlns:a="http://schemas.openxmlformats.org/drawingml/2006/main">
                  <a:ext uri="{FF2B5EF4-FFF2-40B4-BE49-F238E27FC236}">
                    <a16:creationId xmlns:a16="http://schemas.microsoft.com/office/drawing/2014/main" id="{5BA87C0E-97B6-4CCF-93C2-4B2C54F313BE}"/>
                  </a:ext>
                </a:extLst>
              </cdr:cNvPr>
              <cdr:cNvSpPr>
                <a:spLocks xmlns:a="http://schemas.openxmlformats.org/drawingml/2006/main" noChangeArrowheads="1"/>
              </cdr:cNvSpPr>
            </cdr:nvSpPr>
            <cdr:spPr bwMode="auto">
              <a:xfrm xmlns:a="http://schemas.openxmlformats.org/drawingml/2006/main">
                <a:off x="-8820936" y="4329888"/>
                <a:ext cx="606755" cy="215503"/>
              </a:xfrm>
              <a:prstGeom xmlns:a="http://schemas.openxmlformats.org/drawingml/2006/main" prst="rect">
                <a:avLst/>
              </a:prstGeom>
              <a:noFill xmlns:a="http://schemas.openxmlformats.org/drawingml/2006/main"/>
              <a:ln xmlns:a="http://schemas.openxmlformats.org/drawingml/2006/main">
                <a:noFill/>
              </a:ln>
              <a:extLst xmlns:a="http://schemas.openxmlformats.org/drawingml/2006/main"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cdr:spPr>
            <cdr:txBody>
              <a:bodyPr xmlns:a="http://schemas.openxmlformats.org/drawingml/2006/main" vert="horz" wrap="none" lIns="0" tIns="0" rIns="0" bIns="0" numCol="1" anchor="t" anchorCtr="0" compatLnSpc="1">
                <a:prstTxWarp prst="textNoShape">
                  <a:avLst/>
                </a:prstTxWarp>
                <a:spAutoFit/>
              </a:bodyPr>
              <a:lstStyle xmlns:a="http://schemas.openxmlformats.org/drawingml/2006/main"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 xmlns:a="http://schemas.openxmlformats.org/drawingml/2006/main">
                <a:pPr marL="0" marR="0" lvl="0" indent="0" algn="l" defTabSz="914400" rtl="0" eaLnBrk="0" fontAlgn="base" latinLnBrk="0" hangingPunct="0">
                  <a:lnSpc>
                    <a:spcPct val="100000"/>
                  </a:lnSpc>
                  <a:spcBef>
                    <a:spcPct val="0"/>
                  </a:spcBef>
                  <a:spcAft>
                    <a:spcPct val="0"/>
                  </a:spcAft>
                  <a:buClrTx/>
                  <a:buSzTx/>
                  <a:buFontTx/>
                  <a:buNone/>
                  <a:tabLst/>
                </a:pPr>
                <a:r>
                  <a:rPr kumimoji="0" lang="en-US" altLang="en-US" sz="1400" b="0" i="0" u="none" strike="noStrike" cap="none" normalizeH="0" baseline="0" dirty="0">
                    <a:ln>
                      <a:noFill/>
                    </a:ln>
                    <a:effectLst/>
                    <a:latin typeface="Calibri" panose="020F0502020204030204" pitchFamily="34" charset="0"/>
                  </a:rPr>
                  <a:t>Industry</a:t>
                </a:r>
                <a:endParaRPr kumimoji="0" lang="en-US" altLang="en-US" sz="1800" b="0" i="0" u="none" strike="noStrike" cap="none" normalizeH="0" baseline="-25000" dirty="0">
                  <a:ln>
                    <a:noFill/>
                  </a:ln>
                  <a:effectLst/>
                </a:endParaRPr>
              </a:p>
            </cdr:txBody>
          </cdr:sp>
          <cdr:sp macro="" textlink="">
            <cdr:nvSpPr>
              <cdr:cNvPr id="15" name="Rectangle 14">
                <a:extLst xmlns:a="http://schemas.openxmlformats.org/drawingml/2006/main">
                  <a:ext uri="{FF2B5EF4-FFF2-40B4-BE49-F238E27FC236}">
                    <a16:creationId xmlns:a16="http://schemas.microsoft.com/office/drawing/2014/main" id="{A179359A-2CA8-4BE2-ADAD-37AD506EC526}"/>
                  </a:ext>
                </a:extLst>
              </cdr:cNvPr>
              <cdr:cNvSpPr>
                <a:spLocks xmlns:a="http://schemas.openxmlformats.org/drawingml/2006/main" noChangeArrowheads="1"/>
              </cdr:cNvSpPr>
            </cdr:nvSpPr>
            <cdr:spPr bwMode="auto">
              <a:xfrm xmlns:a="http://schemas.openxmlformats.org/drawingml/2006/main">
                <a:off x="-9011004" y="4635265"/>
                <a:ext cx="137160" cy="137160"/>
              </a:xfrm>
              <a:prstGeom xmlns:a="http://schemas.openxmlformats.org/drawingml/2006/main" prst="rect">
                <a:avLst/>
              </a:prstGeom>
              <a:solidFill xmlns:a="http://schemas.openxmlformats.org/drawingml/2006/main">
                <a:srgbClr val="948BB3"/>
              </a:solidFill>
              <a:ln xmlns:a="http://schemas.openxmlformats.org/drawingml/2006/main">
                <a:noFill/>
              </a:ln>
              <a:extLst xmlns:a="http://schemas.openxmlformats.org/drawingml/2006/main"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cdr:spPr>
            <cdr:txBody>
              <a:bodyPr xmlns:a="http://schemas.openxmlformats.org/drawingml/2006/main" vert="horz" wrap="square" lIns="91440" tIns="45720" rIns="91440" bIns="45720" numCol="1" anchor="t" anchorCtr="0" compatLnSpc="1">
                <a:prstTxWarp prst="textNoShape">
                  <a:avLst/>
                </a:prstTxWarp>
              </a:bodyPr>
              <a:lstStyle xmlns:a="http://schemas.openxmlformats.org/drawingml/2006/main"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 xmlns:a="http://schemas.openxmlformats.org/drawingml/2006/main">
                <a:endParaRPr lang="en-US">
                  <a:solidFill>
                    <a:schemeClr val="tx1"/>
                  </a:solidFill>
                </a:endParaRPr>
              </a:p>
            </cdr:txBody>
          </cdr:sp>
          <cdr:sp macro="" textlink="">
            <cdr:nvSpPr>
              <cdr:cNvPr id="16" name="Rectangle 15">
                <a:extLst xmlns:a="http://schemas.openxmlformats.org/drawingml/2006/main">
                  <a:ext uri="{FF2B5EF4-FFF2-40B4-BE49-F238E27FC236}">
                    <a16:creationId xmlns:a16="http://schemas.microsoft.com/office/drawing/2014/main" id="{744CA2BC-5B7B-454A-81E4-B768CCB71F9A}"/>
                  </a:ext>
                </a:extLst>
              </cdr:cNvPr>
              <cdr:cNvSpPr>
                <a:spLocks xmlns:a="http://schemas.openxmlformats.org/drawingml/2006/main" noChangeArrowheads="1"/>
              </cdr:cNvSpPr>
            </cdr:nvSpPr>
            <cdr:spPr bwMode="auto">
              <a:xfrm xmlns:a="http://schemas.openxmlformats.org/drawingml/2006/main">
                <a:off x="-8820936" y="4598175"/>
                <a:ext cx="538876" cy="215503"/>
              </a:xfrm>
              <a:prstGeom xmlns:a="http://schemas.openxmlformats.org/drawingml/2006/main" prst="rect">
                <a:avLst/>
              </a:prstGeom>
              <a:noFill xmlns:a="http://schemas.openxmlformats.org/drawingml/2006/main"/>
              <a:ln xmlns:a="http://schemas.openxmlformats.org/drawingml/2006/main">
                <a:noFill/>
              </a:ln>
              <a:extLst xmlns:a="http://schemas.openxmlformats.org/drawingml/2006/main"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cdr:spPr>
            <cdr:txBody>
              <a:bodyPr xmlns:a="http://schemas.openxmlformats.org/drawingml/2006/main" vert="horz" wrap="none" lIns="0" tIns="0" rIns="0" bIns="0" numCol="1" anchor="t" anchorCtr="0" compatLnSpc="1">
                <a:prstTxWarp prst="textNoShape">
                  <a:avLst/>
                </a:prstTxWarp>
                <a:spAutoFit/>
              </a:bodyPr>
              <a:lstStyle xmlns:a="http://schemas.openxmlformats.org/drawingml/2006/main"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 xmlns:a="http://schemas.openxmlformats.org/drawingml/2006/main">
                <a:pPr marL="0" marR="0" lvl="0" indent="0" algn="l" defTabSz="914400" rtl="0" eaLnBrk="0" fontAlgn="base" latinLnBrk="0" hangingPunct="0">
                  <a:lnSpc>
                    <a:spcPct val="100000"/>
                  </a:lnSpc>
                  <a:spcBef>
                    <a:spcPct val="0"/>
                  </a:spcBef>
                  <a:spcAft>
                    <a:spcPct val="0"/>
                  </a:spcAft>
                  <a:buClrTx/>
                  <a:buSzTx/>
                  <a:buFontTx/>
                  <a:buNone/>
                  <a:tabLst/>
                </a:pPr>
                <a:r>
                  <a:rPr lang="en-US" altLang="en-US" sz="1400" dirty="0">
                    <a:latin typeface="Calibri" panose="020F0502020204030204" pitchFamily="34" charset="0"/>
                  </a:rPr>
                  <a:t>Electric</a:t>
                </a:r>
                <a:endParaRPr kumimoji="0" lang="en-US" altLang="en-US" sz="1800" b="0" i="0" u="none" strike="noStrike" cap="none" normalizeH="0" baseline="-25000" dirty="0">
                  <a:ln>
                    <a:noFill/>
                  </a:ln>
                  <a:effectLst/>
                </a:endParaRPr>
              </a:p>
            </cdr:txBody>
          </cdr:sp>
        </cdr:grpSp>
        <cdr:grpSp>
          <cdr:nvGrpSpPr>
            <cdr:cNvPr id="21" name="Group 20">
              <a:extLst xmlns:a="http://schemas.openxmlformats.org/drawingml/2006/main">
                <a:ext uri="{FF2B5EF4-FFF2-40B4-BE49-F238E27FC236}">
                  <a16:creationId xmlns:a16="http://schemas.microsoft.com/office/drawing/2014/main" id="{6094D9AB-A772-4F86-8FA6-69F40F6220D5}"/>
                </a:ext>
              </a:extLst>
            </cdr:cNvPr>
            <cdr:cNvGrpSpPr/>
          </cdr:nvGrpSpPr>
          <cdr:grpSpPr>
            <a:xfrm xmlns:a="http://schemas.openxmlformats.org/drawingml/2006/main">
              <a:off x="-14" y="87923"/>
              <a:ext cx="0" cy="0"/>
              <a:chOff x="-14" y="87923"/>
              <a:chExt cx="0" cy="0"/>
            </a:xfrm>
          </cdr:grpSpPr>
        </cdr:grpSp>
      </cdr:grpSp>
      <cdr:sp macro="" textlink="">
        <cdr:nvSpPr>
          <cdr:cNvPr id="35" name="Rectangle 34">
            <a:extLst xmlns:a="http://schemas.openxmlformats.org/drawingml/2006/main">
              <a:ext uri="{FF2B5EF4-FFF2-40B4-BE49-F238E27FC236}">
                <a16:creationId xmlns:a16="http://schemas.microsoft.com/office/drawing/2014/main" id="{3F28D75E-7162-48F4-884F-FF7CFE2A95CF}"/>
              </a:ext>
            </a:extLst>
          </cdr:cNvPr>
          <cdr:cNvSpPr>
            <a:spLocks xmlns:a="http://schemas.openxmlformats.org/drawingml/2006/main" noChangeArrowheads="1"/>
          </cdr:cNvSpPr>
        </cdr:nvSpPr>
        <cdr:spPr bwMode="auto">
          <a:xfrm xmlns:a="http://schemas.openxmlformats.org/drawingml/2006/main">
            <a:off x="6681955" y="3770092"/>
            <a:ext cx="143246" cy="143219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264478"/>
          </a:solidFill>
          <a:ln xmlns:a="http://schemas.openxmlformats.org/drawingml/2006/main">
            <a:noFill/>
          </a:ln>
        </cdr:spPr>
        <cdr:txBody>
          <a:bodyPr xmlns:a="http://schemas.openxmlformats.org/drawingml/2006/main" vert="horz" wrap="square" lIns="91440" tIns="45720" rIns="91440" bIns="45720" numCol="1" anchor="t" anchorCtr="0" compatLnSpc="1">
            <a:prstTxWarp prst="textNoShape">
              <a:avLst/>
            </a:prstTxWarp>
          </a:bodyPr>
          <a:lstStyle xmlns:a="http://schemas.openxmlformats.org/drawingml/2006/main"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endParaRPr lang="en-US">
              <a:solidFill>
                <a:schemeClr val="tx1"/>
              </a:solidFill>
            </a:endParaRPr>
          </a:p>
        </cdr:txBody>
      </cdr:sp>
      <cdr:sp macro="" textlink="">
        <cdr:nvSpPr>
          <cdr:cNvPr id="36" name="Rectangle 35">
            <a:extLst xmlns:a="http://schemas.openxmlformats.org/drawingml/2006/main">
              <a:ext uri="{FF2B5EF4-FFF2-40B4-BE49-F238E27FC236}">
                <a16:creationId xmlns:a16="http://schemas.microsoft.com/office/drawing/2014/main" id="{18085701-8A9C-4593-BEA6-47E85FB582E7}"/>
              </a:ext>
            </a:extLst>
          </cdr:cNvPr>
          <cdr:cNvSpPr>
            <a:spLocks xmlns:a="http://schemas.openxmlformats.org/drawingml/2006/main" noChangeArrowheads="1"/>
          </cdr:cNvSpPr>
        </cdr:nvSpPr>
        <cdr:spPr bwMode="auto">
          <a:xfrm xmlns:a="http://schemas.openxmlformats.org/drawingml/2006/main">
            <a:off x="6880457" y="3731363"/>
            <a:ext cx="350096" cy="219163"/>
          </a:xfrm>
          <a:prstGeom xmlns:a="http://schemas.openxmlformats.org/drawingml/2006/main" prst="rect">
            <a:avLst/>
          </a:prstGeom>
          <a:noFill xmlns:a="http://schemas.openxmlformats.org/drawingml/2006/main"/>
          <a:ln xmlns:a="http://schemas.openxmlformats.org/drawingml/2006/main">
            <a:noFill/>
          </a:ln>
          <a:extLst xmlns:a="http://schemas.openxmlformats.org/drawingml/2006/main"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cdr:spPr>
        <cdr:txBody>
          <a:bodyPr xmlns:a="http://schemas.openxmlformats.org/drawingml/2006/main" vert="horz" wrap="none" lIns="0" tIns="0" rIns="0" bIns="0" numCol="1" anchor="t" anchorCtr="0" compatLnSpc="1">
            <a:prstTxWarp prst="textNoShape">
              <a:avLst/>
            </a:prstTxWarp>
            <a:spAutoFit/>
          </a:bodyPr>
          <a:lstStyle xmlns:a="http://schemas.openxmlformats.org/drawingml/2006/main"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pPr marL="0" marR="0" lvl="0" indent="0" algn="l" defTabSz="914400" rtl="0" eaLnBrk="0" fontAlgn="base" latinLnBrk="0" hangingPunct="0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</a:pPr>
            <a:r>
              <a:rPr lang="en-US" altLang="en-US" sz="1400" dirty="0">
                <a:latin typeface="Calibri" panose="020F0502020204030204" pitchFamily="34" charset="0"/>
              </a:rPr>
              <a:t>Land</a:t>
            </a:r>
            <a:endParaRPr kumimoji="0" lang="en-US" altLang="en-US" sz="1800" b="0" i="0" u="none" strike="noStrike" cap="none" normalizeH="0" baseline="-25000" dirty="0">
              <a:ln>
                <a:noFill/>
              </a:ln>
              <a:effectLst/>
            </a:endParaRPr>
          </a:p>
        </cdr:txBody>
      </cdr:sp>
    </cdr:grp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350371</xdr:colOff>
      <xdr:row>36</xdr:row>
      <xdr:rowOff>73213</xdr:rowOff>
    </xdr:from>
    <xdr:to>
      <xdr:col>40</xdr:col>
      <xdr:colOff>596790</xdr:colOff>
      <xdr:row>63</xdr:row>
      <xdr:rowOff>59766</xdr:rowOff>
    </xdr:to>
    <xdr:grpSp>
      <xdr:nvGrpSpPr>
        <xdr:cNvPr id="65" name="Group 64">
          <a:extLst>
            <a:ext uri="{FF2B5EF4-FFF2-40B4-BE49-F238E27FC236}">
              <a16:creationId xmlns:a16="http://schemas.microsoft.com/office/drawing/2014/main" id="{00000000-0008-0000-0100-000041000000}"/>
            </a:ext>
          </a:extLst>
        </xdr:cNvPr>
        <xdr:cNvGrpSpPr/>
      </xdr:nvGrpSpPr>
      <xdr:grpSpPr>
        <a:xfrm>
          <a:off x="16991106" y="7132919"/>
          <a:ext cx="8286640" cy="5281332"/>
          <a:chOff x="15561252" y="6731000"/>
          <a:chExt cx="8267216" cy="5029200"/>
        </a:xfrm>
      </xdr:grpSpPr>
      <xdr:grpSp>
        <xdr:nvGrpSpPr>
          <xdr:cNvPr id="66" name="Group 65">
            <a:extLst>
              <a:ext uri="{FF2B5EF4-FFF2-40B4-BE49-F238E27FC236}">
                <a16:creationId xmlns:a16="http://schemas.microsoft.com/office/drawing/2014/main" id="{00000000-0008-0000-0100-000042000000}"/>
              </a:ext>
            </a:extLst>
          </xdr:cNvPr>
          <xdr:cNvGrpSpPr/>
        </xdr:nvGrpSpPr>
        <xdr:grpSpPr>
          <a:xfrm>
            <a:off x="15561252" y="6731000"/>
            <a:ext cx="8267216" cy="5029200"/>
            <a:chOff x="5809459" y="4527175"/>
            <a:chExt cx="8267216" cy="5029200"/>
          </a:xfrm>
        </xdr:grpSpPr>
        <xdr:grpSp>
          <xdr:nvGrpSpPr>
            <xdr:cNvPr id="80" name="Group 79">
              <a:extLst>
                <a:ext uri="{FF2B5EF4-FFF2-40B4-BE49-F238E27FC236}">
                  <a16:creationId xmlns:a16="http://schemas.microsoft.com/office/drawing/2014/main" id="{00000000-0008-0000-0100-000050000000}"/>
                </a:ext>
              </a:extLst>
            </xdr:cNvPr>
            <xdr:cNvGrpSpPr/>
          </xdr:nvGrpSpPr>
          <xdr:grpSpPr>
            <a:xfrm>
              <a:off x="5809459" y="4527175"/>
              <a:ext cx="8267216" cy="5029200"/>
              <a:chOff x="11713882" y="3339352"/>
              <a:chExt cx="8272097" cy="5029200"/>
            </a:xfrm>
          </xdr:grpSpPr>
          <xdr:grpSp>
            <xdr:nvGrpSpPr>
              <xdr:cNvPr id="82" name="Group 81">
                <a:extLst>
                  <a:ext uri="{FF2B5EF4-FFF2-40B4-BE49-F238E27FC236}">
                    <a16:creationId xmlns:a16="http://schemas.microsoft.com/office/drawing/2014/main" id="{00000000-0008-0000-0100-000052000000}"/>
                  </a:ext>
                </a:extLst>
              </xdr:cNvPr>
              <xdr:cNvGrpSpPr/>
            </xdr:nvGrpSpPr>
            <xdr:grpSpPr>
              <a:xfrm>
                <a:off x="11713882" y="3339352"/>
                <a:ext cx="8127999" cy="5029200"/>
                <a:chOff x="11713882" y="3339352"/>
                <a:chExt cx="8127999" cy="5029200"/>
              </a:xfrm>
            </xdr:grpSpPr>
            <xdr:graphicFrame macro="">
              <xdr:nvGraphicFramePr>
                <xdr:cNvPr id="93" name="Chart 92">
                  <a:extLst>
                    <a:ext uri="{FF2B5EF4-FFF2-40B4-BE49-F238E27FC236}">
                      <a16:creationId xmlns:a16="http://schemas.microsoft.com/office/drawing/2014/main" id="{00000000-0008-0000-0100-00005D000000}"/>
                    </a:ext>
                  </a:extLst>
                </xdr:cNvPr>
                <xdr:cNvGraphicFramePr/>
              </xdr:nvGraphicFramePr>
              <xdr:xfrm>
                <a:off x="11713882" y="3339352"/>
                <a:ext cx="8127999" cy="5029200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1"/>
                </a:graphicData>
              </a:graphic>
            </xdr:graphicFrame>
            <xdr:graphicFrame macro="">
              <xdr:nvGraphicFramePr>
                <xdr:cNvPr id="94" name="Chart 93">
                  <a:extLst>
                    <a:ext uri="{FF2B5EF4-FFF2-40B4-BE49-F238E27FC236}">
                      <a16:creationId xmlns:a16="http://schemas.microsoft.com/office/drawing/2014/main" id="{00000000-0008-0000-0100-00005E000000}"/>
                    </a:ext>
                  </a:extLst>
                </xdr:cNvPr>
                <xdr:cNvGraphicFramePr/>
              </xdr:nvGraphicFramePr>
              <xdr:xfrm>
                <a:off x="18676702" y="3373883"/>
                <a:ext cx="1006435" cy="4724235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2"/>
                </a:graphicData>
              </a:graphic>
            </xdr:graphicFrame>
          </xdr:grpSp>
          <xdr:sp macro="" textlink="">
            <xdr:nvSpPr>
              <xdr:cNvPr id="83" name="TextBox 82">
                <a:extLst>
                  <a:ext uri="{FF2B5EF4-FFF2-40B4-BE49-F238E27FC236}">
                    <a16:creationId xmlns:a16="http://schemas.microsoft.com/office/drawing/2014/main" id="{00000000-0008-0000-0100-000053000000}"/>
                  </a:ext>
                </a:extLst>
              </xdr:cNvPr>
              <xdr:cNvSpPr txBox="1"/>
            </xdr:nvSpPr>
            <xdr:spPr>
              <a:xfrm>
                <a:off x="13813113" y="3981824"/>
                <a:ext cx="963534" cy="307841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r>
                  <a:rPr lang="en-US" sz="1400" b="1">
                    <a:latin typeface="Roboto" panose="02000000000000000000" pitchFamily="2" charset="0"/>
                    <a:ea typeface="Roboto" panose="02000000000000000000" pitchFamily="2" charset="0"/>
                  </a:rPr>
                  <a:t>Historical</a:t>
                </a:r>
              </a:p>
            </xdr:txBody>
          </xdr:sp>
          <xdr:sp macro="" textlink="">
            <xdr:nvSpPr>
              <xdr:cNvPr id="84" name="TextBox 83">
                <a:extLst>
                  <a:ext uri="{FF2B5EF4-FFF2-40B4-BE49-F238E27FC236}">
                    <a16:creationId xmlns:a16="http://schemas.microsoft.com/office/drawing/2014/main" id="{00000000-0008-0000-0100-000054000000}"/>
                  </a:ext>
                </a:extLst>
              </xdr:cNvPr>
              <xdr:cNvSpPr txBox="1"/>
            </xdr:nvSpPr>
            <xdr:spPr>
              <a:xfrm>
                <a:off x="12755298" y="6987997"/>
                <a:ext cx="2742610" cy="276999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pPr algn="l"/>
                <a:r>
                  <a:rPr lang="en-US" sz="1200" b="0">
                    <a:solidFill>
                      <a:schemeClr val="bg1">
                        <a:lumMod val="50000"/>
                      </a:schemeClr>
                    </a:solidFill>
                    <a:latin typeface="Roboto" panose="02000000000000000000" pitchFamily="2" charset="0"/>
                    <a:ea typeface="Roboto" panose="02000000000000000000" pitchFamily="2" charset="0"/>
                  </a:rPr>
                  <a:t>2030 U.S. Target: 50-52% Below 2005</a:t>
                </a:r>
              </a:p>
            </xdr:txBody>
          </xdr:sp>
          <xdr:sp macro="" textlink="">
            <xdr:nvSpPr>
              <xdr:cNvPr id="85" name="TextBox 84">
                <a:extLst>
                  <a:ext uri="{FF2B5EF4-FFF2-40B4-BE49-F238E27FC236}">
                    <a16:creationId xmlns:a16="http://schemas.microsoft.com/office/drawing/2014/main" id="{00000000-0008-0000-0100-000055000000}"/>
                  </a:ext>
                </a:extLst>
              </xdr:cNvPr>
              <xdr:cNvSpPr txBox="1"/>
            </xdr:nvSpPr>
            <xdr:spPr>
              <a:xfrm>
                <a:off x="16169345" y="4522690"/>
                <a:ext cx="1011687" cy="307841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r>
                  <a:rPr lang="en-US" sz="1400" b="1">
                    <a:solidFill>
                      <a:srgbClr val="98B2D1"/>
                    </a:solidFill>
                    <a:latin typeface="Roboto" panose="02000000000000000000" pitchFamily="2" charset="0"/>
                    <a:ea typeface="Roboto" panose="02000000000000000000" pitchFamily="2" charset="0"/>
                  </a:rPr>
                  <a:t>Reference</a:t>
                </a:r>
              </a:p>
            </xdr:txBody>
          </xdr:sp>
          <xdr:sp macro="" textlink="">
            <xdr:nvSpPr>
              <xdr:cNvPr id="86" name="TextBox 85">
                <a:extLst>
                  <a:ext uri="{FF2B5EF4-FFF2-40B4-BE49-F238E27FC236}">
                    <a16:creationId xmlns:a16="http://schemas.microsoft.com/office/drawing/2014/main" id="{00000000-0008-0000-0100-000056000000}"/>
                  </a:ext>
                </a:extLst>
              </xdr:cNvPr>
              <xdr:cNvSpPr txBox="1"/>
            </xdr:nvSpPr>
            <xdr:spPr>
              <a:xfrm>
                <a:off x="15765694" y="5625724"/>
                <a:ext cx="472822" cy="307841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r>
                  <a:rPr lang="en-US" sz="1400" b="1">
                    <a:solidFill>
                      <a:srgbClr val="FEAE51"/>
                    </a:solidFill>
                    <a:latin typeface="Roboto" panose="02000000000000000000" pitchFamily="2" charset="0"/>
                    <a:ea typeface="Roboto" panose="02000000000000000000" pitchFamily="2" charset="0"/>
                  </a:rPr>
                  <a:t>IRA</a:t>
                </a:r>
              </a:p>
            </xdr:txBody>
          </xdr:sp>
          <xdr:sp macro="" textlink="">
            <xdr:nvSpPr>
              <xdr:cNvPr id="87" name="TextBox 86">
                <a:extLst>
                  <a:ext uri="{FF2B5EF4-FFF2-40B4-BE49-F238E27FC236}">
                    <a16:creationId xmlns:a16="http://schemas.microsoft.com/office/drawing/2014/main" id="{00000000-0008-0000-0100-000057000000}"/>
                  </a:ext>
                </a:extLst>
              </xdr:cNvPr>
              <xdr:cNvSpPr txBox="1"/>
            </xdr:nvSpPr>
            <xdr:spPr>
              <a:xfrm>
                <a:off x="18792211" y="4779691"/>
                <a:ext cx="421455" cy="276999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pPr algn="ctr"/>
                <a:r>
                  <a:rPr lang="en-US" sz="1200" b="1" i="0">
                    <a:solidFill>
                      <a:srgbClr val="98B2D1"/>
                    </a:solidFill>
                    <a:latin typeface="Roboto" panose="02000000000000000000" pitchFamily="2" charset="0"/>
                    <a:ea typeface="Roboto" panose="02000000000000000000" pitchFamily="2" charset="0"/>
                  </a:rPr>
                  <a:t>Ref</a:t>
                </a:r>
              </a:p>
            </xdr:txBody>
          </xdr:sp>
          <xdr:sp macro="" textlink="">
            <xdr:nvSpPr>
              <xdr:cNvPr id="88" name="TextBox 87">
                <a:extLst>
                  <a:ext uri="{FF2B5EF4-FFF2-40B4-BE49-F238E27FC236}">
                    <a16:creationId xmlns:a16="http://schemas.microsoft.com/office/drawing/2014/main" id="{00000000-0008-0000-0100-000058000000}"/>
                  </a:ext>
                </a:extLst>
              </xdr:cNvPr>
              <xdr:cNvSpPr txBox="1"/>
            </xdr:nvSpPr>
            <xdr:spPr>
              <a:xfrm rot="16200000">
                <a:off x="18640943" y="5127042"/>
                <a:ext cx="530402" cy="277163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pPr algn="ctr"/>
                <a:r>
                  <a:rPr lang="en-US" sz="1200" b="0" i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Roboto" panose="02000000000000000000" pitchFamily="2" charset="0"/>
                    <a:ea typeface="Roboto" panose="02000000000000000000" pitchFamily="2" charset="0"/>
                  </a:rPr>
                  <a:t>2030</a:t>
                </a:r>
              </a:p>
            </xdr:txBody>
          </xdr:sp>
          <xdr:sp macro="" textlink="">
            <xdr:nvSpPr>
              <xdr:cNvPr id="89" name="TextBox 88">
                <a:extLst>
                  <a:ext uri="{FF2B5EF4-FFF2-40B4-BE49-F238E27FC236}">
                    <a16:creationId xmlns:a16="http://schemas.microsoft.com/office/drawing/2014/main" id="{00000000-0008-0000-0100-000059000000}"/>
                  </a:ext>
                </a:extLst>
              </xdr:cNvPr>
              <xdr:cNvSpPr txBox="1"/>
            </xdr:nvSpPr>
            <xdr:spPr>
              <a:xfrm rot="16200000">
                <a:off x="18830630" y="5271992"/>
                <a:ext cx="530402" cy="277163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pPr algn="ctr"/>
                <a:r>
                  <a:rPr lang="en-US" sz="1200" b="0" i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Roboto" panose="02000000000000000000" pitchFamily="2" charset="0"/>
                    <a:ea typeface="Roboto" panose="02000000000000000000" pitchFamily="2" charset="0"/>
                  </a:rPr>
                  <a:t>2035</a:t>
                </a:r>
              </a:p>
            </xdr:txBody>
          </xdr:sp>
          <xdr:sp macro="" textlink="">
            <xdr:nvSpPr>
              <xdr:cNvPr id="90" name="TextBox 89">
                <a:extLst>
                  <a:ext uri="{FF2B5EF4-FFF2-40B4-BE49-F238E27FC236}">
                    <a16:creationId xmlns:a16="http://schemas.microsoft.com/office/drawing/2014/main" id="{00000000-0008-0000-0100-00005A000000}"/>
                  </a:ext>
                </a:extLst>
              </xdr:cNvPr>
              <xdr:cNvSpPr txBox="1"/>
            </xdr:nvSpPr>
            <xdr:spPr>
              <a:xfrm>
                <a:off x="19463358" y="6796663"/>
                <a:ext cx="486672" cy="276999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pPr algn="l"/>
                <a:r>
                  <a:rPr lang="en-US" sz="1200" b="0" i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Roboto" panose="02000000000000000000" pitchFamily="2" charset="0"/>
                    <a:ea typeface="Roboto" panose="02000000000000000000" pitchFamily="2" charset="0"/>
                  </a:rPr>
                  <a:t>Avg.</a:t>
                </a:r>
              </a:p>
            </xdr:txBody>
          </xdr:sp>
          <xdr:sp macro="" textlink="">
            <xdr:nvSpPr>
              <xdr:cNvPr id="91" name="TextBox 90">
                <a:extLst>
                  <a:ext uri="{FF2B5EF4-FFF2-40B4-BE49-F238E27FC236}">
                    <a16:creationId xmlns:a16="http://schemas.microsoft.com/office/drawing/2014/main" id="{00000000-0008-0000-0100-00005B000000}"/>
                  </a:ext>
                </a:extLst>
              </xdr:cNvPr>
              <xdr:cNvSpPr txBox="1"/>
            </xdr:nvSpPr>
            <xdr:spPr>
              <a:xfrm>
                <a:off x="19466350" y="6592059"/>
                <a:ext cx="519629" cy="276999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pPr algn="l"/>
                <a:r>
                  <a:rPr lang="en-US" sz="1200" b="0" i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Roboto" panose="02000000000000000000" pitchFamily="2" charset="0"/>
                    <a:ea typeface="Roboto" panose="02000000000000000000" pitchFamily="2" charset="0"/>
                  </a:rPr>
                  <a:t>Max.</a:t>
                </a:r>
              </a:p>
            </xdr:txBody>
          </xdr:sp>
          <xdr:sp macro="" textlink="">
            <xdr:nvSpPr>
              <xdr:cNvPr id="92" name="TextBox 91">
                <a:extLst>
                  <a:ext uri="{FF2B5EF4-FFF2-40B4-BE49-F238E27FC236}">
                    <a16:creationId xmlns:a16="http://schemas.microsoft.com/office/drawing/2014/main" id="{00000000-0008-0000-0100-00005C000000}"/>
                  </a:ext>
                </a:extLst>
              </xdr:cNvPr>
              <xdr:cNvSpPr txBox="1"/>
            </xdr:nvSpPr>
            <xdr:spPr>
              <a:xfrm>
                <a:off x="19469334" y="7177754"/>
                <a:ext cx="481991" cy="276999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pPr algn="l"/>
                <a:r>
                  <a:rPr lang="en-US" sz="1200" b="0" i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Roboto" panose="02000000000000000000" pitchFamily="2" charset="0"/>
                    <a:ea typeface="Roboto" panose="02000000000000000000" pitchFamily="2" charset="0"/>
                  </a:rPr>
                  <a:t>Min.</a:t>
                </a:r>
              </a:p>
            </xdr:txBody>
          </xdr:sp>
        </xdr:grpSp>
        <xdr:sp macro="" textlink="">
          <xdr:nvSpPr>
            <xdr:cNvPr id="81" name="TextBox 80">
              <a:extLst>
                <a:ext uri="{FF2B5EF4-FFF2-40B4-BE49-F238E27FC236}">
                  <a16:creationId xmlns:a16="http://schemas.microsoft.com/office/drawing/2014/main" id="{00000000-0008-0000-0100-000051000000}"/>
                </a:ext>
              </a:extLst>
            </xdr:cNvPr>
            <xdr:cNvSpPr txBox="1"/>
          </xdr:nvSpPr>
          <xdr:spPr>
            <a:xfrm>
              <a:off x="13190400" y="5969006"/>
              <a:ext cx="588018" cy="30784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pPr algn="ctr"/>
              <a:r>
                <a:rPr lang="en-US" sz="1200" b="1" i="0">
                  <a:solidFill>
                    <a:srgbClr val="FEAE51"/>
                  </a:solidFill>
                  <a:latin typeface="Roboto" panose="02000000000000000000" pitchFamily="2" charset="0"/>
                  <a:ea typeface="Roboto" panose="02000000000000000000" pitchFamily="2" charset="0"/>
                </a:rPr>
                <a:t>IRA</a:t>
              </a:r>
            </a:p>
          </xdr:txBody>
        </xdr:sp>
      </xdr:grpSp>
      <xdr:grpSp>
        <xdr:nvGrpSpPr>
          <xdr:cNvPr id="67" name="Group 66">
            <a:extLst>
              <a:ext uri="{FF2B5EF4-FFF2-40B4-BE49-F238E27FC236}">
                <a16:creationId xmlns:a16="http://schemas.microsoft.com/office/drawing/2014/main" id="{00000000-0008-0000-0100-000043000000}"/>
              </a:ext>
            </a:extLst>
          </xdr:cNvPr>
          <xdr:cNvGrpSpPr/>
        </xdr:nvGrpSpPr>
        <xdr:grpSpPr>
          <a:xfrm>
            <a:off x="22192030" y="8889997"/>
            <a:ext cx="426537" cy="1943944"/>
            <a:chOff x="22069274" y="8794238"/>
            <a:chExt cx="426537" cy="1921532"/>
          </a:xfrm>
        </xdr:grpSpPr>
        <xdr:sp macro="" textlink="">
          <xdr:nvSpPr>
            <xdr:cNvPr id="68" name="TextBox 67">
              <a:extLst>
                <a:ext uri="{FF2B5EF4-FFF2-40B4-BE49-F238E27FC236}">
                  <a16:creationId xmlns:a16="http://schemas.microsoft.com/office/drawing/2014/main" id="{00000000-0008-0000-0100-000044000000}"/>
                </a:ext>
              </a:extLst>
            </xdr:cNvPr>
            <xdr:cNvSpPr txBox="1"/>
          </xdr:nvSpPr>
          <xdr:spPr>
            <a:xfrm>
              <a:off x="22072362" y="8794238"/>
              <a:ext cx="390876" cy="2462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pPr algn="l"/>
              <a:r>
                <a:rPr lang="en-US" sz="1000">
                  <a:solidFill>
                    <a:srgbClr val="C00000"/>
                  </a:solidFill>
                  <a:latin typeface="Roboto" panose="02000000000000000000" pitchFamily="2" charset="0"/>
                  <a:ea typeface="Roboto" panose="02000000000000000000" pitchFamily="2" charset="0"/>
                </a:rPr>
                <a:t>G-C</a:t>
              </a:r>
            </a:p>
          </xdr:txBody>
        </xdr:sp>
        <xdr:sp macro="" textlink="">
          <xdr:nvSpPr>
            <xdr:cNvPr id="69" name="TextBox 68">
              <a:extLst>
                <a:ext uri="{FF2B5EF4-FFF2-40B4-BE49-F238E27FC236}">
                  <a16:creationId xmlns:a16="http://schemas.microsoft.com/office/drawing/2014/main" id="{00000000-0008-0000-0100-000045000000}"/>
                </a:ext>
              </a:extLst>
            </xdr:cNvPr>
            <xdr:cNvSpPr txBox="1"/>
          </xdr:nvSpPr>
          <xdr:spPr>
            <a:xfrm>
              <a:off x="22075351" y="8937132"/>
              <a:ext cx="365869" cy="2462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pPr algn="l"/>
              <a:r>
                <a:rPr lang="en-US" sz="1000">
                  <a:solidFill>
                    <a:srgbClr val="BFBFBF"/>
                  </a:solidFill>
                  <a:latin typeface="Roboto" panose="02000000000000000000" pitchFamily="2" charset="0"/>
                  <a:ea typeface="Roboto" panose="02000000000000000000" pitchFamily="2" charset="0"/>
                </a:rPr>
                <a:t>E-E</a:t>
              </a:r>
            </a:p>
          </xdr:txBody>
        </xdr:sp>
        <xdr:sp macro="" textlink="">
          <xdr:nvSpPr>
            <xdr:cNvPr id="70" name="TextBox 69">
              <a:extLst>
                <a:ext uri="{FF2B5EF4-FFF2-40B4-BE49-F238E27FC236}">
                  <a16:creationId xmlns:a16="http://schemas.microsoft.com/office/drawing/2014/main" id="{00000000-0008-0000-0100-000046000000}"/>
                </a:ext>
              </a:extLst>
            </xdr:cNvPr>
            <xdr:cNvSpPr txBox="1"/>
          </xdr:nvSpPr>
          <xdr:spPr>
            <a:xfrm>
              <a:off x="22070869" y="9102433"/>
              <a:ext cx="423449" cy="2462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pPr algn="l"/>
              <a:r>
                <a:rPr lang="en-US" sz="1000">
                  <a:solidFill>
                    <a:srgbClr val="DA7D45"/>
                  </a:solidFill>
                  <a:latin typeface="Roboto" panose="02000000000000000000" pitchFamily="2" charset="0"/>
                  <a:ea typeface="Roboto" panose="02000000000000000000" pitchFamily="2" charset="0"/>
                </a:rPr>
                <a:t>M-N</a:t>
              </a:r>
            </a:p>
          </xdr:txBody>
        </xdr:sp>
        <xdr:sp macro="" textlink="">
          <xdr:nvSpPr>
            <xdr:cNvPr id="71" name="TextBox 70">
              <a:extLst>
                <a:ext uri="{FF2B5EF4-FFF2-40B4-BE49-F238E27FC236}">
                  <a16:creationId xmlns:a16="http://schemas.microsoft.com/office/drawing/2014/main" id="{00000000-0008-0000-0100-000047000000}"/>
                </a:ext>
              </a:extLst>
            </xdr:cNvPr>
            <xdr:cNvSpPr txBox="1"/>
          </xdr:nvSpPr>
          <xdr:spPr>
            <a:xfrm>
              <a:off x="22069274" y="9224952"/>
              <a:ext cx="377924" cy="2462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pPr algn="l"/>
              <a:r>
                <a:rPr lang="en-US" sz="1000">
                  <a:solidFill>
                    <a:srgbClr val="948BB3"/>
                  </a:solidFill>
                  <a:latin typeface="Roboto" panose="02000000000000000000" pitchFamily="2" charset="0"/>
                  <a:ea typeface="Roboto" panose="02000000000000000000" pitchFamily="2" charset="0"/>
                </a:rPr>
                <a:t>R-R</a:t>
              </a:r>
            </a:p>
          </xdr:txBody>
        </xdr:sp>
        <xdr:sp macro="" textlink="">
          <xdr:nvSpPr>
            <xdr:cNvPr id="72" name="TextBox 71">
              <a:extLst>
                <a:ext uri="{FF2B5EF4-FFF2-40B4-BE49-F238E27FC236}">
                  <a16:creationId xmlns:a16="http://schemas.microsoft.com/office/drawing/2014/main" id="{00000000-0008-0000-0100-000048000000}"/>
                </a:ext>
              </a:extLst>
            </xdr:cNvPr>
            <xdr:cNvSpPr txBox="1"/>
          </xdr:nvSpPr>
          <xdr:spPr>
            <a:xfrm>
              <a:off x="22069375" y="9455459"/>
              <a:ext cx="390428" cy="2462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pPr algn="l"/>
              <a:r>
                <a:rPr lang="en-US" sz="1000">
                  <a:solidFill>
                    <a:schemeClr val="tx1">
                      <a:lumMod val="50000"/>
                      <a:lumOff val="50000"/>
                    </a:schemeClr>
                  </a:solidFill>
                  <a:latin typeface="Roboto" panose="02000000000000000000" pitchFamily="2" charset="0"/>
                  <a:ea typeface="Roboto" panose="02000000000000000000" pitchFamily="2" charset="0"/>
                </a:rPr>
                <a:t>N-R</a:t>
              </a:r>
            </a:p>
          </xdr:txBody>
        </xdr:sp>
        <xdr:sp macro="" textlink="">
          <xdr:nvSpPr>
            <xdr:cNvPr id="73" name="TextBox 72">
              <a:extLst>
                <a:ext uri="{FF2B5EF4-FFF2-40B4-BE49-F238E27FC236}">
                  <a16:creationId xmlns:a16="http://schemas.microsoft.com/office/drawing/2014/main" id="{00000000-0008-0000-0100-000049000000}"/>
                </a:ext>
              </a:extLst>
            </xdr:cNvPr>
            <xdr:cNvSpPr txBox="1"/>
          </xdr:nvSpPr>
          <xdr:spPr>
            <a:xfrm>
              <a:off x="22069377" y="9330491"/>
              <a:ext cx="371897" cy="2462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pPr algn="l"/>
              <a:r>
                <a:rPr lang="en-US" sz="1000">
                  <a:solidFill>
                    <a:srgbClr val="000099"/>
                  </a:solidFill>
                  <a:latin typeface="Roboto" panose="02000000000000000000" pitchFamily="2" charset="0"/>
                  <a:ea typeface="Roboto" panose="02000000000000000000" pitchFamily="2" charset="0"/>
                </a:rPr>
                <a:t>R-E</a:t>
              </a:r>
            </a:p>
          </xdr:txBody>
        </xdr:sp>
        <xdr:sp macro="" textlink="">
          <xdr:nvSpPr>
            <xdr:cNvPr id="74" name="TextBox 73">
              <a:extLst>
                <a:ext uri="{FF2B5EF4-FFF2-40B4-BE49-F238E27FC236}">
                  <a16:creationId xmlns:a16="http://schemas.microsoft.com/office/drawing/2014/main" id="{00000000-0008-0000-0100-00004A000000}"/>
                </a:ext>
              </a:extLst>
            </xdr:cNvPr>
            <xdr:cNvSpPr txBox="1"/>
          </xdr:nvSpPr>
          <xdr:spPr>
            <a:xfrm>
              <a:off x="22072362" y="9812960"/>
              <a:ext cx="423449" cy="2462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pPr algn="l"/>
              <a:r>
                <a:rPr lang="en-US" sz="1000">
                  <a:solidFill>
                    <a:srgbClr val="DA7D45"/>
                  </a:solidFill>
                  <a:latin typeface="Roboto" panose="02000000000000000000" pitchFamily="2" charset="0"/>
                  <a:ea typeface="Roboto" panose="02000000000000000000" pitchFamily="2" charset="0"/>
                </a:rPr>
                <a:t>M-N</a:t>
              </a:r>
            </a:p>
          </xdr:txBody>
        </xdr:sp>
        <xdr:sp macro="" textlink="">
          <xdr:nvSpPr>
            <xdr:cNvPr id="75" name="TextBox 74">
              <a:extLst>
                <a:ext uri="{FF2B5EF4-FFF2-40B4-BE49-F238E27FC236}">
                  <a16:creationId xmlns:a16="http://schemas.microsoft.com/office/drawing/2014/main" id="{00000000-0008-0000-0100-00004B000000}"/>
                </a:ext>
              </a:extLst>
            </xdr:cNvPr>
            <xdr:cNvSpPr txBox="1"/>
          </xdr:nvSpPr>
          <xdr:spPr>
            <a:xfrm>
              <a:off x="22075353" y="10469549"/>
              <a:ext cx="377924" cy="2462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pPr algn="l"/>
              <a:r>
                <a:rPr lang="en-US" sz="1000">
                  <a:solidFill>
                    <a:srgbClr val="948BB3"/>
                  </a:solidFill>
                  <a:latin typeface="Roboto" panose="02000000000000000000" pitchFamily="2" charset="0"/>
                  <a:ea typeface="Roboto" panose="02000000000000000000" pitchFamily="2" charset="0"/>
                </a:rPr>
                <a:t>R-R</a:t>
              </a:r>
            </a:p>
          </xdr:txBody>
        </xdr:sp>
        <xdr:sp macro="" textlink="">
          <xdr:nvSpPr>
            <xdr:cNvPr id="76" name="TextBox 75">
              <a:extLst>
                <a:ext uri="{FF2B5EF4-FFF2-40B4-BE49-F238E27FC236}">
                  <a16:creationId xmlns:a16="http://schemas.microsoft.com/office/drawing/2014/main" id="{00000000-0008-0000-0100-00004C000000}"/>
                </a:ext>
              </a:extLst>
            </xdr:cNvPr>
            <xdr:cNvSpPr txBox="1"/>
          </xdr:nvSpPr>
          <xdr:spPr>
            <a:xfrm>
              <a:off x="22070871" y="10278047"/>
              <a:ext cx="371897" cy="2462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pPr algn="l"/>
              <a:r>
                <a:rPr lang="en-US" sz="1000">
                  <a:solidFill>
                    <a:srgbClr val="000099"/>
                  </a:solidFill>
                  <a:latin typeface="Roboto" panose="02000000000000000000" pitchFamily="2" charset="0"/>
                  <a:ea typeface="Roboto" panose="02000000000000000000" pitchFamily="2" charset="0"/>
                </a:rPr>
                <a:t>R-E</a:t>
              </a:r>
            </a:p>
          </xdr:txBody>
        </xdr:sp>
        <xdr:sp macro="" textlink="">
          <xdr:nvSpPr>
            <xdr:cNvPr id="77" name="TextBox 76">
              <a:extLst>
                <a:ext uri="{FF2B5EF4-FFF2-40B4-BE49-F238E27FC236}">
                  <a16:creationId xmlns:a16="http://schemas.microsoft.com/office/drawing/2014/main" id="{00000000-0008-0000-0100-00004D000000}"/>
                </a:ext>
              </a:extLst>
            </xdr:cNvPr>
            <xdr:cNvSpPr txBox="1"/>
          </xdr:nvSpPr>
          <xdr:spPr>
            <a:xfrm>
              <a:off x="22070974" y="10150327"/>
              <a:ext cx="365869" cy="2462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pPr algn="l"/>
              <a:r>
                <a:rPr lang="en-US" sz="1000">
                  <a:solidFill>
                    <a:srgbClr val="BFBFBF"/>
                  </a:solidFill>
                  <a:latin typeface="Roboto" panose="02000000000000000000" pitchFamily="2" charset="0"/>
                  <a:ea typeface="Roboto" panose="02000000000000000000" pitchFamily="2" charset="0"/>
                </a:rPr>
                <a:t>E-E</a:t>
              </a:r>
            </a:p>
          </xdr:txBody>
        </xdr:sp>
        <xdr:sp macro="" textlink="">
          <xdr:nvSpPr>
            <xdr:cNvPr id="78" name="TextBox 77">
              <a:extLst>
                <a:ext uri="{FF2B5EF4-FFF2-40B4-BE49-F238E27FC236}">
                  <a16:creationId xmlns:a16="http://schemas.microsoft.com/office/drawing/2014/main" id="{00000000-0008-0000-0100-00004E000000}"/>
                </a:ext>
              </a:extLst>
            </xdr:cNvPr>
            <xdr:cNvSpPr txBox="1"/>
          </xdr:nvSpPr>
          <xdr:spPr>
            <a:xfrm>
              <a:off x="22072465" y="9935478"/>
              <a:ext cx="390876" cy="2462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pPr algn="l"/>
              <a:r>
                <a:rPr lang="en-US" sz="1000">
                  <a:solidFill>
                    <a:srgbClr val="C00000"/>
                  </a:solidFill>
                  <a:latin typeface="Roboto" panose="02000000000000000000" pitchFamily="2" charset="0"/>
                  <a:ea typeface="Roboto" panose="02000000000000000000" pitchFamily="2" charset="0"/>
                </a:rPr>
                <a:t>G-C</a:t>
              </a:r>
            </a:p>
          </xdr:txBody>
        </xdr:sp>
        <xdr:sp macro="" textlink="">
          <xdr:nvSpPr>
            <xdr:cNvPr id="79" name="TextBox 78">
              <a:extLst>
                <a:ext uri="{FF2B5EF4-FFF2-40B4-BE49-F238E27FC236}">
                  <a16:creationId xmlns:a16="http://schemas.microsoft.com/office/drawing/2014/main" id="{00000000-0008-0000-0100-00004F000000}"/>
                </a:ext>
              </a:extLst>
            </xdr:cNvPr>
            <xdr:cNvSpPr txBox="1"/>
          </xdr:nvSpPr>
          <xdr:spPr>
            <a:xfrm>
              <a:off x="22070868" y="10038145"/>
              <a:ext cx="390428" cy="2462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pPr algn="l"/>
              <a:r>
                <a:rPr lang="en-US" sz="1000">
                  <a:solidFill>
                    <a:schemeClr val="tx1">
                      <a:lumMod val="50000"/>
                      <a:lumOff val="50000"/>
                    </a:schemeClr>
                  </a:solidFill>
                  <a:latin typeface="Roboto" panose="02000000000000000000" pitchFamily="2" charset="0"/>
                  <a:ea typeface="Roboto" panose="02000000000000000000" pitchFamily="2" charset="0"/>
                </a:rPr>
                <a:t>N-R</a:t>
              </a:r>
            </a:p>
          </xdr:txBody>
        </xdr:sp>
      </xdr:grpSp>
    </xdr:grpSp>
    <xdr:clientData/>
  </xdr:twoCellAnchor>
  <xdr:twoCellAnchor>
    <xdr:from>
      <xdr:col>9</xdr:col>
      <xdr:colOff>5368</xdr:colOff>
      <xdr:row>53</xdr:row>
      <xdr:rowOff>1</xdr:rowOff>
    </xdr:from>
    <xdr:to>
      <xdr:col>20</xdr:col>
      <xdr:colOff>160849</xdr:colOff>
      <xdr:row>75</xdr:row>
      <xdr:rowOff>52295</xdr:rowOff>
    </xdr:to>
    <xdr:graphicFrame macro="">
      <xdr:nvGraphicFramePr>
        <xdr:cNvPr id="32" name="Chart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577493</xdr:colOff>
      <xdr:row>16</xdr:row>
      <xdr:rowOff>58271</xdr:rowOff>
    </xdr:from>
    <xdr:to>
      <xdr:col>23</xdr:col>
      <xdr:colOff>276318</xdr:colOff>
      <xdr:row>43</xdr:row>
      <xdr:rowOff>47438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pSpPr/>
      </xdr:nvGrpSpPr>
      <xdr:grpSpPr>
        <a:xfrm>
          <a:off x="6124405" y="3195918"/>
          <a:ext cx="8327354" cy="5283946"/>
          <a:chOff x="6128140" y="3046506"/>
          <a:chExt cx="8275060" cy="5031814"/>
        </a:xfrm>
      </xdr:grpSpPr>
      <xdr:grpSp>
        <xdr:nvGrpSpPr>
          <xdr:cNvPr id="64" name="Group 63">
            <a:extLst>
              <a:ext uri="{FF2B5EF4-FFF2-40B4-BE49-F238E27FC236}">
                <a16:creationId xmlns:a16="http://schemas.microsoft.com/office/drawing/2014/main" id="{00000000-0008-0000-0100-000040000000}"/>
              </a:ext>
            </a:extLst>
          </xdr:cNvPr>
          <xdr:cNvGrpSpPr/>
        </xdr:nvGrpSpPr>
        <xdr:grpSpPr>
          <a:xfrm>
            <a:off x="6128140" y="3046506"/>
            <a:ext cx="8275060" cy="5031814"/>
            <a:chOff x="15561252" y="6731000"/>
            <a:chExt cx="8267216" cy="5029200"/>
          </a:xfrm>
        </xdr:grpSpPr>
        <xdr:grpSp>
          <xdr:nvGrpSpPr>
            <xdr:cNvPr id="19" name="Group 18">
              <a:extLst>
                <a:ext uri="{FF2B5EF4-FFF2-40B4-BE49-F238E27FC236}">
                  <a16:creationId xmlns:a16="http://schemas.microsoft.com/office/drawing/2014/main" id="{00000000-0008-0000-0100-000013000000}"/>
                </a:ext>
              </a:extLst>
            </xdr:cNvPr>
            <xdr:cNvGrpSpPr/>
          </xdr:nvGrpSpPr>
          <xdr:grpSpPr>
            <a:xfrm>
              <a:off x="15561252" y="6731000"/>
              <a:ext cx="8267216" cy="5029200"/>
              <a:chOff x="5809459" y="4527175"/>
              <a:chExt cx="8267216" cy="5029200"/>
            </a:xfrm>
          </xdr:grpSpPr>
          <xdr:grpSp>
            <xdr:nvGrpSpPr>
              <xdr:cNvPr id="20" name="Group 19">
                <a:extLst>
                  <a:ext uri="{FF2B5EF4-FFF2-40B4-BE49-F238E27FC236}">
                    <a16:creationId xmlns:a16="http://schemas.microsoft.com/office/drawing/2014/main" id="{00000000-0008-0000-0100-000014000000}"/>
                  </a:ext>
                </a:extLst>
              </xdr:cNvPr>
              <xdr:cNvGrpSpPr/>
            </xdr:nvGrpSpPr>
            <xdr:grpSpPr>
              <a:xfrm>
                <a:off x="5809459" y="4527175"/>
                <a:ext cx="8267216" cy="5029200"/>
                <a:chOff x="11713882" y="3339352"/>
                <a:chExt cx="8272097" cy="5029200"/>
              </a:xfrm>
            </xdr:grpSpPr>
            <xdr:grpSp>
              <xdr:nvGrpSpPr>
                <xdr:cNvPr id="22" name="Group 21">
                  <a:extLst>
                    <a:ext uri="{FF2B5EF4-FFF2-40B4-BE49-F238E27FC236}">
                      <a16:creationId xmlns:a16="http://schemas.microsoft.com/office/drawing/2014/main" id="{00000000-0008-0000-0100-000016000000}"/>
                    </a:ext>
                  </a:extLst>
                </xdr:cNvPr>
                <xdr:cNvGrpSpPr/>
              </xdr:nvGrpSpPr>
              <xdr:grpSpPr>
                <a:xfrm>
                  <a:off x="11713882" y="3339352"/>
                  <a:ext cx="8127999" cy="5029200"/>
                  <a:chOff x="11713882" y="3339352"/>
                  <a:chExt cx="8127999" cy="5029200"/>
                </a:xfrm>
              </xdr:grpSpPr>
              <xdr:graphicFrame macro="">
                <xdr:nvGraphicFramePr>
                  <xdr:cNvPr id="34" name="Chart 33">
                    <a:extLst>
                      <a:ext uri="{FF2B5EF4-FFF2-40B4-BE49-F238E27FC236}">
                        <a16:creationId xmlns:a16="http://schemas.microsoft.com/office/drawing/2014/main" id="{00000000-0008-0000-0100-000022000000}"/>
                      </a:ext>
                    </a:extLst>
                  </xdr:cNvPr>
                  <xdr:cNvGraphicFramePr/>
                </xdr:nvGraphicFramePr>
                <xdr:xfrm>
                  <a:off x="11713882" y="3339352"/>
                  <a:ext cx="8127999" cy="5029200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4"/>
                  </a:graphicData>
                </a:graphic>
              </xdr:graphicFrame>
              <xdr:graphicFrame macro="">
                <xdr:nvGraphicFramePr>
                  <xdr:cNvPr id="35" name="Chart 34">
                    <a:extLst>
                      <a:ext uri="{FF2B5EF4-FFF2-40B4-BE49-F238E27FC236}">
                        <a16:creationId xmlns:a16="http://schemas.microsoft.com/office/drawing/2014/main" id="{00000000-0008-0000-0100-000023000000}"/>
                      </a:ext>
                    </a:extLst>
                  </xdr:cNvPr>
                  <xdr:cNvGraphicFramePr/>
                </xdr:nvGraphicFramePr>
                <xdr:xfrm>
                  <a:off x="18676702" y="3373883"/>
                  <a:ext cx="1006435" cy="47242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sp macro="" textlink="">
              <xdr:nvSpPr>
                <xdr:cNvPr id="23" name="TextBox 22">
                  <a:extLst>
                    <a:ext uri="{FF2B5EF4-FFF2-40B4-BE49-F238E27FC236}">
                      <a16:creationId xmlns:a16="http://schemas.microsoft.com/office/drawing/2014/main" id="{00000000-0008-0000-0100-000017000000}"/>
                    </a:ext>
                  </a:extLst>
                </xdr:cNvPr>
                <xdr:cNvSpPr txBox="1"/>
              </xdr:nvSpPr>
              <xdr:spPr>
                <a:xfrm>
                  <a:off x="13813113" y="3981824"/>
                  <a:ext cx="963534" cy="307841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rtlCol="0" anchor="t">
                  <a:spAutoFit/>
                </a:bodyPr>
                <a:lstStyle/>
                <a:p>
                  <a:r>
                    <a:rPr lang="en-US" sz="1400" b="1">
                      <a:latin typeface="Roboto" panose="02000000000000000000" pitchFamily="2" charset="0"/>
                      <a:ea typeface="Roboto" panose="02000000000000000000" pitchFamily="2" charset="0"/>
                    </a:rPr>
                    <a:t>Historical</a:t>
                  </a:r>
                </a:p>
              </xdr:txBody>
            </xdr:sp>
            <xdr:sp macro="" textlink="">
              <xdr:nvSpPr>
                <xdr:cNvPr id="24" name="TextBox 23">
                  <a:extLst>
                    <a:ext uri="{FF2B5EF4-FFF2-40B4-BE49-F238E27FC236}">
                      <a16:creationId xmlns:a16="http://schemas.microsoft.com/office/drawing/2014/main" id="{00000000-0008-0000-0100-000018000000}"/>
                    </a:ext>
                  </a:extLst>
                </xdr:cNvPr>
                <xdr:cNvSpPr txBox="1"/>
              </xdr:nvSpPr>
              <xdr:spPr>
                <a:xfrm>
                  <a:off x="12755298" y="6987997"/>
                  <a:ext cx="2742610" cy="276999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rtlCol="0" anchor="t">
                  <a:spAutoFit/>
                </a:bodyPr>
                <a:lstStyle/>
                <a:p>
                  <a:pPr algn="l"/>
                  <a:r>
                    <a:rPr lang="en-US" sz="1200" b="0">
                      <a:solidFill>
                        <a:schemeClr val="bg1">
                          <a:lumMod val="50000"/>
                        </a:schemeClr>
                      </a:solidFill>
                      <a:latin typeface="Roboto" panose="02000000000000000000" pitchFamily="2" charset="0"/>
                      <a:ea typeface="Roboto" panose="02000000000000000000" pitchFamily="2" charset="0"/>
                    </a:rPr>
                    <a:t>2030 U.S. Target: 50-52% Below 2005</a:t>
                  </a:r>
                </a:p>
              </xdr:txBody>
            </xdr:sp>
            <xdr:sp macro="" textlink="">
              <xdr:nvSpPr>
                <xdr:cNvPr id="25" name="TextBox 24">
                  <a:extLst>
                    <a:ext uri="{FF2B5EF4-FFF2-40B4-BE49-F238E27FC236}">
                      <a16:creationId xmlns:a16="http://schemas.microsoft.com/office/drawing/2014/main" id="{00000000-0008-0000-0100-000019000000}"/>
                    </a:ext>
                  </a:extLst>
                </xdr:cNvPr>
                <xdr:cNvSpPr txBox="1"/>
              </xdr:nvSpPr>
              <xdr:spPr>
                <a:xfrm>
                  <a:off x="16169345" y="4522690"/>
                  <a:ext cx="1011687" cy="307841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rtlCol="0" anchor="t">
                  <a:spAutoFit/>
                </a:bodyPr>
                <a:lstStyle/>
                <a:p>
                  <a:r>
                    <a:rPr lang="en-US" sz="1400" b="1">
                      <a:solidFill>
                        <a:srgbClr val="98B2D1"/>
                      </a:solidFill>
                      <a:latin typeface="Roboto" panose="02000000000000000000" pitchFamily="2" charset="0"/>
                      <a:ea typeface="Roboto" panose="02000000000000000000" pitchFamily="2" charset="0"/>
                    </a:rPr>
                    <a:t>Reference</a:t>
                  </a:r>
                </a:p>
              </xdr:txBody>
            </xdr:sp>
            <xdr:sp macro="" textlink="">
              <xdr:nvSpPr>
                <xdr:cNvPr id="26" name="TextBox 25">
                  <a:extLst>
                    <a:ext uri="{FF2B5EF4-FFF2-40B4-BE49-F238E27FC236}">
                      <a16:creationId xmlns:a16="http://schemas.microsoft.com/office/drawing/2014/main" id="{00000000-0008-0000-0100-00001A000000}"/>
                    </a:ext>
                  </a:extLst>
                </xdr:cNvPr>
                <xdr:cNvSpPr txBox="1"/>
              </xdr:nvSpPr>
              <xdr:spPr>
                <a:xfrm>
                  <a:off x="15765694" y="5625724"/>
                  <a:ext cx="472822" cy="307841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rtlCol="0" anchor="t">
                  <a:spAutoFit/>
                </a:bodyPr>
                <a:lstStyle/>
                <a:p>
                  <a:r>
                    <a:rPr lang="en-US" sz="1400" b="1">
                      <a:solidFill>
                        <a:srgbClr val="FEAE51"/>
                      </a:solidFill>
                      <a:latin typeface="Roboto" panose="02000000000000000000" pitchFamily="2" charset="0"/>
                      <a:ea typeface="Roboto" panose="02000000000000000000" pitchFamily="2" charset="0"/>
                    </a:rPr>
                    <a:t>IRA</a:t>
                  </a:r>
                </a:p>
              </xdr:txBody>
            </xdr:sp>
            <xdr:sp macro="" textlink="">
              <xdr:nvSpPr>
                <xdr:cNvPr id="27" name="TextBox 26">
                  <a:extLst>
                    <a:ext uri="{FF2B5EF4-FFF2-40B4-BE49-F238E27FC236}">
                      <a16:creationId xmlns:a16="http://schemas.microsoft.com/office/drawing/2014/main" id="{00000000-0008-0000-0100-00001B000000}"/>
                    </a:ext>
                  </a:extLst>
                </xdr:cNvPr>
                <xdr:cNvSpPr txBox="1"/>
              </xdr:nvSpPr>
              <xdr:spPr>
                <a:xfrm>
                  <a:off x="18792211" y="4779691"/>
                  <a:ext cx="421455" cy="276999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rtlCol="0" anchor="t">
                  <a:spAutoFit/>
                </a:bodyPr>
                <a:lstStyle/>
                <a:p>
                  <a:pPr algn="ctr"/>
                  <a:r>
                    <a:rPr lang="en-US" sz="1200" b="1" i="0">
                      <a:solidFill>
                        <a:srgbClr val="98B2D1"/>
                      </a:solidFill>
                      <a:latin typeface="Roboto" panose="02000000000000000000" pitchFamily="2" charset="0"/>
                      <a:ea typeface="Roboto" panose="02000000000000000000" pitchFamily="2" charset="0"/>
                    </a:rPr>
                    <a:t>Ref</a:t>
                  </a:r>
                </a:p>
              </xdr:txBody>
            </xdr:sp>
            <xdr:sp macro="" textlink="">
              <xdr:nvSpPr>
                <xdr:cNvPr id="28" name="TextBox 27">
                  <a:extLst>
                    <a:ext uri="{FF2B5EF4-FFF2-40B4-BE49-F238E27FC236}">
                      <a16:creationId xmlns:a16="http://schemas.microsoft.com/office/drawing/2014/main" id="{00000000-0008-0000-0100-00001C000000}"/>
                    </a:ext>
                  </a:extLst>
                </xdr:cNvPr>
                <xdr:cNvSpPr txBox="1"/>
              </xdr:nvSpPr>
              <xdr:spPr>
                <a:xfrm rot="16200000">
                  <a:off x="18640943" y="5127042"/>
                  <a:ext cx="530402" cy="277163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rtlCol="0" anchor="t">
                  <a:spAutoFit/>
                </a:bodyPr>
                <a:lstStyle/>
                <a:p>
                  <a:pPr algn="ctr"/>
                  <a:r>
                    <a:rPr lang="en-US" sz="1200" b="0" i="0">
                      <a:solidFill>
                        <a:schemeClr val="tx1">
                          <a:lumMod val="50000"/>
                          <a:lumOff val="50000"/>
                        </a:schemeClr>
                      </a:solidFill>
                      <a:latin typeface="Roboto" panose="02000000000000000000" pitchFamily="2" charset="0"/>
                      <a:ea typeface="Roboto" panose="02000000000000000000" pitchFamily="2" charset="0"/>
                    </a:rPr>
                    <a:t>2030</a:t>
                  </a:r>
                </a:p>
              </xdr:txBody>
            </xdr:sp>
            <xdr:sp macro="" textlink="">
              <xdr:nvSpPr>
                <xdr:cNvPr id="29" name="TextBox 28">
                  <a:extLst>
                    <a:ext uri="{FF2B5EF4-FFF2-40B4-BE49-F238E27FC236}">
                      <a16:creationId xmlns:a16="http://schemas.microsoft.com/office/drawing/2014/main" id="{00000000-0008-0000-0100-00001D000000}"/>
                    </a:ext>
                  </a:extLst>
                </xdr:cNvPr>
                <xdr:cNvSpPr txBox="1"/>
              </xdr:nvSpPr>
              <xdr:spPr>
                <a:xfrm rot="16200000">
                  <a:off x="18830630" y="5271992"/>
                  <a:ext cx="530402" cy="277163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rtlCol="0" anchor="t">
                  <a:spAutoFit/>
                </a:bodyPr>
                <a:lstStyle/>
                <a:p>
                  <a:pPr algn="ctr"/>
                  <a:r>
                    <a:rPr lang="en-US" sz="1200" b="0" i="0">
                      <a:solidFill>
                        <a:schemeClr val="tx1">
                          <a:lumMod val="50000"/>
                          <a:lumOff val="50000"/>
                        </a:schemeClr>
                      </a:solidFill>
                      <a:latin typeface="Roboto" panose="02000000000000000000" pitchFamily="2" charset="0"/>
                      <a:ea typeface="Roboto" panose="02000000000000000000" pitchFamily="2" charset="0"/>
                    </a:rPr>
                    <a:t>2035</a:t>
                  </a:r>
                </a:p>
              </xdr:txBody>
            </xdr:sp>
            <xdr:sp macro="" textlink="">
              <xdr:nvSpPr>
                <xdr:cNvPr id="30" name="TextBox 29">
                  <a:extLst>
                    <a:ext uri="{FF2B5EF4-FFF2-40B4-BE49-F238E27FC236}">
                      <a16:creationId xmlns:a16="http://schemas.microsoft.com/office/drawing/2014/main" id="{00000000-0008-0000-0100-00001E000000}"/>
                    </a:ext>
                  </a:extLst>
                </xdr:cNvPr>
                <xdr:cNvSpPr txBox="1"/>
              </xdr:nvSpPr>
              <xdr:spPr>
                <a:xfrm>
                  <a:off x="19463358" y="6826531"/>
                  <a:ext cx="486672" cy="276999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rtlCol="0" anchor="t">
                  <a:spAutoFit/>
                </a:bodyPr>
                <a:lstStyle/>
                <a:p>
                  <a:pPr algn="l"/>
                  <a:r>
                    <a:rPr lang="en-US" sz="1200" b="0" i="0">
                      <a:solidFill>
                        <a:schemeClr val="tx1">
                          <a:lumMod val="50000"/>
                          <a:lumOff val="50000"/>
                        </a:schemeClr>
                      </a:solidFill>
                      <a:latin typeface="Roboto" panose="02000000000000000000" pitchFamily="2" charset="0"/>
                      <a:ea typeface="Roboto" panose="02000000000000000000" pitchFamily="2" charset="0"/>
                    </a:rPr>
                    <a:t>Avg.</a:t>
                  </a:r>
                </a:p>
              </xdr:txBody>
            </xdr:sp>
            <xdr:sp macro="" textlink="">
              <xdr:nvSpPr>
                <xdr:cNvPr id="31" name="TextBox 30">
                  <a:extLst>
                    <a:ext uri="{FF2B5EF4-FFF2-40B4-BE49-F238E27FC236}">
                      <a16:creationId xmlns:a16="http://schemas.microsoft.com/office/drawing/2014/main" id="{00000000-0008-0000-0100-00001F000000}"/>
                    </a:ext>
                  </a:extLst>
                </xdr:cNvPr>
                <xdr:cNvSpPr txBox="1"/>
              </xdr:nvSpPr>
              <xdr:spPr>
                <a:xfrm>
                  <a:off x="19466350" y="6629395"/>
                  <a:ext cx="519629" cy="276999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rtlCol="0" anchor="t">
                  <a:spAutoFit/>
                </a:bodyPr>
                <a:lstStyle/>
                <a:p>
                  <a:pPr algn="l"/>
                  <a:r>
                    <a:rPr lang="en-US" sz="1200" b="0" i="0">
                      <a:solidFill>
                        <a:schemeClr val="tx1">
                          <a:lumMod val="50000"/>
                          <a:lumOff val="50000"/>
                        </a:schemeClr>
                      </a:solidFill>
                      <a:latin typeface="Roboto" panose="02000000000000000000" pitchFamily="2" charset="0"/>
                      <a:ea typeface="Roboto" panose="02000000000000000000" pitchFamily="2" charset="0"/>
                    </a:rPr>
                    <a:t>Max.</a:t>
                  </a:r>
                </a:p>
              </xdr:txBody>
            </xdr:sp>
            <xdr:sp macro="" textlink="">
              <xdr:nvSpPr>
                <xdr:cNvPr id="33" name="TextBox 32">
                  <a:extLst>
                    <a:ext uri="{FF2B5EF4-FFF2-40B4-BE49-F238E27FC236}">
                      <a16:creationId xmlns:a16="http://schemas.microsoft.com/office/drawing/2014/main" id="{00000000-0008-0000-0100-000021000000}"/>
                    </a:ext>
                  </a:extLst>
                </xdr:cNvPr>
                <xdr:cNvSpPr txBox="1"/>
              </xdr:nvSpPr>
              <xdr:spPr>
                <a:xfrm>
                  <a:off x="19469334" y="7177754"/>
                  <a:ext cx="481991" cy="276999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rtlCol="0" anchor="t">
                  <a:spAutoFit/>
                </a:bodyPr>
                <a:lstStyle/>
                <a:p>
                  <a:pPr algn="l"/>
                  <a:r>
                    <a:rPr lang="en-US" sz="1200" b="0" i="0">
                      <a:solidFill>
                        <a:schemeClr val="tx1">
                          <a:lumMod val="50000"/>
                          <a:lumOff val="50000"/>
                        </a:schemeClr>
                      </a:solidFill>
                      <a:latin typeface="Roboto" panose="02000000000000000000" pitchFamily="2" charset="0"/>
                      <a:ea typeface="Roboto" panose="02000000000000000000" pitchFamily="2" charset="0"/>
                    </a:rPr>
                    <a:t>Min.</a:t>
                  </a:r>
                </a:p>
              </xdr:txBody>
            </xdr:sp>
          </xdr:grpSp>
          <xdr:sp macro="" textlink="">
            <xdr:nvSpPr>
              <xdr:cNvPr id="21" name="TextBox 20">
                <a:extLst>
                  <a:ext uri="{FF2B5EF4-FFF2-40B4-BE49-F238E27FC236}">
                    <a16:creationId xmlns:a16="http://schemas.microsoft.com/office/drawing/2014/main" id="{00000000-0008-0000-0100-000015000000}"/>
                  </a:ext>
                </a:extLst>
              </xdr:cNvPr>
              <xdr:cNvSpPr txBox="1"/>
            </xdr:nvSpPr>
            <xdr:spPr>
              <a:xfrm>
                <a:off x="13190400" y="5969006"/>
                <a:ext cx="588018" cy="307841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noAutofit/>
              </a:bodyPr>
              <a:lstStyle/>
              <a:p>
                <a:pPr algn="ctr"/>
                <a:r>
                  <a:rPr lang="en-US" sz="1200" b="1" i="0">
                    <a:solidFill>
                      <a:srgbClr val="FEAE51"/>
                    </a:solidFill>
                    <a:latin typeface="Roboto" panose="02000000000000000000" pitchFamily="2" charset="0"/>
                    <a:ea typeface="Roboto" panose="02000000000000000000" pitchFamily="2" charset="0"/>
                  </a:rPr>
                  <a:t>IRA</a:t>
                </a:r>
              </a:p>
            </xdr:txBody>
          </xdr:sp>
        </xdr:grpSp>
        <xdr:grpSp>
          <xdr:nvGrpSpPr>
            <xdr:cNvPr id="47" name="Group 46">
              <a:extLst>
                <a:ext uri="{FF2B5EF4-FFF2-40B4-BE49-F238E27FC236}">
                  <a16:creationId xmlns:a16="http://schemas.microsoft.com/office/drawing/2014/main" id="{00000000-0008-0000-0100-00002F000000}"/>
                </a:ext>
              </a:extLst>
            </xdr:cNvPr>
            <xdr:cNvGrpSpPr/>
          </xdr:nvGrpSpPr>
          <xdr:grpSpPr>
            <a:xfrm>
              <a:off x="22192030" y="8889997"/>
              <a:ext cx="426537" cy="1943944"/>
              <a:chOff x="22069274" y="8794238"/>
              <a:chExt cx="426537" cy="1921532"/>
            </a:xfrm>
          </xdr:grpSpPr>
          <xdr:sp macro="" textlink="">
            <xdr:nvSpPr>
              <xdr:cNvPr id="18" name="TextBox 17">
                <a:extLst>
                  <a:ext uri="{FF2B5EF4-FFF2-40B4-BE49-F238E27FC236}">
                    <a16:creationId xmlns:a16="http://schemas.microsoft.com/office/drawing/2014/main" id="{00000000-0008-0000-0100-000012000000}"/>
                  </a:ext>
                </a:extLst>
              </xdr:cNvPr>
              <xdr:cNvSpPr txBox="1"/>
            </xdr:nvSpPr>
            <xdr:spPr>
              <a:xfrm>
                <a:off x="22072362" y="8794238"/>
                <a:ext cx="390876" cy="246221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pPr algn="l"/>
                <a:r>
                  <a:rPr lang="en-US" sz="1000">
                    <a:solidFill>
                      <a:srgbClr val="658CBB"/>
                    </a:solidFill>
                    <a:latin typeface="Roboto" panose="02000000000000000000" pitchFamily="2" charset="0"/>
                    <a:ea typeface="Roboto" panose="02000000000000000000" pitchFamily="2" charset="0"/>
                  </a:rPr>
                  <a:t>G-C</a:t>
                </a:r>
              </a:p>
            </xdr:txBody>
          </xdr:sp>
          <xdr:sp macro="" textlink="">
            <xdr:nvSpPr>
              <xdr:cNvPr id="36" name="TextBox 35">
                <a:extLst>
                  <a:ext uri="{FF2B5EF4-FFF2-40B4-BE49-F238E27FC236}">
                    <a16:creationId xmlns:a16="http://schemas.microsoft.com/office/drawing/2014/main" id="{00000000-0008-0000-0100-000024000000}"/>
                  </a:ext>
                </a:extLst>
              </xdr:cNvPr>
              <xdr:cNvSpPr txBox="1"/>
            </xdr:nvSpPr>
            <xdr:spPr>
              <a:xfrm>
                <a:off x="22075351" y="8937132"/>
                <a:ext cx="365869" cy="246221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pPr algn="l"/>
                <a:r>
                  <a:rPr lang="en-US" sz="1000">
                    <a:solidFill>
                      <a:srgbClr val="658CBB"/>
                    </a:solidFill>
                    <a:latin typeface="Roboto" panose="02000000000000000000" pitchFamily="2" charset="0"/>
                    <a:ea typeface="Roboto" panose="02000000000000000000" pitchFamily="2" charset="0"/>
                  </a:rPr>
                  <a:t>E-E</a:t>
                </a:r>
              </a:p>
            </xdr:txBody>
          </xdr:sp>
          <xdr:sp macro="" textlink="">
            <xdr:nvSpPr>
              <xdr:cNvPr id="37" name="TextBox 36">
                <a:extLst>
                  <a:ext uri="{FF2B5EF4-FFF2-40B4-BE49-F238E27FC236}">
                    <a16:creationId xmlns:a16="http://schemas.microsoft.com/office/drawing/2014/main" id="{00000000-0008-0000-0100-000025000000}"/>
                  </a:ext>
                </a:extLst>
              </xdr:cNvPr>
              <xdr:cNvSpPr txBox="1"/>
            </xdr:nvSpPr>
            <xdr:spPr>
              <a:xfrm>
                <a:off x="22070869" y="9102433"/>
                <a:ext cx="423449" cy="246221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pPr algn="l"/>
                <a:r>
                  <a:rPr lang="en-US" sz="1000">
                    <a:solidFill>
                      <a:srgbClr val="658CBB"/>
                    </a:solidFill>
                    <a:latin typeface="Roboto" panose="02000000000000000000" pitchFamily="2" charset="0"/>
                    <a:ea typeface="Roboto" panose="02000000000000000000" pitchFamily="2" charset="0"/>
                  </a:rPr>
                  <a:t>M-N</a:t>
                </a:r>
              </a:p>
            </xdr:txBody>
          </xdr:sp>
          <xdr:sp macro="" textlink="">
            <xdr:nvSpPr>
              <xdr:cNvPr id="38" name="TextBox 37">
                <a:extLst>
                  <a:ext uri="{FF2B5EF4-FFF2-40B4-BE49-F238E27FC236}">
                    <a16:creationId xmlns:a16="http://schemas.microsoft.com/office/drawing/2014/main" id="{00000000-0008-0000-0100-000026000000}"/>
                  </a:ext>
                </a:extLst>
              </xdr:cNvPr>
              <xdr:cNvSpPr txBox="1"/>
            </xdr:nvSpPr>
            <xdr:spPr>
              <a:xfrm>
                <a:off x="22069274" y="9224952"/>
                <a:ext cx="377924" cy="246221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pPr algn="l"/>
                <a:r>
                  <a:rPr lang="en-US" sz="1000">
                    <a:solidFill>
                      <a:srgbClr val="658CBB"/>
                    </a:solidFill>
                    <a:latin typeface="Roboto" panose="02000000000000000000" pitchFamily="2" charset="0"/>
                    <a:ea typeface="Roboto" panose="02000000000000000000" pitchFamily="2" charset="0"/>
                  </a:rPr>
                  <a:t>R-R</a:t>
                </a:r>
              </a:p>
            </xdr:txBody>
          </xdr:sp>
          <xdr:sp macro="" textlink="">
            <xdr:nvSpPr>
              <xdr:cNvPr id="39" name="TextBox 38">
                <a:extLst>
                  <a:ext uri="{FF2B5EF4-FFF2-40B4-BE49-F238E27FC236}">
                    <a16:creationId xmlns:a16="http://schemas.microsoft.com/office/drawing/2014/main" id="{00000000-0008-0000-0100-000027000000}"/>
                  </a:ext>
                </a:extLst>
              </xdr:cNvPr>
              <xdr:cNvSpPr txBox="1"/>
            </xdr:nvSpPr>
            <xdr:spPr>
              <a:xfrm>
                <a:off x="22069375" y="9455459"/>
                <a:ext cx="390428" cy="246221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pPr algn="l"/>
                <a:r>
                  <a:rPr lang="en-US" sz="1000">
                    <a:solidFill>
                      <a:srgbClr val="658CBB"/>
                    </a:solidFill>
                    <a:latin typeface="Roboto" panose="02000000000000000000" pitchFamily="2" charset="0"/>
                    <a:ea typeface="Roboto" panose="02000000000000000000" pitchFamily="2" charset="0"/>
                  </a:rPr>
                  <a:t>N-R</a:t>
                </a:r>
              </a:p>
            </xdr:txBody>
          </xdr:sp>
          <xdr:sp macro="" textlink="">
            <xdr:nvSpPr>
              <xdr:cNvPr id="40" name="TextBox 39">
                <a:extLst>
                  <a:ext uri="{FF2B5EF4-FFF2-40B4-BE49-F238E27FC236}">
                    <a16:creationId xmlns:a16="http://schemas.microsoft.com/office/drawing/2014/main" id="{00000000-0008-0000-0100-000028000000}"/>
                  </a:ext>
                </a:extLst>
              </xdr:cNvPr>
              <xdr:cNvSpPr txBox="1"/>
            </xdr:nvSpPr>
            <xdr:spPr>
              <a:xfrm>
                <a:off x="22069377" y="9330491"/>
                <a:ext cx="371897" cy="246221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pPr algn="l"/>
                <a:r>
                  <a:rPr lang="en-US" sz="1000">
                    <a:solidFill>
                      <a:srgbClr val="658CBB"/>
                    </a:solidFill>
                    <a:latin typeface="Roboto" panose="02000000000000000000" pitchFamily="2" charset="0"/>
                    <a:ea typeface="Roboto" panose="02000000000000000000" pitchFamily="2" charset="0"/>
                  </a:rPr>
                  <a:t>R-E</a:t>
                </a:r>
              </a:p>
            </xdr:txBody>
          </xdr:sp>
          <xdr:sp macro="" textlink="">
            <xdr:nvSpPr>
              <xdr:cNvPr id="41" name="TextBox 40">
                <a:extLst>
                  <a:ext uri="{FF2B5EF4-FFF2-40B4-BE49-F238E27FC236}">
                    <a16:creationId xmlns:a16="http://schemas.microsoft.com/office/drawing/2014/main" id="{00000000-0008-0000-0100-000029000000}"/>
                  </a:ext>
                </a:extLst>
              </xdr:cNvPr>
              <xdr:cNvSpPr txBox="1"/>
            </xdr:nvSpPr>
            <xdr:spPr>
              <a:xfrm>
                <a:off x="22072362" y="9945429"/>
                <a:ext cx="423449" cy="246221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pPr algn="l"/>
                <a:r>
                  <a:rPr lang="en-US" sz="1000">
                    <a:solidFill>
                      <a:srgbClr val="F58701"/>
                    </a:solidFill>
                    <a:latin typeface="Roboto" panose="02000000000000000000" pitchFamily="2" charset="0"/>
                    <a:ea typeface="Roboto" panose="02000000000000000000" pitchFamily="2" charset="0"/>
                  </a:rPr>
                  <a:t>M-N</a:t>
                </a:r>
              </a:p>
            </xdr:txBody>
          </xdr:sp>
          <xdr:sp macro="" textlink="">
            <xdr:nvSpPr>
              <xdr:cNvPr id="42" name="TextBox 41">
                <a:extLst>
                  <a:ext uri="{FF2B5EF4-FFF2-40B4-BE49-F238E27FC236}">
                    <a16:creationId xmlns:a16="http://schemas.microsoft.com/office/drawing/2014/main" id="{00000000-0008-0000-0100-00002A000000}"/>
                  </a:ext>
                </a:extLst>
              </xdr:cNvPr>
              <xdr:cNvSpPr txBox="1"/>
            </xdr:nvSpPr>
            <xdr:spPr>
              <a:xfrm>
                <a:off x="22075353" y="10469549"/>
                <a:ext cx="377924" cy="246221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pPr algn="l"/>
                <a:r>
                  <a:rPr lang="en-US" sz="1000">
                    <a:solidFill>
                      <a:srgbClr val="F58701"/>
                    </a:solidFill>
                    <a:latin typeface="Roboto" panose="02000000000000000000" pitchFamily="2" charset="0"/>
                    <a:ea typeface="Roboto" panose="02000000000000000000" pitchFamily="2" charset="0"/>
                  </a:rPr>
                  <a:t>R-R</a:t>
                </a:r>
              </a:p>
            </xdr:txBody>
          </xdr:sp>
          <xdr:sp macro="" textlink="">
            <xdr:nvSpPr>
              <xdr:cNvPr id="43" name="TextBox 42">
                <a:extLst>
                  <a:ext uri="{FF2B5EF4-FFF2-40B4-BE49-F238E27FC236}">
                    <a16:creationId xmlns:a16="http://schemas.microsoft.com/office/drawing/2014/main" id="{00000000-0008-0000-0100-00002B000000}"/>
                  </a:ext>
                </a:extLst>
              </xdr:cNvPr>
              <xdr:cNvSpPr txBox="1"/>
            </xdr:nvSpPr>
            <xdr:spPr>
              <a:xfrm>
                <a:off x="22070871" y="10278047"/>
                <a:ext cx="371897" cy="246221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pPr algn="l"/>
                <a:r>
                  <a:rPr lang="en-US" sz="1000">
                    <a:solidFill>
                      <a:srgbClr val="F58701"/>
                    </a:solidFill>
                    <a:latin typeface="Roboto" panose="02000000000000000000" pitchFamily="2" charset="0"/>
                    <a:ea typeface="Roboto" panose="02000000000000000000" pitchFamily="2" charset="0"/>
                  </a:rPr>
                  <a:t>R-E</a:t>
                </a:r>
              </a:p>
            </xdr:txBody>
          </xdr:sp>
          <xdr:sp macro="" textlink="">
            <xdr:nvSpPr>
              <xdr:cNvPr id="44" name="TextBox 43">
                <a:extLst>
                  <a:ext uri="{FF2B5EF4-FFF2-40B4-BE49-F238E27FC236}">
                    <a16:creationId xmlns:a16="http://schemas.microsoft.com/office/drawing/2014/main" id="{00000000-0008-0000-0100-00002C000000}"/>
                  </a:ext>
                </a:extLst>
              </xdr:cNvPr>
              <xdr:cNvSpPr txBox="1"/>
            </xdr:nvSpPr>
            <xdr:spPr>
              <a:xfrm>
                <a:off x="22070974" y="10150327"/>
                <a:ext cx="365869" cy="246221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pPr algn="l"/>
                <a:r>
                  <a:rPr lang="en-US" sz="1000">
                    <a:solidFill>
                      <a:srgbClr val="F58701"/>
                    </a:solidFill>
                    <a:latin typeface="Roboto" panose="02000000000000000000" pitchFamily="2" charset="0"/>
                    <a:ea typeface="Roboto" panose="02000000000000000000" pitchFamily="2" charset="0"/>
                  </a:rPr>
                  <a:t>E-E</a:t>
                </a:r>
              </a:p>
            </xdr:txBody>
          </xdr:sp>
          <xdr:sp macro="" textlink="">
            <xdr:nvSpPr>
              <xdr:cNvPr id="45" name="TextBox 44">
                <a:extLst>
                  <a:ext uri="{FF2B5EF4-FFF2-40B4-BE49-F238E27FC236}">
                    <a16:creationId xmlns:a16="http://schemas.microsoft.com/office/drawing/2014/main" id="{00000000-0008-0000-0100-00002D000000}"/>
                  </a:ext>
                </a:extLst>
              </xdr:cNvPr>
              <xdr:cNvSpPr txBox="1"/>
            </xdr:nvSpPr>
            <xdr:spPr>
              <a:xfrm>
                <a:off x="22072465" y="9850312"/>
                <a:ext cx="390876" cy="246221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pPr algn="l"/>
                <a:r>
                  <a:rPr lang="en-US" sz="1000">
                    <a:solidFill>
                      <a:srgbClr val="F58701"/>
                    </a:solidFill>
                    <a:latin typeface="Roboto" panose="02000000000000000000" pitchFamily="2" charset="0"/>
                    <a:ea typeface="Roboto" panose="02000000000000000000" pitchFamily="2" charset="0"/>
                  </a:rPr>
                  <a:t>G-C</a:t>
                </a:r>
              </a:p>
            </xdr:txBody>
          </xdr:sp>
          <xdr:sp macro="" textlink="">
            <xdr:nvSpPr>
              <xdr:cNvPr id="46" name="TextBox 45">
                <a:extLst>
                  <a:ext uri="{FF2B5EF4-FFF2-40B4-BE49-F238E27FC236}">
                    <a16:creationId xmlns:a16="http://schemas.microsoft.com/office/drawing/2014/main" id="{00000000-0008-0000-0100-00002E000000}"/>
                  </a:ext>
                </a:extLst>
              </xdr:cNvPr>
              <xdr:cNvSpPr txBox="1"/>
            </xdr:nvSpPr>
            <xdr:spPr>
              <a:xfrm>
                <a:off x="22070868" y="10047606"/>
                <a:ext cx="390428" cy="246221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pPr algn="l"/>
                <a:r>
                  <a:rPr lang="en-US" sz="1000">
                    <a:solidFill>
                      <a:srgbClr val="F58701"/>
                    </a:solidFill>
                    <a:latin typeface="Roboto" panose="02000000000000000000" pitchFamily="2" charset="0"/>
                    <a:ea typeface="Roboto" panose="02000000000000000000" pitchFamily="2" charset="0"/>
                  </a:rPr>
                  <a:t>N-R</a:t>
                </a:r>
              </a:p>
            </xdr:txBody>
          </xdr:sp>
        </xdr:grpSp>
      </xdr:grpSp>
      <xdr:sp macro="" textlink="">
        <xdr:nvSpPr>
          <xdr:cNvPr id="2" name="TextBox 1">
            <a:extLst>
              <a:ext uri="{FF2B5EF4-FFF2-40B4-BE49-F238E27FC236}">
                <a16:creationId xmlns:a16="http://schemas.microsoft.com/office/drawing/2014/main" id="{00000000-0008-0000-0100-000002000000}"/>
              </a:ext>
            </a:extLst>
          </xdr:cNvPr>
          <xdr:cNvSpPr txBox="1"/>
        </xdr:nvSpPr>
        <xdr:spPr>
          <a:xfrm rot="16200000">
            <a:off x="13440880" y="5386770"/>
            <a:ext cx="510599" cy="28779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pPr algn="ctr"/>
            <a:r>
              <a:rPr lang="en-US" sz="1200" b="0" i="0">
                <a:solidFill>
                  <a:schemeClr val="tx1">
                    <a:lumMod val="50000"/>
                    <a:lumOff val="50000"/>
                  </a:schemeClr>
                </a:solidFill>
                <a:latin typeface="Roboto" panose="02000000000000000000" pitchFamily="2" charset="0"/>
                <a:ea typeface="Roboto" panose="02000000000000000000" pitchFamily="2" charset="0"/>
              </a:rPr>
              <a:t>2030</a:t>
            </a:r>
          </a:p>
        </xdr:txBody>
      </xdr:sp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SpPr txBox="1"/>
        </xdr:nvSpPr>
        <xdr:spPr>
          <a:xfrm rot="16200000">
            <a:off x="13618176" y="6112030"/>
            <a:ext cx="516936" cy="2913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pPr algn="ctr"/>
            <a:r>
              <a:rPr lang="en-US" sz="1200" b="0" i="0">
                <a:solidFill>
                  <a:schemeClr val="tx1">
                    <a:lumMod val="50000"/>
                    <a:lumOff val="50000"/>
                  </a:schemeClr>
                </a:solidFill>
                <a:latin typeface="Roboto" panose="02000000000000000000" pitchFamily="2" charset="0"/>
                <a:ea typeface="Roboto" panose="02000000000000000000" pitchFamily="2" charset="0"/>
              </a:rPr>
              <a:t>2035</a:t>
            </a:r>
          </a:p>
        </xdr:txBody>
      </xdr:sp>
    </xdr:grpSp>
    <xdr:clientData/>
  </xdr:twoCellAnchor>
  <xdr:twoCellAnchor>
    <xdr:from>
      <xdr:col>12</xdr:col>
      <xdr:colOff>308162</xdr:colOff>
      <xdr:row>96</xdr:row>
      <xdr:rowOff>22272</xdr:rowOff>
    </xdr:from>
    <xdr:to>
      <xdr:col>26</xdr:col>
      <xdr:colOff>35000</xdr:colOff>
      <xdr:row>127</xdr:row>
      <xdr:rowOff>154081</xdr:rowOff>
    </xdr:to>
    <xdr:grpSp>
      <xdr:nvGrpSpPr>
        <xdr:cNvPr id="95" name="Group 94">
          <a:extLst>
            <a:ext uri="{FF2B5EF4-FFF2-40B4-BE49-F238E27FC236}">
              <a16:creationId xmlns:a16="http://schemas.microsoft.com/office/drawing/2014/main" id="{ACAB4E0E-DB0B-4357-A81D-C8429EFFC39A}"/>
            </a:ext>
          </a:extLst>
        </xdr:cNvPr>
        <xdr:cNvGrpSpPr/>
      </xdr:nvGrpSpPr>
      <xdr:grpSpPr>
        <a:xfrm>
          <a:off x="7704044" y="18848154"/>
          <a:ext cx="8355368" cy="6211001"/>
          <a:chOff x="6128140" y="2907648"/>
          <a:chExt cx="8302898" cy="5914633"/>
        </a:xfrm>
      </xdr:grpSpPr>
      <xdr:grpSp>
        <xdr:nvGrpSpPr>
          <xdr:cNvPr id="99" name="Group 98">
            <a:extLst>
              <a:ext uri="{FF2B5EF4-FFF2-40B4-BE49-F238E27FC236}">
                <a16:creationId xmlns:a16="http://schemas.microsoft.com/office/drawing/2014/main" id="{0B87F6B5-5046-4918-9EF6-1A0DC3F9D56A}"/>
              </a:ext>
            </a:extLst>
          </xdr:cNvPr>
          <xdr:cNvGrpSpPr/>
        </xdr:nvGrpSpPr>
        <xdr:grpSpPr>
          <a:xfrm>
            <a:off x="6128140" y="2907648"/>
            <a:ext cx="8302898" cy="5914633"/>
            <a:chOff x="5809460" y="4388389"/>
            <a:chExt cx="8295028" cy="5911560"/>
          </a:xfrm>
        </xdr:grpSpPr>
        <xdr:grpSp>
          <xdr:nvGrpSpPr>
            <xdr:cNvPr id="113" name="Group 112">
              <a:extLst>
                <a:ext uri="{FF2B5EF4-FFF2-40B4-BE49-F238E27FC236}">
                  <a16:creationId xmlns:a16="http://schemas.microsoft.com/office/drawing/2014/main" id="{C1DC55C1-8AE8-496F-B912-88F26FD2459D}"/>
                </a:ext>
              </a:extLst>
            </xdr:cNvPr>
            <xdr:cNvGrpSpPr/>
          </xdr:nvGrpSpPr>
          <xdr:grpSpPr>
            <a:xfrm>
              <a:off x="5809460" y="4388389"/>
              <a:ext cx="8295028" cy="5911560"/>
              <a:chOff x="11713882" y="3200566"/>
              <a:chExt cx="8299925" cy="5911560"/>
            </a:xfrm>
          </xdr:grpSpPr>
          <xdr:grpSp>
            <xdr:nvGrpSpPr>
              <xdr:cNvPr id="115" name="Group 114">
                <a:extLst>
                  <a:ext uri="{FF2B5EF4-FFF2-40B4-BE49-F238E27FC236}">
                    <a16:creationId xmlns:a16="http://schemas.microsoft.com/office/drawing/2014/main" id="{596B2FA5-B09A-416B-B0B2-894D02E629D4}"/>
                  </a:ext>
                </a:extLst>
              </xdr:cNvPr>
              <xdr:cNvGrpSpPr/>
            </xdr:nvGrpSpPr>
            <xdr:grpSpPr>
              <a:xfrm>
                <a:off x="11713882" y="3200566"/>
                <a:ext cx="8127998" cy="5911560"/>
                <a:chOff x="11713882" y="3200566"/>
                <a:chExt cx="8127998" cy="5911560"/>
              </a:xfrm>
            </xdr:grpSpPr>
            <xdr:graphicFrame macro="">
              <xdr:nvGraphicFramePr>
                <xdr:cNvPr id="126" name="Chart 125">
                  <a:extLst>
                    <a:ext uri="{FF2B5EF4-FFF2-40B4-BE49-F238E27FC236}">
                      <a16:creationId xmlns:a16="http://schemas.microsoft.com/office/drawing/2014/main" id="{7EF02E03-B117-4B98-889D-4D3EB6DF85A6}"/>
                    </a:ext>
                  </a:extLst>
                </xdr:cNvPr>
                <xdr:cNvGraphicFramePr/>
              </xdr:nvGraphicFramePr>
              <xdr:xfrm>
                <a:off x="11713882" y="3339352"/>
                <a:ext cx="8127998" cy="5029200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6"/>
                </a:graphicData>
              </a:graphic>
            </xdr:graphicFrame>
            <xdr:graphicFrame macro="">
              <xdr:nvGraphicFramePr>
                <xdr:cNvPr id="127" name="Chart 126">
                  <a:extLst>
                    <a:ext uri="{FF2B5EF4-FFF2-40B4-BE49-F238E27FC236}">
                      <a16:creationId xmlns:a16="http://schemas.microsoft.com/office/drawing/2014/main" id="{F7E5A48D-263C-4B2D-B0FC-764FE7F0A42B}"/>
                    </a:ext>
                  </a:extLst>
                </xdr:cNvPr>
                <xdr:cNvGraphicFramePr/>
              </xdr:nvGraphicFramePr>
              <xdr:xfrm>
                <a:off x="18657170" y="3200566"/>
                <a:ext cx="1012052" cy="5911560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7"/>
                </a:graphicData>
              </a:graphic>
            </xdr:graphicFrame>
          </xdr:grpSp>
          <xdr:sp macro="" textlink="">
            <xdr:nvSpPr>
              <xdr:cNvPr id="116" name="TextBox 115">
                <a:extLst>
                  <a:ext uri="{FF2B5EF4-FFF2-40B4-BE49-F238E27FC236}">
                    <a16:creationId xmlns:a16="http://schemas.microsoft.com/office/drawing/2014/main" id="{6E24EEF4-45E1-4FB6-AE72-43B3E46121F7}"/>
                  </a:ext>
                </a:extLst>
              </xdr:cNvPr>
              <xdr:cNvSpPr txBox="1"/>
            </xdr:nvSpPr>
            <xdr:spPr>
              <a:xfrm>
                <a:off x="13813113" y="3981824"/>
                <a:ext cx="963534" cy="307841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r>
                  <a:rPr lang="en-US" sz="1400" b="1">
                    <a:latin typeface="Roboto" panose="02000000000000000000" pitchFamily="2" charset="0"/>
                    <a:ea typeface="Roboto" panose="02000000000000000000" pitchFamily="2" charset="0"/>
                  </a:rPr>
                  <a:t>Historical</a:t>
                </a:r>
              </a:p>
            </xdr:txBody>
          </xdr:sp>
          <xdr:sp macro="" textlink="">
            <xdr:nvSpPr>
              <xdr:cNvPr id="118" name="TextBox 117">
                <a:extLst>
                  <a:ext uri="{FF2B5EF4-FFF2-40B4-BE49-F238E27FC236}">
                    <a16:creationId xmlns:a16="http://schemas.microsoft.com/office/drawing/2014/main" id="{32C4F790-680A-4FD1-BB5A-3966EA4A05FD}"/>
                  </a:ext>
                </a:extLst>
              </xdr:cNvPr>
              <xdr:cNvSpPr txBox="1"/>
            </xdr:nvSpPr>
            <xdr:spPr>
              <a:xfrm>
                <a:off x="16906809" y="4149393"/>
                <a:ext cx="1011687" cy="307841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r>
                  <a:rPr lang="en-US" sz="1400" b="1">
                    <a:solidFill>
                      <a:srgbClr val="98B2D1"/>
                    </a:solidFill>
                    <a:latin typeface="Roboto" panose="02000000000000000000" pitchFamily="2" charset="0"/>
                    <a:ea typeface="Roboto" panose="02000000000000000000" pitchFamily="2" charset="0"/>
                  </a:rPr>
                  <a:t>Reference</a:t>
                </a:r>
              </a:p>
            </xdr:txBody>
          </xdr:sp>
          <xdr:sp macro="" textlink="">
            <xdr:nvSpPr>
              <xdr:cNvPr id="119" name="TextBox 118">
                <a:extLst>
                  <a:ext uri="{FF2B5EF4-FFF2-40B4-BE49-F238E27FC236}">
                    <a16:creationId xmlns:a16="http://schemas.microsoft.com/office/drawing/2014/main" id="{310924D3-A37B-417F-839F-D7E89110CAF9}"/>
                  </a:ext>
                </a:extLst>
              </xdr:cNvPr>
              <xdr:cNvSpPr txBox="1"/>
            </xdr:nvSpPr>
            <xdr:spPr>
              <a:xfrm>
                <a:off x="15765694" y="5625724"/>
                <a:ext cx="472822" cy="307841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r>
                  <a:rPr lang="en-US" sz="1400" b="1">
                    <a:solidFill>
                      <a:srgbClr val="FEAE51"/>
                    </a:solidFill>
                    <a:latin typeface="Roboto" panose="02000000000000000000" pitchFamily="2" charset="0"/>
                    <a:ea typeface="Roboto" panose="02000000000000000000" pitchFamily="2" charset="0"/>
                  </a:rPr>
                  <a:t>IRA</a:t>
                </a:r>
              </a:p>
            </xdr:txBody>
          </xdr:sp>
          <xdr:sp macro="" textlink="">
            <xdr:nvSpPr>
              <xdr:cNvPr id="120" name="TextBox 119">
                <a:extLst>
                  <a:ext uri="{FF2B5EF4-FFF2-40B4-BE49-F238E27FC236}">
                    <a16:creationId xmlns:a16="http://schemas.microsoft.com/office/drawing/2014/main" id="{D77E9F2E-1A1A-43D0-90B7-1FF3537D627A}"/>
                  </a:ext>
                </a:extLst>
              </xdr:cNvPr>
              <xdr:cNvSpPr txBox="1"/>
            </xdr:nvSpPr>
            <xdr:spPr>
              <a:xfrm>
                <a:off x="18750468" y="3993100"/>
                <a:ext cx="421455" cy="276999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pPr algn="ctr"/>
                <a:r>
                  <a:rPr lang="en-US" sz="1200" b="1" i="0">
                    <a:solidFill>
                      <a:srgbClr val="98B2D1"/>
                    </a:solidFill>
                    <a:latin typeface="Roboto" panose="02000000000000000000" pitchFamily="2" charset="0"/>
                    <a:ea typeface="Roboto" panose="02000000000000000000" pitchFamily="2" charset="0"/>
                  </a:rPr>
                  <a:t>Ref</a:t>
                </a:r>
              </a:p>
            </xdr:txBody>
          </xdr:sp>
          <xdr:sp macro="" textlink="">
            <xdr:nvSpPr>
              <xdr:cNvPr id="121" name="TextBox 120">
                <a:extLst>
                  <a:ext uri="{FF2B5EF4-FFF2-40B4-BE49-F238E27FC236}">
                    <a16:creationId xmlns:a16="http://schemas.microsoft.com/office/drawing/2014/main" id="{24724C51-0869-40B5-A684-46E2C6ACA7BE}"/>
                  </a:ext>
                </a:extLst>
              </xdr:cNvPr>
              <xdr:cNvSpPr txBox="1"/>
            </xdr:nvSpPr>
            <xdr:spPr>
              <a:xfrm rot="16200000">
                <a:off x="18640944" y="4393779"/>
                <a:ext cx="530402" cy="277163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pPr algn="ctr"/>
                <a:r>
                  <a:rPr lang="en-US" sz="1200" b="0" i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Roboto" panose="02000000000000000000" pitchFamily="2" charset="0"/>
                    <a:ea typeface="Roboto" panose="02000000000000000000" pitchFamily="2" charset="0"/>
                  </a:rPr>
                  <a:t>2030</a:t>
                </a:r>
              </a:p>
            </xdr:txBody>
          </xdr:sp>
          <xdr:sp macro="" textlink="">
            <xdr:nvSpPr>
              <xdr:cNvPr id="122" name="TextBox 121">
                <a:extLst>
                  <a:ext uri="{FF2B5EF4-FFF2-40B4-BE49-F238E27FC236}">
                    <a16:creationId xmlns:a16="http://schemas.microsoft.com/office/drawing/2014/main" id="{90946941-5EFA-4001-BD46-DE28E2E6BFAF}"/>
                  </a:ext>
                </a:extLst>
              </xdr:cNvPr>
              <xdr:cNvSpPr txBox="1"/>
            </xdr:nvSpPr>
            <xdr:spPr>
              <a:xfrm rot="16200000">
                <a:off x="18858461" y="4392078"/>
                <a:ext cx="530402" cy="277163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pPr algn="ctr"/>
                <a:r>
                  <a:rPr lang="en-US" sz="1200" b="0" i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Roboto" panose="02000000000000000000" pitchFamily="2" charset="0"/>
                    <a:ea typeface="Roboto" panose="02000000000000000000" pitchFamily="2" charset="0"/>
                  </a:rPr>
                  <a:t>2035</a:t>
                </a:r>
              </a:p>
            </xdr:txBody>
          </xdr:sp>
          <xdr:sp macro="" textlink="">
            <xdr:nvSpPr>
              <xdr:cNvPr id="123" name="TextBox 122">
                <a:extLst>
                  <a:ext uri="{FF2B5EF4-FFF2-40B4-BE49-F238E27FC236}">
                    <a16:creationId xmlns:a16="http://schemas.microsoft.com/office/drawing/2014/main" id="{2E02AD99-ECF2-4EF5-B6E6-6380B1E350DA}"/>
                  </a:ext>
                </a:extLst>
              </xdr:cNvPr>
              <xdr:cNvSpPr txBox="1"/>
            </xdr:nvSpPr>
            <xdr:spPr>
              <a:xfrm>
                <a:off x="19491187" y="6053272"/>
                <a:ext cx="486672" cy="276999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pPr algn="l"/>
                <a:r>
                  <a:rPr lang="en-US" sz="1200" b="0" i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Roboto" panose="02000000000000000000" pitchFamily="2" charset="0"/>
                    <a:ea typeface="Roboto" panose="02000000000000000000" pitchFamily="2" charset="0"/>
                  </a:rPr>
                  <a:t>Avg.</a:t>
                </a:r>
              </a:p>
            </xdr:txBody>
          </xdr:sp>
          <xdr:sp macro="" textlink="">
            <xdr:nvSpPr>
              <xdr:cNvPr id="124" name="TextBox 123">
                <a:extLst>
                  <a:ext uri="{FF2B5EF4-FFF2-40B4-BE49-F238E27FC236}">
                    <a16:creationId xmlns:a16="http://schemas.microsoft.com/office/drawing/2014/main" id="{2B4171C8-F03C-4190-B430-CBD00F9EA9E7}"/>
                  </a:ext>
                </a:extLst>
              </xdr:cNvPr>
              <xdr:cNvSpPr txBox="1"/>
            </xdr:nvSpPr>
            <xdr:spPr>
              <a:xfrm>
                <a:off x="19494178" y="5696153"/>
                <a:ext cx="519629" cy="276999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pPr algn="l"/>
                <a:r>
                  <a:rPr lang="en-US" sz="1200" b="0" i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Roboto" panose="02000000000000000000" pitchFamily="2" charset="0"/>
                    <a:ea typeface="Roboto" panose="02000000000000000000" pitchFamily="2" charset="0"/>
                  </a:rPr>
                  <a:t>Max.</a:t>
                </a:r>
              </a:p>
            </xdr:txBody>
          </xdr:sp>
          <xdr:sp macro="" textlink="">
            <xdr:nvSpPr>
              <xdr:cNvPr id="125" name="TextBox 124">
                <a:extLst>
                  <a:ext uri="{FF2B5EF4-FFF2-40B4-BE49-F238E27FC236}">
                    <a16:creationId xmlns:a16="http://schemas.microsoft.com/office/drawing/2014/main" id="{AC79B70C-6F83-40AA-A525-E5FAB7239945}"/>
                  </a:ext>
                </a:extLst>
              </xdr:cNvPr>
              <xdr:cNvSpPr txBox="1"/>
            </xdr:nvSpPr>
            <xdr:spPr>
              <a:xfrm>
                <a:off x="19483249" y="6457824"/>
                <a:ext cx="481991" cy="276999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pPr algn="l"/>
                <a:r>
                  <a:rPr lang="en-US" sz="1200" b="0" i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Roboto" panose="02000000000000000000" pitchFamily="2" charset="0"/>
                    <a:ea typeface="Roboto" panose="02000000000000000000" pitchFamily="2" charset="0"/>
                  </a:rPr>
                  <a:t>Min.</a:t>
                </a:r>
              </a:p>
            </xdr:txBody>
          </xdr:sp>
        </xdr:grpSp>
        <xdr:sp macro="" textlink="">
          <xdr:nvSpPr>
            <xdr:cNvPr id="114" name="TextBox 113">
              <a:extLst>
                <a:ext uri="{FF2B5EF4-FFF2-40B4-BE49-F238E27FC236}">
                  <a16:creationId xmlns:a16="http://schemas.microsoft.com/office/drawing/2014/main" id="{0784B348-7E58-44CE-B392-19ED00A3ACB8}"/>
                </a:ext>
              </a:extLst>
            </xdr:cNvPr>
            <xdr:cNvSpPr txBox="1"/>
          </xdr:nvSpPr>
          <xdr:spPr>
            <a:xfrm>
              <a:off x="13204306" y="5182417"/>
              <a:ext cx="588018" cy="30784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pPr algn="ctr"/>
              <a:r>
                <a:rPr lang="en-US" sz="1200" b="1" i="0">
                  <a:solidFill>
                    <a:srgbClr val="FEAE51"/>
                  </a:solidFill>
                  <a:latin typeface="Roboto" panose="02000000000000000000" pitchFamily="2" charset="0"/>
                  <a:ea typeface="Roboto" panose="02000000000000000000" pitchFamily="2" charset="0"/>
                </a:rPr>
                <a:t>IRA</a:t>
              </a:r>
            </a:p>
          </xdr:txBody>
        </xdr:sp>
      </xdr:grpSp>
      <xdr:sp macro="" textlink="">
        <xdr:nvSpPr>
          <xdr:cNvPr id="97" name="TextBox 96">
            <a:extLst>
              <a:ext uri="{FF2B5EF4-FFF2-40B4-BE49-F238E27FC236}">
                <a16:creationId xmlns:a16="http://schemas.microsoft.com/office/drawing/2014/main" id="{2E4533DE-C7C8-405A-BD84-0AE59114C37F}"/>
              </a:ext>
            </a:extLst>
          </xdr:cNvPr>
          <xdr:cNvSpPr txBox="1"/>
        </xdr:nvSpPr>
        <xdr:spPr>
          <a:xfrm rot="16200000">
            <a:off x="13468719" y="4119567"/>
            <a:ext cx="510599" cy="28779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pPr algn="ctr"/>
            <a:r>
              <a:rPr lang="en-US" sz="1200" b="0" i="0">
                <a:solidFill>
                  <a:schemeClr val="tx1">
                    <a:lumMod val="50000"/>
                    <a:lumOff val="50000"/>
                  </a:schemeClr>
                </a:solidFill>
                <a:latin typeface="Roboto" panose="02000000000000000000" pitchFamily="2" charset="0"/>
                <a:ea typeface="Roboto" panose="02000000000000000000" pitchFamily="2" charset="0"/>
              </a:rPr>
              <a:t>2030</a:t>
            </a:r>
          </a:p>
        </xdr:txBody>
      </xdr:sp>
      <xdr:sp macro="" textlink="">
        <xdr:nvSpPr>
          <xdr:cNvPr id="98" name="TextBox 97">
            <a:extLst>
              <a:ext uri="{FF2B5EF4-FFF2-40B4-BE49-F238E27FC236}">
                <a16:creationId xmlns:a16="http://schemas.microsoft.com/office/drawing/2014/main" id="{76BC5959-09E1-451A-8607-BF0677DF436A}"/>
              </a:ext>
            </a:extLst>
          </xdr:cNvPr>
          <xdr:cNvSpPr txBox="1"/>
        </xdr:nvSpPr>
        <xdr:spPr>
          <a:xfrm rot="16200000">
            <a:off x="13673854" y="4137863"/>
            <a:ext cx="516936" cy="2913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pPr algn="ctr"/>
            <a:r>
              <a:rPr lang="en-US" sz="1200" b="0" i="0">
                <a:solidFill>
                  <a:schemeClr val="tx1">
                    <a:lumMod val="50000"/>
                    <a:lumOff val="50000"/>
                  </a:schemeClr>
                </a:solidFill>
                <a:latin typeface="Roboto" panose="02000000000000000000" pitchFamily="2" charset="0"/>
                <a:ea typeface="Roboto" panose="02000000000000000000" pitchFamily="2" charset="0"/>
              </a:rPr>
              <a:t>2035</a:t>
            </a:r>
          </a:p>
        </xdr:txBody>
      </xdr:sp>
    </xdr:grpSp>
    <xdr:clientData/>
  </xdr:twoCellAnchor>
  <xdr:twoCellAnchor>
    <xdr:from>
      <xdr:col>12</xdr:col>
      <xdr:colOff>308162</xdr:colOff>
      <xdr:row>145</xdr:row>
      <xdr:rowOff>161468</xdr:rowOff>
    </xdr:from>
    <xdr:to>
      <xdr:col>26</xdr:col>
      <xdr:colOff>35000</xdr:colOff>
      <xdr:row>172</xdr:row>
      <xdr:rowOff>156284</xdr:rowOff>
    </xdr:to>
    <xdr:grpSp>
      <xdr:nvGrpSpPr>
        <xdr:cNvPr id="128" name="Group 127">
          <a:extLst>
            <a:ext uri="{FF2B5EF4-FFF2-40B4-BE49-F238E27FC236}">
              <a16:creationId xmlns:a16="http://schemas.microsoft.com/office/drawing/2014/main" id="{ABDAAE19-4910-4A00-B81D-C42FB06AB90A}"/>
            </a:ext>
          </a:extLst>
        </xdr:cNvPr>
        <xdr:cNvGrpSpPr/>
      </xdr:nvGrpSpPr>
      <xdr:grpSpPr>
        <a:xfrm>
          <a:off x="7704044" y="28596394"/>
          <a:ext cx="8355368" cy="5289596"/>
          <a:chOff x="6128140" y="3046506"/>
          <a:chExt cx="8302898" cy="5031814"/>
        </a:xfrm>
      </xdr:grpSpPr>
      <xdr:grpSp>
        <xdr:nvGrpSpPr>
          <xdr:cNvPr id="132" name="Group 131">
            <a:extLst>
              <a:ext uri="{FF2B5EF4-FFF2-40B4-BE49-F238E27FC236}">
                <a16:creationId xmlns:a16="http://schemas.microsoft.com/office/drawing/2014/main" id="{0B0FE3AD-26B5-48CC-8D16-AE9A9CCAC73B}"/>
              </a:ext>
            </a:extLst>
          </xdr:cNvPr>
          <xdr:cNvGrpSpPr/>
        </xdr:nvGrpSpPr>
        <xdr:grpSpPr>
          <a:xfrm>
            <a:off x="6128140" y="3046506"/>
            <a:ext cx="8302898" cy="5031814"/>
            <a:chOff x="5809460" y="4527175"/>
            <a:chExt cx="8295028" cy="5029200"/>
          </a:xfrm>
        </xdr:grpSpPr>
        <xdr:grpSp>
          <xdr:nvGrpSpPr>
            <xdr:cNvPr id="146" name="Group 145">
              <a:extLst>
                <a:ext uri="{FF2B5EF4-FFF2-40B4-BE49-F238E27FC236}">
                  <a16:creationId xmlns:a16="http://schemas.microsoft.com/office/drawing/2014/main" id="{9E94013C-0529-42F3-B385-54319B6B3717}"/>
                </a:ext>
              </a:extLst>
            </xdr:cNvPr>
            <xdr:cNvGrpSpPr/>
          </xdr:nvGrpSpPr>
          <xdr:grpSpPr>
            <a:xfrm>
              <a:off x="5809460" y="4527175"/>
              <a:ext cx="8295028" cy="5029200"/>
              <a:chOff x="11713882" y="3339352"/>
              <a:chExt cx="8299925" cy="5029200"/>
            </a:xfrm>
          </xdr:grpSpPr>
          <xdr:grpSp>
            <xdr:nvGrpSpPr>
              <xdr:cNvPr id="148" name="Group 147">
                <a:extLst>
                  <a:ext uri="{FF2B5EF4-FFF2-40B4-BE49-F238E27FC236}">
                    <a16:creationId xmlns:a16="http://schemas.microsoft.com/office/drawing/2014/main" id="{C4A8126B-82EE-433C-B258-67EFF18CA19A}"/>
                  </a:ext>
                </a:extLst>
              </xdr:cNvPr>
              <xdr:cNvGrpSpPr/>
            </xdr:nvGrpSpPr>
            <xdr:grpSpPr>
              <a:xfrm>
                <a:off x="11713882" y="3339352"/>
                <a:ext cx="8127998" cy="5029200"/>
                <a:chOff x="11713882" y="3339352"/>
                <a:chExt cx="8127998" cy="5029200"/>
              </a:xfrm>
            </xdr:grpSpPr>
            <xdr:graphicFrame macro="">
              <xdr:nvGraphicFramePr>
                <xdr:cNvPr id="158" name="Chart 157">
                  <a:extLst>
                    <a:ext uri="{FF2B5EF4-FFF2-40B4-BE49-F238E27FC236}">
                      <a16:creationId xmlns:a16="http://schemas.microsoft.com/office/drawing/2014/main" id="{8ED81BED-4A74-47FD-940A-2FDCFF99B30C}"/>
                    </a:ext>
                  </a:extLst>
                </xdr:cNvPr>
                <xdr:cNvGraphicFramePr/>
              </xdr:nvGraphicFramePr>
              <xdr:xfrm>
                <a:off x="11713882" y="3339352"/>
                <a:ext cx="8127998" cy="5029200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8"/>
                </a:graphicData>
              </a:graphic>
            </xdr:graphicFrame>
            <xdr:graphicFrame macro="">
              <xdr:nvGraphicFramePr>
                <xdr:cNvPr id="159" name="Chart 158">
                  <a:extLst>
                    <a:ext uri="{FF2B5EF4-FFF2-40B4-BE49-F238E27FC236}">
                      <a16:creationId xmlns:a16="http://schemas.microsoft.com/office/drawing/2014/main" id="{0D3883D4-ABC7-404F-93DC-48AAC10E7BB6}"/>
                    </a:ext>
                  </a:extLst>
                </xdr:cNvPr>
                <xdr:cNvGraphicFramePr/>
              </xdr:nvGraphicFramePr>
              <xdr:xfrm>
                <a:off x="18676702" y="3380140"/>
                <a:ext cx="1006435" cy="4719188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9"/>
                </a:graphicData>
              </a:graphic>
            </xdr:graphicFrame>
          </xdr:grpSp>
          <xdr:sp macro="" textlink="">
            <xdr:nvSpPr>
              <xdr:cNvPr id="149" name="TextBox 148">
                <a:extLst>
                  <a:ext uri="{FF2B5EF4-FFF2-40B4-BE49-F238E27FC236}">
                    <a16:creationId xmlns:a16="http://schemas.microsoft.com/office/drawing/2014/main" id="{763FFC86-CB1B-46C8-AAD5-D234F1D5C545}"/>
                  </a:ext>
                </a:extLst>
              </xdr:cNvPr>
              <xdr:cNvSpPr txBox="1"/>
            </xdr:nvSpPr>
            <xdr:spPr>
              <a:xfrm>
                <a:off x="13813113" y="3981824"/>
                <a:ext cx="963534" cy="307841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r>
                  <a:rPr lang="en-US" sz="1400" b="1">
                    <a:latin typeface="Roboto" panose="02000000000000000000" pitchFamily="2" charset="0"/>
                    <a:ea typeface="Roboto" panose="02000000000000000000" pitchFamily="2" charset="0"/>
                  </a:rPr>
                  <a:t>Historical</a:t>
                </a:r>
              </a:p>
            </xdr:txBody>
          </xdr:sp>
          <xdr:sp macro="" textlink="">
            <xdr:nvSpPr>
              <xdr:cNvPr id="150" name="TextBox 149">
                <a:extLst>
                  <a:ext uri="{FF2B5EF4-FFF2-40B4-BE49-F238E27FC236}">
                    <a16:creationId xmlns:a16="http://schemas.microsoft.com/office/drawing/2014/main" id="{6791A304-C349-4302-8C6C-09B660D7826E}"/>
                  </a:ext>
                </a:extLst>
              </xdr:cNvPr>
              <xdr:cNvSpPr txBox="1"/>
            </xdr:nvSpPr>
            <xdr:spPr>
              <a:xfrm>
                <a:off x="17032038" y="4948460"/>
                <a:ext cx="1011687" cy="307841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r>
                  <a:rPr lang="en-US" sz="1400" b="1">
                    <a:solidFill>
                      <a:srgbClr val="98B2D1"/>
                    </a:solidFill>
                    <a:latin typeface="Roboto" panose="02000000000000000000" pitchFamily="2" charset="0"/>
                    <a:ea typeface="Roboto" panose="02000000000000000000" pitchFamily="2" charset="0"/>
                  </a:rPr>
                  <a:t>Reference</a:t>
                </a:r>
              </a:p>
            </xdr:txBody>
          </xdr:sp>
          <xdr:sp macro="" textlink="">
            <xdr:nvSpPr>
              <xdr:cNvPr id="151" name="TextBox 150">
                <a:extLst>
                  <a:ext uri="{FF2B5EF4-FFF2-40B4-BE49-F238E27FC236}">
                    <a16:creationId xmlns:a16="http://schemas.microsoft.com/office/drawing/2014/main" id="{1D282DC1-B09B-4293-87BF-CACECBB46550}"/>
                  </a:ext>
                </a:extLst>
              </xdr:cNvPr>
              <xdr:cNvSpPr txBox="1"/>
            </xdr:nvSpPr>
            <xdr:spPr>
              <a:xfrm>
                <a:off x="15779608" y="6238343"/>
                <a:ext cx="472822" cy="307841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r>
                  <a:rPr lang="en-US" sz="1400" b="1">
                    <a:solidFill>
                      <a:srgbClr val="FEAE51"/>
                    </a:solidFill>
                    <a:latin typeface="Roboto" panose="02000000000000000000" pitchFamily="2" charset="0"/>
                    <a:ea typeface="Roboto" panose="02000000000000000000" pitchFamily="2" charset="0"/>
                  </a:rPr>
                  <a:t>IRA</a:t>
                </a:r>
              </a:p>
            </xdr:txBody>
          </xdr:sp>
          <xdr:sp macro="" textlink="">
            <xdr:nvSpPr>
              <xdr:cNvPr id="152" name="TextBox 151">
                <a:extLst>
                  <a:ext uri="{FF2B5EF4-FFF2-40B4-BE49-F238E27FC236}">
                    <a16:creationId xmlns:a16="http://schemas.microsoft.com/office/drawing/2014/main" id="{C5C37067-DC56-4B21-B7C8-A3FC574C9067}"/>
                  </a:ext>
                </a:extLst>
              </xdr:cNvPr>
              <xdr:cNvSpPr txBox="1"/>
            </xdr:nvSpPr>
            <xdr:spPr>
              <a:xfrm>
                <a:off x="18750468" y="3993100"/>
                <a:ext cx="421455" cy="276999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pPr algn="ctr"/>
                <a:r>
                  <a:rPr lang="en-US" sz="1200" b="1" i="0">
                    <a:solidFill>
                      <a:srgbClr val="98B2D1"/>
                    </a:solidFill>
                    <a:latin typeface="Roboto" panose="02000000000000000000" pitchFamily="2" charset="0"/>
                    <a:ea typeface="Roboto" panose="02000000000000000000" pitchFamily="2" charset="0"/>
                  </a:rPr>
                  <a:t>Ref</a:t>
                </a:r>
              </a:p>
            </xdr:txBody>
          </xdr:sp>
          <xdr:sp macro="" textlink="">
            <xdr:nvSpPr>
              <xdr:cNvPr id="153" name="TextBox 152">
                <a:extLst>
                  <a:ext uri="{FF2B5EF4-FFF2-40B4-BE49-F238E27FC236}">
                    <a16:creationId xmlns:a16="http://schemas.microsoft.com/office/drawing/2014/main" id="{9E29640C-9086-4F0F-B111-24B05CCD50FD}"/>
                  </a:ext>
                </a:extLst>
              </xdr:cNvPr>
              <xdr:cNvSpPr txBox="1"/>
            </xdr:nvSpPr>
            <xdr:spPr>
              <a:xfrm rot="16200000">
                <a:off x="18640944" y="4393779"/>
                <a:ext cx="530402" cy="277163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pPr algn="ctr"/>
                <a:r>
                  <a:rPr lang="en-US" sz="1200" b="0" i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Roboto" panose="02000000000000000000" pitchFamily="2" charset="0"/>
                    <a:ea typeface="Roboto" panose="02000000000000000000" pitchFamily="2" charset="0"/>
                  </a:rPr>
                  <a:t>2030</a:t>
                </a:r>
              </a:p>
            </xdr:txBody>
          </xdr:sp>
          <xdr:sp macro="" textlink="">
            <xdr:nvSpPr>
              <xdr:cNvPr id="154" name="TextBox 153">
                <a:extLst>
                  <a:ext uri="{FF2B5EF4-FFF2-40B4-BE49-F238E27FC236}">
                    <a16:creationId xmlns:a16="http://schemas.microsoft.com/office/drawing/2014/main" id="{945CA314-C1A7-46CC-A55D-512741E311A2}"/>
                  </a:ext>
                </a:extLst>
              </xdr:cNvPr>
              <xdr:cNvSpPr txBox="1"/>
            </xdr:nvSpPr>
            <xdr:spPr>
              <a:xfrm rot="16200000">
                <a:off x="18858461" y="4392078"/>
                <a:ext cx="530402" cy="277163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pPr algn="ctr"/>
                <a:r>
                  <a:rPr lang="en-US" sz="1200" b="0" i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Roboto" panose="02000000000000000000" pitchFamily="2" charset="0"/>
                    <a:ea typeface="Roboto" panose="02000000000000000000" pitchFamily="2" charset="0"/>
                  </a:rPr>
                  <a:t>2035</a:t>
                </a:r>
              </a:p>
            </xdr:txBody>
          </xdr:sp>
          <xdr:sp macro="" textlink="">
            <xdr:nvSpPr>
              <xdr:cNvPr id="155" name="TextBox 154">
                <a:extLst>
                  <a:ext uri="{FF2B5EF4-FFF2-40B4-BE49-F238E27FC236}">
                    <a16:creationId xmlns:a16="http://schemas.microsoft.com/office/drawing/2014/main" id="{B42D11FA-380A-4A8E-9D60-0DC8F757C553}"/>
                  </a:ext>
                </a:extLst>
              </xdr:cNvPr>
              <xdr:cNvSpPr txBox="1"/>
            </xdr:nvSpPr>
            <xdr:spPr>
              <a:xfrm>
                <a:off x="19491187" y="6053272"/>
                <a:ext cx="486672" cy="276999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pPr algn="l"/>
                <a:r>
                  <a:rPr lang="en-US" sz="1200" b="0" i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Roboto" panose="02000000000000000000" pitchFamily="2" charset="0"/>
                    <a:ea typeface="Roboto" panose="02000000000000000000" pitchFamily="2" charset="0"/>
                  </a:rPr>
                  <a:t>Avg.</a:t>
                </a:r>
              </a:p>
            </xdr:txBody>
          </xdr:sp>
          <xdr:sp macro="" textlink="">
            <xdr:nvSpPr>
              <xdr:cNvPr id="156" name="TextBox 155">
                <a:extLst>
                  <a:ext uri="{FF2B5EF4-FFF2-40B4-BE49-F238E27FC236}">
                    <a16:creationId xmlns:a16="http://schemas.microsoft.com/office/drawing/2014/main" id="{ADA39497-5B05-4B2B-9BB5-3FAD5DCBF8D8}"/>
                  </a:ext>
                </a:extLst>
              </xdr:cNvPr>
              <xdr:cNvSpPr txBox="1"/>
            </xdr:nvSpPr>
            <xdr:spPr>
              <a:xfrm>
                <a:off x="19494178" y="5696153"/>
                <a:ext cx="519629" cy="276999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pPr algn="l"/>
                <a:r>
                  <a:rPr lang="en-US" sz="1200" b="0" i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Roboto" panose="02000000000000000000" pitchFamily="2" charset="0"/>
                    <a:ea typeface="Roboto" panose="02000000000000000000" pitchFamily="2" charset="0"/>
                  </a:rPr>
                  <a:t>Max.</a:t>
                </a:r>
              </a:p>
            </xdr:txBody>
          </xdr:sp>
          <xdr:sp macro="" textlink="">
            <xdr:nvSpPr>
              <xdr:cNvPr id="157" name="TextBox 156">
                <a:extLst>
                  <a:ext uri="{FF2B5EF4-FFF2-40B4-BE49-F238E27FC236}">
                    <a16:creationId xmlns:a16="http://schemas.microsoft.com/office/drawing/2014/main" id="{BABFCBFC-9EF3-454F-877C-2C9215C845B4}"/>
                  </a:ext>
                </a:extLst>
              </xdr:cNvPr>
              <xdr:cNvSpPr txBox="1"/>
            </xdr:nvSpPr>
            <xdr:spPr>
              <a:xfrm>
                <a:off x="19483249" y="6457824"/>
                <a:ext cx="481991" cy="276999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pPr algn="l"/>
                <a:r>
                  <a:rPr lang="en-US" sz="1200" b="0" i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Roboto" panose="02000000000000000000" pitchFamily="2" charset="0"/>
                    <a:ea typeface="Roboto" panose="02000000000000000000" pitchFamily="2" charset="0"/>
                  </a:rPr>
                  <a:t>Min.</a:t>
                </a:r>
              </a:p>
            </xdr:txBody>
          </xdr:sp>
        </xdr:grpSp>
        <xdr:sp macro="" textlink="">
          <xdr:nvSpPr>
            <xdr:cNvPr id="147" name="TextBox 146">
              <a:extLst>
                <a:ext uri="{FF2B5EF4-FFF2-40B4-BE49-F238E27FC236}">
                  <a16:creationId xmlns:a16="http://schemas.microsoft.com/office/drawing/2014/main" id="{DD37CD07-3136-4F68-8C87-1904EB92A245}"/>
                </a:ext>
              </a:extLst>
            </xdr:cNvPr>
            <xdr:cNvSpPr txBox="1"/>
          </xdr:nvSpPr>
          <xdr:spPr>
            <a:xfrm>
              <a:off x="13204306" y="5182417"/>
              <a:ext cx="588018" cy="30784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pPr algn="ctr"/>
              <a:r>
                <a:rPr lang="en-US" sz="1200" b="1" i="0">
                  <a:solidFill>
                    <a:srgbClr val="FEAE51"/>
                  </a:solidFill>
                  <a:latin typeface="Roboto" panose="02000000000000000000" pitchFamily="2" charset="0"/>
                  <a:ea typeface="Roboto" panose="02000000000000000000" pitchFamily="2" charset="0"/>
                </a:rPr>
                <a:t>IRA</a:t>
              </a:r>
            </a:p>
          </xdr:txBody>
        </xdr:sp>
      </xdr:grpSp>
      <xdr:sp macro="" textlink="">
        <xdr:nvSpPr>
          <xdr:cNvPr id="130" name="TextBox 129">
            <a:extLst>
              <a:ext uri="{FF2B5EF4-FFF2-40B4-BE49-F238E27FC236}">
                <a16:creationId xmlns:a16="http://schemas.microsoft.com/office/drawing/2014/main" id="{13286C4F-66B7-478F-9300-85BE4D05FB42}"/>
              </a:ext>
            </a:extLst>
          </xdr:cNvPr>
          <xdr:cNvSpPr txBox="1"/>
        </xdr:nvSpPr>
        <xdr:spPr>
          <a:xfrm rot="16200000">
            <a:off x="13468719" y="4119567"/>
            <a:ext cx="510599" cy="28779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pPr algn="ctr"/>
            <a:r>
              <a:rPr lang="en-US" sz="1200" b="0" i="0">
                <a:solidFill>
                  <a:schemeClr val="tx1">
                    <a:lumMod val="50000"/>
                    <a:lumOff val="50000"/>
                  </a:schemeClr>
                </a:solidFill>
                <a:latin typeface="Roboto" panose="02000000000000000000" pitchFamily="2" charset="0"/>
                <a:ea typeface="Roboto" panose="02000000000000000000" pitchFamily="2" charset="0"/>
              </a:rPr>
              <a:t>2030</a:t>
            </a:r>
          </a:p>
        </xdr:txBody>
      </xdr:sp>
      <xdr:sp macro="" textlink="">
        <xdr:nvSpPr>
          <xdr:cNvPr id="131" name="TextBox 130">
            <a:extLst>
              <a:ext uri="{FF2B5EF4-FFF2-40B4-BE49-F238E27FC236}">
                <a16:creationId xmlns:a16="http://schemas.microsoft.com/office/drawing/2014/main" id="{B7CE86B1-E468-4D96-A79E-30FE63D41B74}"/>
              </a:ext>
            </a:extLst>
          </xdr:cNvPr>
          <xdr:cNvSpPr txBox="1"/>
        </xdr:nvSpPr>
        <xdr:spPr>
          <a:xfrm rot="16200000">
            <a:off x="13673854" y="4137863"/>
            <a:ext cx="516936" cy="2913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pPr algn="ctr"/>
            <a:r>
              <a:rPr lang="en-US" sz="1200" b="0" i="0">
                <a:solidFill>
                  <a:schemeClr val="tx1">
                    <a:lumMod val="50000"/>
                    <a:lumOff val="50000"/>
                  </a:schemeClr>
                </a:solidFill>
                <a:latin typeface="Roboto" panose="02000000000000000000" pitchFamily="2" charset="0"/>
                <a:ea typeface="Roboto" panose="02000000000000000000" pitchFamily="2" charset="0"/>
              </a:rPr>
              <a:t>2035</a:t>
            </a:r>
          </a:p>
        </xdr:txBody>
      </xdr:sp>
    </xdr:grpSp>
    <xdr:clientData/>
  </xdr:twoCellAnchor>
  <xdr:twoCellAnchor>
    <xdr:from>
      <xdr:col>12</xdr:col>
      <xdr:colOff>308162</xdr:colOff>
      <xdr:row>195</xdr:row>
      <xdr:rowOff>168086</xdr:rowOff>
    </xdr:from>
    <xdr:to>
      <xdr:col>26</xdr:col>
      <xdr:colOff>35000</xdr:colOff>
      <xdr:row>222</xdr:row>
      <xdr:rowOff>157251</xdr:rowOff>
    </xdr:to>
    <xdr:grpSp>
      <xdr:nvGrpSpPr>
        <xdr:cNvPr id="160" name="Group 159">
          <a:extLst>
            <a:ext uri="{FF2B5EF4-FFF2-40B4-BE49-F238E27FC236}">
              <a16:creationId xmlns:a16="http://schemas.microsoft.com/office/drawing/2014/main" id="{E7DA047B-0933-4F2A-BD80-DC67AB838055}"/>
            </a:ext>
          </a:extLst>
        </xdr:cNvPr>
        <xdr:cNvGrpSpPr/>
      </xdr:nvGrpSpPr>
      <xdr:grpSpPr>
        <a:xfrm>
          <a:off x="7704044" y="38408160"/>
          <a:ext cx="8355368" cy="5283944"/>
          <a:chOff x="6128140" y="3046504"/>
          <a:chExt cx="8302898" cy="5031813"/>
        </a:xfrm>
      </xdr:grpSpPr>
      <xdr:grpSp>
        <xdr:nvGrpSpPr>
          <xdr:cNvPr id="164" name="Group 163">
            <a:extLst>
              <a:ext uri="{FF2B5EF4-FFF2-40B4-BE49-F238E27FC236}">
                <a16:creationId xmlns:a16="http://schemas.microsoft.com/office/drawing/2014/main" id="{06BA86EF-1DF3-4106-8BA2-A2DD27A7D3E6}"/>
              </a:ext>
            </a:extLst>
          </xdr:cNvPr>
          <xdr:cNvGrpSpPr/>
        </xdr:nvGrpSpPr>
        <xdr:grpSpPr>
          <a:xfrm>
            <a:off x="6128140" y="3046504"/>
            <a:ext cx="8302898" cy="5031813"/>
            <a:chOff x="5809460" y="4527175"/>
            <a:chExt cx="8295028" cy="5029200"/>
          </a:xfrm>
        </xdr:grpSpPr>
        <xdr:grpSp>
          <xdr:nvGrpSpPr>
            <xdr:cNvPr id="178" name="Group 177">
              <a:extLst>
                <a:ext uri="{FF2B5EF4-FFF2-40B4-BE49-F238E27FC236}">
                  <a16:creationId xmlns:a16="http://schemas.microsoft.com/office/drawing/2014/main" id="{F8BACBAA-45BC-4CA5-8A23-2337E0901A31}"/>
                </a:ext>
              </a:extLst>
            </xdr:cNvPr>
            <xdr:cNvGrpSpPr/>
          </xdr:nvGrpSpPr>
          <xdr:grpSpPr>
            <a:xfrm>
              <a:off x="5809460" y="4527175"/>
              <a:ext cx="8295028" cy="5029200"/>
              <a:chOff x="11713882" y="3339352"/>
              <a:chExt cx="8299925" cy="5029200"/>
            </a:xfrm>
          </xdr:grpSpPr>
          <xdr:grpSp>
            <xdr:nvGrpSpPr>
              <xdr:cNvPr id="180" name="Group 179">
                <a:extLst>
                  <a:ext uri="{FF2B5EF4-FFF2-40B4-BE49-F238E27FC236}">
                    <a16:creationId xmlns:a16="http://schemas.microsoft.com/office/drawing/2014/main" id="{4A4BD3BC-42D9-4B7A-80F8-5DF76531AE0D}"/>
                  </a:ext>
                </a:extLst>
              </xdr:cNvPr>
              <xdr:cNvGrpSpPr/>
            </xdr:nvGrpSpPr>
            <xdr:grpSpPr>
              <a:xfrm>
                <a:off x="11713882" y="3339352"/>
                <a:ext cx="8127998" cy="5029200"/>
                <a:chOff x="11713882" y="3339352"/>
                <a:chExt cx="8127998" cy="5029200"/>
              </a:xfrm>
            </xdr:grpSpPr>
            <xdr:graphicFrame macro="">
              <xdr:nvGraphicFramePr>
                <xdr:cNvPr id="190" name="Chart 189">
                  <a:extLst>
                    <a:ext uri="{FF2B5EF4-FFF2-40B4-BE49-F238E27FC236}">
                      <a16:creationId xmlns:a16="http://schemas.microsoft.com/office/drawing/2014/main" id="{43A355FC-C459-4D4F-BFB5-BC2235606B9C}"/>
                    </a:ext>
                  </a:extLst>
                </xdr:cNvPr>
                <xdr:cNvGraphicFramePr/>
              </xdr:nvGraphicFramePr>
              <xdr:xfrm>
                <a:off x="11713882" y="3339352"/>
                <a:ext cx="8127998" cy="5029200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10"/>
                </a:graphicData>
              </a:graphic>
            </xdr:graphicFrame>
            <xdr:graphicFrame macro="">
              <xdr:nvGraphicFramePr>
                <xdr:cNvPr id="191" name="Chart 190">
                  <a:extLst>
                    <a:ext uri="{FF2B5EF4-FFF2-40B4-BE49-F238E27FC236}">
                      <a16:creationId xmlns:a16="http://schemas.microsoft.com/office/drawing/2014/main" id="{F49D7BE0-05FE-41A9-B032-982FD3BAC862}"/>
                    </a:ext>
                  </a:extLst>
                </xdr:cNvPr>
                <xdr:cNvGraphicFramePr/>
              </xdr:nvGraphicFramePr>
              <xdr:xfrm>
                <a:off x="18676702" y="3373883"/>
                <a:ext cx="1006435" cy="4724235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11"/>
                </a:graphicData>
              </a:graphic>
            </xdr:graphicFrame>
          </xdr:grpSp>
          <xdr:sp macro="" textlink="">
            <xdr:nvSpPr>
              <xdr:cNvPr id="181" name="TextBox 180">
                <a:extLst>
                  <a:ext uri="{FF2B5EF4-FFF2-40B4-BE49-F238E27FC236}">
                    <a16:creationId xmlns:a16="http://schemas.microsoft.com/office/drawing/2014/main" id="{426DBEE9-BA74-4BDB-A6B8-5F44BE0F4CD5}"/>
                  </a:ext>
                </a:extLst>
              </xdr:cNvPr>
              <xdr:cNvSpPr txBox="1"/>
            </xdr:nvSpPr>
            <xdr:spPr>
              <a:xfrm>
                <a:off x="13799199" y="4648426"/>
                <a:ext cx="963534" cy="307841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r>
                  <a:rPr lang="en-US" sz="1400" b="1">
                    <a:latin typeface="Roboto" panose="02000000000000000000" pitchFamily="2" charset="0"/>
                    <a:ea typeface="Roboto" panose="02000000000000000000" pitchFamily="2" charset="0"/>
                  </a:rPr>
                  <a:t>Historical</a:t>
                </a:r>
              </a:p>
            </xdr:txBody>
          </xdr:sp>
          <xdr:sp macro="" textlink="">
            <xdr:nvSpPr>
              <xdr:cNvPr id="182" name="TextBox 181">
                <a:extLst>
                  <a:ext uri="{FF2B5EF4-FFF2-40B4-BE49-F238E27FC236}">
                    <a16:creationId xmlns:a16="http://schemas.microsoft.com/office/drawing/2014/main" id="{F6157241-955C-4990-B7DC-8A6C4A55107C}"/>
                  </a:ext>
                </a:extLst>
              </xdr:cNvPr>
              <xdr:cNvSpPr txBox="1"/>
            </xdr:nvSpPr>
            <xdr:spPr>
              <a:xfrm>
                <a:off x="15668426" y="3722768"/>
                <a:ext cx="1011687" cy="307841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r>
                  <a:rPr lang="en-US" sz="1400" b="1">
                    <a:solidFill>
                      <a:srgbClr val="98B2D1"/>
                    </a:solidFill>
                    <a:latin typeface="Roboto" panose="02000000000000000000" pitchFamily="2" charset="0"/>
                    <a:ea typeface="Roboto" panose="02000000000000000000" pitchFamily="2" charset="0"/>
                  </a:rPr>
                  <a:t>Reference</a:t>
                </a:r>
              </a:p>
            </xdr:txBody>
          </xdr:sp>
          <xdr:sp macro="" textlink="">
            <xdr:nvSpPr>
              <xdr:cNvPr id="183" name="TextBox 182">
                <a:extLst>
                  <a:ext uri="{FF2B5EF4-FFF2-40B4-BE49-F238E27FC236}">
                    <a16:creationId xmlns:a16="http://schemas.microsoft.com/office/drawing/2014/main" id="{7622C411-0E46-40FC-A302-6CFA80AFA972}"/>
                  </a:ext>
                </a:extLst>
              </xdr:cNvPr>
              <xdr:cNvSpPr txBox="1"/>
            </xdr:nvSpPr>
            <xdr:spPr>
              <a:xfrm>
                <a:off x="15236947" y="6119009"/>
                <a:ext cx="472822" cy="307841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r>
                  <a:rPr lang="en-US" sz="1400" b="1">
                    <a:solidFill>
                      <a:srgbClr val="FEAE51"/>
                    </a:solidFill>
                    <a:latin typeface="Roboto" panose="02000000000000000000" pitchFamily="2" charset="0"/>
                    <a:ea typeface="Roboto" panose="02000000000000000000" pitchFamily="2" charset="0"/>
                  </a:rPr>
                  <a:t>IRA</a:t>
                </a:r>
              </a:p>
            </xdr:txBody>
          </xdr:sp>
          <xdr:sp macro="" textlink="">
            <xdr:nvSpPr>
              <xdr:cNvPr id="184" name="TextBox 183">
                <a:extLst>
                  <a:ext uri="{FF2B5EF4-FFF2-40B4-BE49-F238E27FC236}">
                    <a16:creationId xmlns:a16="http://schemas.microsoft.com/office/drawing/2014/main" id="{695BD8FB-D0FE-4F8F-AC9E-3C4EE1129B52}"/>
                  </a:ext>
                </a:extLst>
              </xdr:cNvPr>
              <xdr:cNvSpPr txBox="1"/>
            </xdr:nvSpPr>
            <xdr:spPr>
              <a:xfrm>
                <a:off x="18750468" y="3993100"/>
                <a:ext cx="421455" cy="276999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pPr algn="ctr"/>
                <a:r>
                  <a:rPr lang="en-US" sz="1200" b="1" i="0">
                    <a:solidFill>
                      <a:srgbClr val="98B2D1"/>
                    </a:solidFill>
                    <a:latin typeface="Roboto" panose="02000000000000000000" pitchFamily="2" charset="0"/>
                    <a:ea typeface="Roboto" panose="02000000000000000000" pitchFamily="2" charset="0"/>
                  </a:rPr>
                  <a:t>Ref</a:t>
                </a:r>
              </a:p>
            </xdr:txBody>
          </xdr:sp>
          <xdr:sp macro="" textlink="">
            <xdr:nvSpPr>
              <xdr:cNvPr id="185" name="TextBox 184">
                <a:extLst>
                  <a:ext uri="{FF2B5EF4-FFF2-40B4-BE49-F238E27FC236}">
                    <a16:creationId xmlns:a16="http://schemas.microsoft.com/office/drawing/2014/main" id="{FC52F225-CD85-4EC5-9D6B-5AD043113AB6}"/>
                  </a:ext>
                </a:extLst>
              </xdr:cNvPr>
              <xdr:cNvSpPr txBox="1"/>
            </xdr:nvSpPr>
            <xdr:spPr>
              <a:xfrm rot="16200000">
                <a:off x="18640944" y="4393779"/>
                <a:ext cx="530402" cy="277163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pPr algn="ctr"/>
                <a:r>
                  <a:rPr lang="en-US" sz="1200" b="0" i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Roboto" panose="02000000000000000000" pitchFamily="2" charset="0"/>
                    <a:ea typeface="Roboto" panose="02000000000000000000" pitchFamily="2" charset="0"/>
                  </a:rPr>
                  <a:t>2030</a:t>
                </a:r>
              </a:p>
            </xdr:txBody>
          </xdr:sp>
          <xdr:sp macro="" textlink="">
            <xdr:nvSpPr>
              <xdr:cNvPr id="186" name="TextBox 185">
                <a:extLst>
                  <a:ext uri="{FF2B5EF4-FFF2-40B4-BE49-F238E27FC236}">
                    <a16:creationId xmlns:a16="http://schemas.microsoft.com/office/drawing/2014/main" id="{4C6E1345-D084-4DED-897C-497B8859313F}"/>
                  </a:ext>
                </a:extLst>
              </xdr:cNvPr>
              <xdr:cNvSpPr txBox="1"/>
            </xdr:nvSpPr>
            <xdr:spPr>
              <a:xfrm rot="16200000">
                <a:off x="18858461" y="4392078"/>
                <a:ext cx="530402" cy="277163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pPr algn="ctr"/>
                <a:r>
                  <a:rPr lang="en-US" sz="1200" b="0" i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Roboto" panose="02000000000000000000" pitchFamily="2" charset="0"/>
                    <a:ea typeface="Roboto" panose="02000000000000000000" pitchFamily="2" charset="0"/>
                  </a:rPr>
                  <a:t>2035</a:t>
                </a:r>
              </a:p>
            </xdr:txBody>
          </xdr:sp>
          <xdr:sp macro="" textlink="">
            <xdr:nvSpPr>
              <xdr:cNvPr id="187" name="TextBox 186">
                <a:extLst>
                  <a:ext uri="{FF2B5EF4-FFF2-40B4-BE49-F238E27FC236}">
                    <a16:creationId xmlns:a16="http://schemas.microsoft.com/office/drawing/2014/main" id="{0695C880-0F47-46D9-98AC-7CDC1A1D06DC}"/>
                  </a:ext>
                </a:extLst>
              </xdr:cNvPr>
              <xdr:cNvSpPr txBox="1"/>
            </xdr:nvSpPr>
            <xdr:spPr>
              <a:xfrm>
                <a:off x="19491187" y="6053272"/>
                <a:ext cx="486672" cy="276999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pPr algn="l"/>
                <a:r>
                  <a:rPr lang="en-US" sz="1200" b="0" i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Roboto" panose="02000000000000000000" pitchFamily="2" charset="0"/>
                    <a:ea typeface="Roboto" panose="02000000000000000000" pitchFamily="2" charset="0"/>
                  </a:rPr>
                  <a:t>Avg.</a:t>
                </a:r>
              </a:p>
            </xdr:txBody>
          </xdr:sp>
          <xdr:sp macro="" textlink="">
            <xdr:nvSpPr>
              <xdr:cNvPr id="188" name="TextBox 187">
                <a:extLst>
                  <a:ext uri="{FF2B5EF4-FFF2-40B4-BE49-F238E27FC236}">
                    <a16:creationId xmlns:a16="http://schemas.microsoft.com/office/drawing/2014/main" id="{CF912102-7C46-466C-B979-F0047EB5CA36}"/>
                  </a:ext>
                </a:extLst>
              </xdr:cNvPr>
              <xdr:cNvSpPr txBox="1"/>
            </xdr:nvSpPr>
            <xdr:spPr>
              <a:xfrm>
                <a:off x="19494178" y="5696153"/>
                <a:ext cx="519629" cy="276999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pPr algn="l"/>
                <a:r>
                  <a:rPr lang="en-US" sz="1200" b="0" i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Roboto" panose="02000000000000000000" pitchFamily="2" charset="0"/>
                    <a:ea typeface="Roboto" panose="02000000000000000000" pitchFamily="2" charset="0"/>
                  </a:rPr>
                  <a:t>Max.</a:t>
                </a:r>
              </a:p>
            </xdr:txBody>
          </xdr:sp>
          <xdr:sp macro="" textlink="">
            <xdr:nvSpPr>
              <xdr:cNvPr id="189" name="TextBox 188">
                <a:extLst>
                  <a:ext uri="{FF2B5EF4-FFF2-40B4-BE49-F238E27FC236}">
                    <a16:creationId xmlns:a16="http://schemas.microsoft.com/office/drawing/2014/main" id="{FBDBBFD7-1337-48EF-B1AA-442C7AC981F5}"/>
                  </a:ext>
                </a:extLst>
              </xdr:cNvPr>
              <xdr:cNvSpPr txBox="1"/>
            </xdr:nvSpPr>
            <xdr:spPr>
              <a:xfrm>
                <a:off x="19483249" y="6457824"/>
                <a:ext cx="481991" cy="276999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pPr algn="l"/>
                <a:r>
                  <a:rPr lang="en-US" sz="1200" b="0" i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Roboto" panose="02000000000000000000" pitchFamily="2" charset="0"/>
                    <a:ea typeface="Roboto" panose="02000000000000000000" pitchFamily="2" charset="0"/>
                  </a:rPr>
                  <a:t>Min.</a:t>
                </a:r>
              </a:p>
            </xdr:txBody>
          </xdr:sp>
        </xdr:grpSp>
        <xdr:sp macro="" textlink="">
          <xdr:nvSpPr>
            <xdr:cNvPr id="179" name="TextBox 178">
              <a:extLst>
                <a:ext uri="{FF2B5EF4-FFF2-40B4-BE49-F238E27FC236}">
                  <a16:creationId xmlns:a16="http://schemas.microsoft.com/office/drawing/2014/main" id="{040326DA-EC85-475F-A632-0B5E52AF2EC0}"/>
                </a:ext>
              </a:extLst>
            </xdr:cNvPr>
            <xdr:cNvSpPr txBox="1"/>
          </xdr:nvSpPr>
          <xdr:spPr>
            <a:xfrm>
              <a:off x="13204306" y="5182417"/>
              <a:ext cx="588018" cy="30784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pPr algn="ctr"/>
              <a:r>
                <a:rPr lang="en-US" sz="1200" b="1" i="0">
                  <a:solidFill>
                    <a:srgbClr val="FEAE51"/>
                  </a:solidFill>
                  <a:latin typeface="Roboto" panose="02000000000000000000" pitchFamily="2" charset="0"/>
                  <a:ea typeface="Roboto" panose="02000000000000000000" pitchFamily="2" charset="0"/>
                </a:rPr>
                <a:t>IRA</a:t>
              </a:r>
            </a:p>
          </xdr:txBody>
        </xdr:sp>
      </xdr:grpSp>
      <xdr:sp macro="" textlink="">
        <xdr:nvSpPr>
          <xdr:cNvPr id="162" name="TextBox 161">
            <a:extLst>
              <a:ext uri="{FF2B5EF4-FFF2-40B4-BE49-F238E27FC236}">
                <a16:creationId xmlns:a16="http://schemas.microsoft.com/office/drawing/2014/main" id="{074E443A-CC58-46D2-B6F1-15A14873521B}"/>
              </a:ext>
            </a:extLst>
          </xdr:cNvPr>
          <xdr:cNvSpPr txBox="1"/>
        </xdr:nvSpPr>
        <xdr:spPr>
          <a:xfrm rot="16200000">
            <a:off x="13468719" y="4119567"/>
            <a:ext cx="510599" cy="28779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pPr algn="ctr"/>
            <a:r>
              <a:rPr lang="en-US" sz="1200" b="0" i="0">
                <a:solidFill>
                  <a:schemeClr val="tx1">
                    <a:lumMod val="50000"/>
                    <a:lumOff val="50000"/>
                  </a:schemeClr>
                </a:solidFill>
                <a:latin typeface="Roboto" panose="02000000000000000000" pitchFamily="2" charset="0"/>
                <a:ea typeface="Roboto" panose="02000000000000000000" pitchFamily="2" charset="0"/>
              </a:rPr>
              <a:t>2030</a:t>
            </a:r>
          </a:p>
        </xdr:txBody>
      </xdr:sp>
      <xdr:sp macro="" textlink="">
        <xdr:nvSpPr>
          <xdr:cNvPr id="163" name="TextBox 162">
            <a:extLst>
              <a:ext uri="{FF2B5EF4-FFF2-40B4-BE49-F238E27FC236}">
                <a16:creationId xmlns:a16="http://schemas.microsoft.com/office/drawing/2014/main" id="{5BC0F458-F8AE-42D6-B8B9-334308D648AF}"/>
              </a:ext>
            </a:extLst>
          </xdr:cNvPr>
          <xdr:cNvSpPr txBox="1"/>
        </xdr:nvSpPr>
        <xdr:spPr>
          <a:xfrm rot="16200000">
            <a:off x="13673854" y="4137863"/>
            <a:ext cx="516936" cy="2913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pPr algn="ctr"/>
            <a:r>
              <a:rPr lang="en-US" sz="1200" b="0" i="0">
                <a:solidFill>
                  <a:schemeClr val="tx1">
                    <a:lumMod val="50000"/>
                    <a:lumOff val="50000"/>
                  </a:schemeClr>
                </a:solidFill>
                <a:latin typeface="Roboto" panose="02000000000000000000" pitchFamily="2" charset="0"/>
                <a:ea typeface="Roboto" panose="02000000000000000000" pitchFamily="2" charset="0"/>
              </a:rPr>
              <a:t>2035</a:t>
            </a:r>
          </a:p>
        </xdr:txBody>
      </xdr:sp>
    </xdr:grpSp>
    <xdr:clientData/>
  </xdr:twoCellAnchor>
  <xdr:twoCellAnchor>
    <xdr:from>
      <xdr:col>12</xdr:col>
      <xdr:colOff>308162</xdr:colOff>
      <xdr:row>248</xdr:row>
      <xdr:rowOff>168088</xdr:rowOff>
    </xdr:from>
    <xdr:to>
      <xdr:col>26</xdr:col>
      <xdr:colOff>35000</xdr:colOff>
      <xdr:row>275</xdr:row>
      <xdr:rowOff>157254</xdr:rowOff>
    </xdr:to>
    <xdr:grpSp>
      <xdr:nvGrpSpPr>
        <xdr:cNvPr id="192" name="Group 191">
          <a:extLst>
            <a:ext uri="{FF2B5EF4-FFF2-40B4-BE49-F238E27FC236}">
              <a16:creationId xmlns:a16="http://schemas.microsoft.com/office/drawing/2014/main" id="{C87FC0FE-63C3-4318-95C2-A568C535D36C}"/>
            </a:ext>
          </a:extLst>
        </xdr:cNvPr>
        <xdr:cNvGrpSpPr/>
      </xdr:nvGrpSpPr>
      <xdr:grpSpPr>
        <a:xfrm>
          <a:off x="7704044" y="48801617"/>
          <a:ext cx="8355368" cy="5283946"/>
          <a:chOff x="6128140" y="3046506"/>
          <a:chExt cx="8302898" cy="5031814"/>
        </a:xfrm>
      </xdr:grpSpPr>
      <xdr:grpSp>
        <xdr:nvGrpSpPr>
          <xdr:cNvPr id="196" name="Group 195">
            <a:extLst>
              <a:ext uri="{FF2B5EF4-FFF2-40B4-BE49-F238E27FC236}">
                <a16:creationId xmlns:a16="http://schemas.microsoft.com/office/drawing/2014/main" id="{B6E746D1-F3CA-4041-B063-F6FFFCA0E0C2}"/>
              </a:ext>
            </a:extLst>
          </xdr:cNvPr>
          <xdr:cNvGrpSpPr/>
        </xdr:nvGrpSpPr>
        <xdr:grpSpPr>
          <a:xfrm>
            <a:off x="6128140" y="3046506"/>
            <a:ext cx="8302898" cy="5031814"/>
            <a:chOff x="5809460" y="4527175"/>
            <a:chExt cx="8295028" cy="5029200"/>
          </a:xfrm>
        </xdr:grpSpPr>
        <xdr:grpSp>
          <xdr:nvGrpSpPr>
            <xdr:cNvPr id="210" name="Group 209">
              <a:extLst>
                <a:ext uri="{FF2B5EF4-FFF2-40B4-BE49-F238E27FC236}">
                  <a16:creationId xmlns:a16="http://schemas.microsoft.com/office/drawing/2014/main" id="{EEC8FC0E-1911-4E44-8966-60832DDA1969}"/>
                </a:ext>
              </a:extLst>
            </xdr:cNvPr>
            <xdr:cNvGrpSpPr/>
          </xdr:nvGrpSpPr>
          <xdr:grpSpPr>
            <a:xfrm>
              <a:off x="5809460" y="4527175"/>
              <a:ext cx="8295028" cy="5029200"/>
              <a:chOff x="11713882" y="3339352"/>
              <a:chExt cx="8299925" cy="5029200"/>
            </a:xfrm>
          </xdr:grpSpPr>
          <xdr:grpSp>
            <xdr:nvGrpSpPr>
              <xdr:cNvPr id="212" name="Group 211">
                <a:extLst>
                  <a:ext uri="{FF2B5EF4-FFF2-40B4-BE49-F238E27FC236}">
                    <a16:creationId xmlns:a16="http://schemas.microsoft.com/office/drawing/2014/main" id="{CE07CF05-E70C-4EA9-BDD2-B901C824C828}"/>
                  </a:ext>
                </a:extLst>
              </xdr:cNvPr>
              <xdr:cNvGrpSpPr/>
            </xdr:nvGrpSpPr>
            <xdr:grpSpPr>
              <a:xfrm>
                <a:off x="11713882" y="3339352"/>
                <a:ext cx="8127998" cy="5029200"/>
                <a:chOff x="11713882" y="3339352"/>
                <a:chExt cx="8127998" cy="5029200"/>
              </a:xfrm>
            </xdr:grpSpPr>
            <xdr:graphicFrame macro="">
              <xdr:nvGraphicFramePr>
                <xdr:cNvPr id="222" name="Chart 221">
                  <a:extLst>
                    <a:ext uri="{FF2B5EF4-FFF2-40B4-BE49-F238E27FC236}">
                      <a16:creationId xmlns:a16="http://schemas.microsoft.com/office/drawing/2014/main" id="{1D8C3023-3FFF-4B9B-B5BC-B3D676249F4C}"/>
                    </a:ext>
                  </a:extLst>
                </xdr:cNvPr>
                <xdr:cNvGraphicFramePr/>
              </xdr:nvGraphicFramePr>
              <xdr:xfrm>
                <a:off x="11713882" y="3339352"/>
                <a:ext cx="8127998" cy="5029200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12"/>
                </a:graphicData>
              </a:graphic>
            </xdr:graphicFrame>
            <xdr:graphicFrame macro="">
              <xdr:nvGraphicFramePr>
                <xdr:cNvPr id="223" name="Chart 222">
                  <a:extLst>
                    <a:ext uri="{FF2B5EF4-FFF2-40B4-BE49-F238E27FC236}">
                      <a16:creationId xmlns:a16="http://schemas.microsoft.com/office/drawing/2014/main" id="{086D0612-DFC6-4C64-A429-6D507A9146FD}"/>
                    </a:ext>
                  </a:extLst>
                </xdr:cNvPr>
                <xdr:cNvGraphicFramePr/>
              </xdr:nvGraphicFramePr>
              <xdr:xfrm>
                <a:off x="18676702" y="3373883"/>
                <a:ext cx="1006435" cy="4724235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13"/>
                </a:graphicData>
              </a:graphic>
            </xdr:graphicFrame>
          </xdr:grpSp>
          <xdr:sp macro="" textlink="">
            <xdr:nvSpPr>
              <xdr:cNvPr id="213" name="TextBox 212">
                <a:extLst>
                  <a:ext uri="{FF2B5EF4-FFF2-40B4-BE49-F238E27FC236}">
                    <a16:creationId xmlns:a16="http://schemas.microsoft.com/office/drawing/2014/main" id="{9F61A12E-E102-4592-9FEE-B520E8EFBE68}"/>
                  </a:ext>
                </a:extLst>
              </xdr:cNvPr>
              <xdr:cNvSpPr txBox="1"/>
            </xdr:nvSpPr>
            <xdr:spPr>
              <a:xfrm>
                <a:off x="13813113" y="3981824"/>
                <a:ext cx="963534" cy="307841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r>
                  <a:rPr lang="en-US" sz="1400" b="1">
                    <a:latin typeface="Roboto" panose="02000000000000000000" pitchFamily="2" charset="0"/>
                    <a:ea typeface="Roboto" panose="02000000000000000000" pitchFamily="2" charset="0"/>
                  </a:rPr>
                  <a:t>Historical</a:t>
                </a:r>
              </a:p>
            </xdr:txBody>
          </xdr:sp>
          <xdr:sp macro="" textlink="">
            <xdr:nvSpPr>
              <xdr:cNvPr id="214" name="TextBox 213">
                <a:extLst>
                  <a:ext uri="{FF2B5EF4-FFF2-40B4-BE49-F238E27FC236}">
                    <a16:creationId xmlns:a16="http://schemas.microsoft.com/office/drawing/2014/main" id="{4CE3DF20-A323-41F8-A7DE-B9C4D9029C38}"/>
                  </a:ext>
                </a:extLst>
              </xdr:cNvPr>
              <xdr:cNvSpPr txBox="1"/>
            </xdr:nvSpPr>
            <xdr:spPr>
              <a:xfrm>
                <a:off x="16906809" y="4149393"/>
                <a:ext cx="1011687" cy="307841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r>
                  <a:rPr lang="en-US" sz="1400" b="1">
                    <a:solidFill>
                      <a:srgbClr val="98B2D1"/>
                    </a:solidFill>
                    <a:latin typeface="Roboto" panose="02000000000000000000" pitchFamily="2" charset="0"/>
                    <a:ea typeface="Roboto" panose="02000000000000000000" pitchFamily="2" charset="0"/>
                  </a:rPr>
                  <a:t>Reference</a:t>
                </a:r>
              </a:p>
            </xdr:txBody>
          </xdr:sp>
          <xdr:sp macro="" textlink="">
            <xdr:nvSpPr>
              <xdr:cNvPr id="215" name="TextBox 214">
                <a:extLst>
                  <a:ext uri="{FF2B5EF4-FFF2-40B4-BE49-F238E27FC236}">
                    <a16:creationId xmlns:a16="http://schemas.microsoft.com/office/drawing/2014/main" id="{3E6009F0-3158-496A-AEBA-34BEE631CD29}"/>
                  </a:ext>
                </a:extLst>
              </xdr:cNvPr>
              <xdr:cNvSpPr txBox="1"/>
            </xdr:nvSpPr>
            <xdr:spPr>
              <a:xfrm>
                <a:off x="15765694" y="5625724"/>
                <a:ext cx="472822" cy="307841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r>
                  <a:rPr lang="en-US" sz="1400" b="1">
                    <a:solidFill>
                      <a:srgbClr val="FEAE51"/>
                    </a:solidFill>
                    <a:latin typeface="Roboto" panose="02000000000000000000" pitchFamily="2" charset="0"/>
                    <a:ea typeface="Roboto" panose="02000000000000000000" pitchFamily="2" charset="0"/>
                  </a:rPr>
                  <a:t>IRA</a:t>
                </a:r>
              </a:p>
            </xdr:txBody>
          </xdr:sp>
          <xdr:sp macro="" textlink="">
            <xdr:nvSpPr>
              <xdr:cNvPr id="216" name="TextBox 215">
                <a:extLst>
                  <a:ext uri="{FF2B5EF4-FFF2-40B4-BE49-F238E27FC236}">
                    <a16:creationId xmlns:a16="http://schemas.microsoft.com/office/drawing/2014/main" id="{DB400008-A40A-4B09-AA7F-75CDE5BE2C34}"/>
                  </a:ext>
                </a:extLst>
              </xdr:cNvPr>
              <xdr:cNvSpPr txBox="1"/>
            </xdr:nvSpPr>
            <xdr:spPr>
              <a:xfrm>
                <a:off x="18750468" y="3993100"/>
                <a:ext cx="421455" cy="276999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pPr algn="ctr"/>
                <a:r>
                  <a:rPr lang="en-US" sz="1200" b="1" i="0">
                    <a:solidFill>
                      <a:srgbClr val="98B2D1"/>
                    </a:solidFill>
                    <a:latin typeface="Roboto" panose="02000000000000000000" pitchFamily="2" charset="0"/>
                    <a:ea typeface="Roboto" panose="02000000000000000000" pitchFamily="2" charset="0"/>
                  </a:rPr>
                  <a:t>Ref</a:t>
                </a:r>
              </a:p>
            </xdr:txBody>
          </xdr:sp>
          <xdr:sp macro="" textlink="">
            <xdr:nvSpPr>
              <xdr:cNvPr id="217" name="TextBox 216">
                <a:extLst>
                  <a:ext uri="{FF2B5EF4-FFF2-40B4-BE49-F238E27FC236}">
                    <a16:creationId xmlns:a16="http://schemas.microsoft.com/office/drawing/2014/main" id="{03A944AA-C52D-472E-9EC1-5804B03752CC}"/>
                  </a:ext>
                </a:extLst>
              </xdr:cNvPr>
              <xdr:cNvSpPr txBox="1"/>
            </xdr:nvSpPr>
            <xdr:spPr>
              <a:xfrm rot="16200000">
                <a:off x="18640944" y="4393779"/>
                <a:ext cx="530402" cy="277163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pPr algn="ctr"/>
                <a:r>
                  <a:rPr lang="en-US" sz="1200" b="0" i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Roboto" panose="02000000000000000000" pitchFamily="2" charset="0"/>
                    <a:ea typeface="Roboto" panose="02000000000000000000" pitchFamily="2" charset="0"/>
                  </a:rPr>
                  <a:t>2030</a:t>
                </a:r>
              </a:p>
            </xdr:txBody>
          </xdr:sp>
          <xdr:sp macro="" textlink="">
            <xdr:nvSpPr>
              <xdr:cNvPr id="218" name="TextBox 217">
                <a:extLst>
                  <a:ext uri="{FF2B5EF4-FFF2-40B4-BE49-F238E27FC236}">
                    <a16:creationId xmlns:a16="http://schemas.microsoft.com/office/drawing/2014/main" id="{7D2F3C3C-1D67-4783-9589-FDF37B2C4D84}"/>
                  </a:ext>
                </a:extLst>
              </xdr:cNvPr>
              <xdr:cNvSpPr txBox="1"/>
            </xdr:nvSpPr>
            <xdr:spPr>
              <a:xfrm rot="16200000">
                <a:off x="18858461" y="4392078"/>
                <a:ext cx="530402" cy="277163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pPr algn="ctr"/>
                <a:r>
                  <a:rPr lang="en-US" sz="1200" b="0" i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Roboto" panose="02000000000000000000" pitchFamily="2" charset="0"/>
                    <a:ea typeface="Roboto" panose="02000000000000000000" pitchFamily="2" charset="0"/>
                  </a:rPr>
                  <a:t>2035</a:t>
                </a:r>
              </a:p>
            </xdr:txBody>
          </xdr:sp>
          <xdr:sp macro="" textlink="">
            <xdr:nvSpPr>
              <xdr:cNvPr id="219" name="TextBox 218">
                <a:extLst>
                  <a:ext uri="{FF2B5EF4-FFF2-40B4-BE49-F238E27FC236}">
                    <a16:creationId xmlns:a16="http://schemas.microsoft.com/office/drawing/2014/main" id="{5AEC4FA6-F24D-4FDD-8746-E91E9B8A47FB}"/>
                  </a:ext>
                </a:extLst>
              </xdr:cNvPr>
              <xdr:cNvSpPr txBox="1"/>
            </xdr:nvSpPr>
            <xdr:spPr>
              <a:xfrm>
                <a:off x="19491187" y="6053272"/>
                <a:ext cx="486672" cy="276999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pPr algn="l"/>
                <a:r>
                  <a:rPr lang="en-US" sz="1200" b="0" i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Roboto" panose="02000000000000000000" pitchFamily="2" charset="0"/>
                    <a:ea typeface="Roboto" panose="02000000000000000000" pitchFamily="2" charset="0"/>
                  </a:rPr>
                  <a:t>Avg.</a:t>
                </a:r>
              </a:p>
            </xdr:txBody>
          </xdr:sp>
          <xdr:sp macro="" textlink="">
            <xdr:nvSpPr>
              <xdr:cNvPr id="220" name="TextBox 219">
                <a:extLst>
                  <a:ext uri="{FF2B5EF4-FFF2-40B4-BE49-F238E27FC236}">
                    <a16:creationId xmlns:a16="http://schemas.microsoft.com/office/drawing/2014/main" id="{D4E8BEDE-2753-43B7-9635-1987CC02BAD1}"/>
                  </a:ext>
                </a:extLst>
              </xdr:cNvPr>
              <xdr:cNvSpPr txBox="1"/>
            </xdr:nvSpPr>
            <xdr:spPr>
              <a:xfrm>
                <a:off x="19494178" y="5696153"/>
                <a:ext cx="519629" cy="276999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pPr algn="l"/>
                <a:r>
                  <a:rPr lang="en-US" sz="1200" b="0" i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Roboto" panose="02000000000000000000" pitchFamily="2" charset="0"/>
                    <a:ea typeface="Roboto" panose="02000000000000000000" pitchFamily="2" charset="0"/>
                  </a:rPr>
                  <a:t>Max.</a:t>
                </a:r>
              </a:p>
            </xdr:txBody>
          </xdr:sp>
          <xdr:sp macro="" textlink="">
            <xdr:nvSpPr>
              <xdr:cNvPr id="221" name="TextBox 220">
                <a:extLst>
                  <a:ext uri="{FF2B5EF4-FFF2-40B4-BE49-F238E27FC236}">
                    <a16:creationId xmlns:a16="http://schemas.microsoft.com/office/drawing/2014/main" id="{FD5404C3-B0D1-42A8-9E9E-C0932895E0F1}"/>
                  </a:ext>
                </a:extLst>
              </xdr:cNvPr>
              <xdr:cNvSpPr txBox="1"/>
            </xdr:nvSpPr>
            <xdr:spPr>
              <a:xfrm>
                <a:off x="19483249" y="6457824"/>
                <a:ext cx="481991" cy="276999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pPr algn="l"/>
                <a:r>
                  <a:rPr lang="en-US" sz="1200" b="0" i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Roboto" panose="02000000000000000000" pitchFamily="2" charset="0"/>
                    <a:ea typeface="Roboto" panose="02000000000000000000" pitchFamily="2" charset="0"/>
                  </a:rPr>
                  <a:t>Min.</a:t>
                </a:r>
              </a:p>
            </xdr:txBody>
          </xdr:sp>
        </xdr:grpSp>
        <xdr:sp macro="" textlink="">
          <xdr:nvSpPr>
            <xdr:cNvPr id="211" name="TextBox 210">
              <a:extLst>
                <a:ext uri="{FF2B5EF4-FFF2-40B4-BE49-F238E27FC236}">
                  <a16:creationId xmlns:a16="http://schemas.microsoft.com/office/drawing/2014/main" id="{404C4D71-6E67-4EB5-BCF2-A6799F0BAD42}"/>
                </a:ext>
              </a:extLst>
            </xdr:cNvPr>
            <xdr:cNvSpPr txBox="1"/>
          </xdr:nvSpPr>
          <xdr:spPr>
            <a:xfrm>
              <a:off x="13204306" y="5182417"/>
              <a:ext cx="588018" cy="30784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pPr algn="ctr"/>
              <a:r>
                <a:rPr lang="en-US" sz="1200" b="1" i="0">
                  <a:solidFill>
                    <a:srgbClr val="FEAE51"/>
                  </a:solidFill>
                  <a:latin typeface="Roboto" panose="02000000000000000000" pitchFamily="2" charset="0"/>
                  <a:ea typeface="Roboto" panose="02000000000000000000" pitchFamily="2" charset="0"/>
                </a:rPr>
                <a:t>IRA</a:t>
              </a:r>
            </a:p>
          </xdr:txBody>
        </xdr:sp>
      </xdr:grpSp>
      <xdr:sp macro="" textlink="">
        <xdr:nvSpPr>
          <xdr:cNvPr id="194" name="TextBox 193">
            <a:extLst>
              <a:ext uri="{FF2B5EF4-FFF2-40B4-BE49-F238E27FC236}">
                <a16:creationId xmlns:a16="http://schemas.microsoft.com/office/drawing/2014/main" id="{D7A55EA5-959A-4DD3-A6C9-BD6CF59283D3}"/>
              </a:ext>
            </a:extLst>
          </xdr:cNvPr>
          <xdr:cNvSpPr txBox="1"/>
        </xdr:nvSpPr>
        <xdr:spPr>
          <a:xfrm rot="16200000">
            <a:off x="13468719" y="4119567"/>
            <a:ext cx="510599" cy="28779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pPr algn="ctr"/>
            <a:r>
              <a:rPr lang="en-US" sz="1200" b="0" i="0">
                <a:solidFill>
                  <a:schemeClr val="tx1">
                    <a:lumMod val="50000"/>
                    <a:lumOff val="50000"/>
                  </a:schemeClr>
                </a:solidFill>
                <a:latin typeface="Roboto" panose="02000000000000000000" pitchFamily="2" charset="0"/>
                <a:ea typeface="Roboto" panose="02000000000000000000" pitchFamily="2" charset="0"/>
              </a:rPr>
              <a:t>2030</a:t>
            </a:r>
          </a:p>
        </xdr:txBody>
      </xdr:sp>
      <xdr:sp macro="" textlink="">
        <xdr:nvSpPr>
          <xdr:cNvPr id="195" name="TextBox 194">
            <a:extLst>
              <a:ext uri="{FF2B5EF4-FFF2-40B4-BE49-F238E27FC236}">
                <a16:creationId xmlns:a16="http://schemas.microsoft.com/office/drawing/2014/main" id="{8CEA471C-BFC7-4219-A3D5-DAAD24B2865F}"/>
              </a:ext>
            </a:extLst>
          </xdr:cNvPr>
          <xdr:cNvSpPr txBox="1"/>
        </xdr:nvSpPr>
        <xdr:spPr>
          <a:xfrm rot="16200000">
            <a:off x="13673854" y="4137863"/>
            <a:ext cx="516936" cy="2913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pPr algn="ctr"/>
            <a:r>
              <a:rPr lang="en-US" sz="1200" b="0" i="0">
                <a:solidFill>
                  <a:schemeClr val="tx1">
                    <a:lumMod val="50000"/>
                    <a:lumOff val="50000"/>
                  </a:schemeClr>
                </a:solidFill>
                <a:latin typeface="Roboto" panose="02000000000000000000" pitchFamily="2" charset="0"/>
                <a:ea typeface="Roboto" panose="02000000000000000000" pitchFamily="2" charset="0"/>
              </a:rPr>
              <a:t>2035</a:t>
            </a:r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579817</xdr:colOff>
      <xdr:row>21</xdr:row>
      <xdr:rowOff>109616</xdr:rowOff>
    </xdr:from>
    <xdr:to>
      <xdr:col>22</xdr:col>
      <xdr:colOff>590170</xdr:colOff>
      <xdr:row>52</xdr:row>
      <xdr:rowOff>98610</xdr:rowOff>
    </xdr:to>
    <xdr:grpSp>
      <xdr:nvGrpSpPr>
        <xdr:cNvPr id="23" name="Group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GrpSpPr/>
      </xdr:nvGrpSpPr>
      <xdr:grpSpPr>
        <a:xfrm>
          <a:off x="4866067" y="4110116"/>
          <a:ext cx="9195174" cy="5894494"/>
          <a:chOff x="4869296" y="4031545"/>
          <a:chExt cx="9197814" cy="5778830"/>
        </a:xfrm>
      </xdr:grpSpPr>
      <xdr:grpSp>
        <xdr:nvGrpSpPr>
          <xdr:cNvPr id="2" name="Group 1">
            <a:extLst>
              <a:ext uri="{FF2B5EF4-FFF2-40B4-BE49-F238E27FC236}">
                <a16:creationId xmlns:a16="http://schemas.microsoft.com/office/drawing/2014/main" id="{00000000-0008-0000-0200-000002000000}"/>
              </a:ext>
            </a:extLst>
          </xdr:cNvPr>
          <xdr:cNvGrpSpPr/>
        </xdr:nvGrpSpPr>
        <xdr:grpSpPr>
          <a:xfrm>
            <a:off x="4869296" y="4031545"/>
            <a:ext cx="9197814" cy="5778830"/>
            <a:chOff x="10640684" y="2589722"/>
            <a:chExt cx="9201197" cy="5778830"/>
          </a:xfrm>
        </xdr:grpSpPr>
        <xdr:grpSp>
          <xdr:nvGrpSpPr>
            <xdr:cNvPr id="3" name="Group 2">
              <a:extLst>
                <a:ext uri="{FF2B5EF4-FFF2-40B4-BE49-F238E27FC236}">
                  <a16:creationId xmlns:a16="http://schemas.microsoft.com/office/drawing/2014/main" id="{00000000-0008-0000-0200-000003000000}"/>
                </a:ext>
              </a:extLst>
            </xdr:cNvPr>
            <xdr:cNvGrpSpPr/>
          </xdr:nvGrpSpPr>
          <xdr:grpSpPr>
            <a:xfrm>
              <a:off x="11713882" y="3339352"/>
              <a:ext cx="8127999" cy="5029200"/>
              <a:chOff x="11713882" y="3339352"/>
              <a:chExt cx="8127999" cy="5029200"/>
            </a:xfrm>
          </xdr:grpSpPr>
          <xdr:graphicFrame macro="">
            <xdr:nvGraphicFramePr>
              <xdr:cNvPr id="14" name="Chart 13">
                <a:extLst>
                  <a:ext uri="{FF2B5EF4-FFF2-40B4-BE49-F238E27FC236}">
                    <a16:creationId xmlns:a16="http://schemas.microsoft.com/office/drawing/2014/main" id="{00000000-0008-0000-0200-00000E000000}"/>
                  </a:ext>
                </a:extLst>
              </xdr:cNvPr>
              <xdr:cNvGraphicFramePr/>
            </xdr:nvGraphicFramePr>
            <xdr:xfrm>
              <a:off x="11713882" y="3339352"/>
              <a:ext cx="8127999" cy="5029200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1"/>
              </a:graphicData>
            </a:graphic>
          </xdr:graphicFrame>
          <xdr:graphicFrame macro="">
            <xdr:nvGraphicFramePr>
              <xdr:cNvPr id="15" name="Chart 14">
                <a:extLst>
                  <a:ext uri="{FF2B5EF4-FFF2-40B4-BE49-F238E27FC236}">
                    <a16:creationId xmlns:a16="http://schemas.microsoft.com/office/drawing/2014/main" id="{00000000-0008-0000-0200-00000F000000}"/>
                  </a:ext>
                </a:extLst>
              </xdr:cNvPr>
              <xdr:cNvGraphicFramePr/>
            </xdr:nvGraphicFramePr>
            <xdr:xfrm>
              <a:off x="18310412" y="3405276"/>
              <a:ext cx="1006210" cy="4692843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2"/>
              </a:graphicData>
            </a:graphic>
          </xdr:graphicFrame>
        </xdr:grpSp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00000000-0008-0000-0200-000004000000}"/>
                </a:ext>
              </a:extLst>
            </xdr:cNvPr>
            <xdr:cNvSpPr txBox="1"/>
          </xdr:nvSpPr>
          <xdr:spPr>
            <a:xfrm>
              <a:off x="13784007" y="3819346"/>
              <a:ext cx="963534" cy="30784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n-US" sz="1400" b="1">
                  <a:latin typeface="Roboto" panose="02000000000000000000" pitchFamily="2" charset="0"/>
                  <a:ea typeface="Roboto" panose="02000000000000000000" pitchFamily="2" charset="0"/>
                </a:rPr>
                <a:t>Historical</a:t>
              </a:r>
            </a:p>
          </xdr:txBody>
        </xdr:sp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00000000-0008-0000-0200-000005000000}"/>
                </a:ext>
              </a:extLst>
            </xdr:cNvPr>
            <xdr:cNvSpPr txBox="1"/>
          </xdr:nvSpPr>
          <xdr:spPr>
            <a:xfrm>
              <a:off x="10640684" y="2589722"/>
              <a:ext cx="457210" cy="261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pPr algn="l"/>
              <a:r>
                <a:rPr lang="en-US" sz="1200" b="0">
                  <a:solidFill>
                    <a:schemeClr val="bg1">
                      <a:lumMod val="50000"/>
                    </a:schemeClr>
                  </a:solidFill>
                  <a:latin typeface="Roboto" panose="02000000000000000000" pitchFamily="2" charset="0"/>
                  <a:ea typeface="Roboto" panose="02000000000000000000" pitchFamily="2" charset="0"/>
                </a:rPr>
                <a:t>25% of 2022 Emissions</a:t>
              </a:r>
            </a:p>
          </xdr:txBody>
        </xdr:sp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00000000-0008-0000-0200-000006000000}"/>
                </a:ext>
              </a:extLst>
            </xdr:cNvPr>
            <xdr:cNvSpPr txBox="1"/>
          </xdr:nvSpPr>
          <xdr:spPr>
            <a:xfrm>
              <a:off x="16161870" y="4993400"/>
              <a:ext cx="1011687" cy="30784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n-US" sz="1400" b="1">
                  <a:solidFill>
                    <a:srgbClr val="98B2D1"/>
                  </a:solidFill>
                  <a:latin typeface="Roboto" panose="02000000000000000000" pitchFamily="2" charset="0"/>
                  <a:ea typeface="Roboto" panose="02000000000000000000" pitchFamily="2" charset="0"/>
                </a:rPr>
                <a:t>Reference</a:t>
              </a:r>
            </a:p>
          </xdr:txBody>
        </xdr:sp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00000000-0008-0000-0200-000007000000}"/>
                </a:ext>
              </a:extLst>
            </xdr:cNvPr>
            <xdr:cNvSpPr txBox="1"/>
          </xdr:nvSpPr>
          <xdr:spPr>
            <a:xfrm>
              <a:off x="16558610" y="6589525"/>
              <a:ext cx="472822" cy="30784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n-US" sz="1400" b="1">
                  <a:solidFill>
                    <a:srgbClr val="FEAE51"/>
                  </a:solidFill>
                  <a:latin typeface="Roboto" panose="02000000000000000000" pitchFamily="2" charset="0"/>
                  <a:ea typeface="Roboto" panose="02000000000000000000" pitchFamily="2" charset="0"/>
                </a:rPr>
                <a:t>IRA</a:t>
              </a:r>
            </a:p>
          </xdr:txBody>
        </xdr:sp>
      </xdr:grpSp>
      <xdr:sp macro="" textlink="">
        <xdr:nvSpPr>
          <xdr:cNvPr id="16" name="TextBox 15">
            <a:extLst>
              <a:ext uri="{FF2B5EF4-FFF2-40B4-BE49-F238E27FC236}">
                <a16:creationId xmlns:a16="http://schemas.microsoft.com/office/drawing/2014/main" id="{00000000-0008-0000-0200-000010000000}"/>
              </a:ext>
            </a:extLst>
          </xdr:cNvPr>
          <xdr:cNvSpPr txBox="1"/>
        </xdr:nvSpPr>
        <xdr:spPr>
          <a:xfrm>
            <a:off x="12660088" y="6462058"/>
            <a:ext cx="421206" cy="27699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pPr algn="ctr"/>
            <a:r>
              <a:rPr lang="en-US" sz="1200" b="1" i="0">
                <a:solidFill>
                  <a:srgbClr val="98B2D1"/>
                </a:solidFill>
                <a:latin typeface="Roboto" panose="02000000000000000000" pitchFamily="2" charset="0"/>
                <a:ea typeface="Roboto" panose="02000000000000000000" pitchFamily="2" charset="0"/>
              </a:rPr>
              <a:t>Ref</a:t>
            </a:r>
          </a:p>
        </xdr:txBody>
      </xdr:sp>
      <xdr:sp macro="" textlink="">
        <xdr:nvSpPr>
          <xdr:cNvPr id="17" name="TextBox 16">
            <a:extLst>
              <a:ext uri="{FF2B5EF4-FFF2-40B4-BE49-F238E27FC236}">
                <a16:creationId xmlns:a16="http://schemas.microsoft.com/office/drawing/2014/main" id="{00000000-0008-0000-0200-000011000000}"/>
              </a:ext>
            </a:extLst>
          </xdr:cNvPr>
          <xdr:cNvSpPr txBox="1"/>
        </xdr:nvSpPr>
        <xdr:spPr>
          <a:xfrm rot="16200000">
            <a:off x="12701140" y="7655521"/>
            <a:ext cx="444442" cy="53040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pPr algn="ctr"/>
            <a:r>
              <a:rPr lang="en-US" sz="1200" b="0" i="0">
                <a:solidFill>
                  <a:schemeClr val="tx1">
                    <a:lumMod val="50000"/>
                    <a:lumOff val="50000"/>
                  </a:schemeClr>
                </a:solidFill>
                <a:latin typeface="Roboto" panose="02000000000000000000" pitchFamily="2" charset="0"/>
                <a:ea typeface="Roboto" panose="02000000000000000000" pitchFamily="2" charset="0"/>
              </a:rPr>
              <a:t>2030</a:t>
            </a:r>
          </a:p>
        </xdr:txBody>
      </xdr:sp>
      <xdr:sp macro="" textlink="">
        <xdr:nvSpPr>
          <xdr:cNvPr id="18" name="TextBox 17">
            <a:extLst>
              <a:ext uri="{FF2B5EF4-FFF2-40B4-BE49-F238E27FC236}">
                <a16:creationId xmlns:a16="http://schemas.microsoft.com/office/drawing/2014/main" id="{00000000-0008-0000-0200-000012000000}"/>
              </a:ext>
            </a:extLst>
          </xdr:cNvPr>
          <xdr:cNvSpPr txBox="1"/>
        </xdr:nvSpPr>
        <xdr:spPr>
          <a:xfrm rot="16200000">
            <a:off x="12683885" y="8171647"/>
            <a:ext cx="553493" cy="25568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pPr algn="ctr"/>
            <a:r>
              <a:rPr lang="en-US" sz="1200" b="0" i="0">
                <a:solidFill>
                  <a:schemeClr val="tx1">
                    <a:lumMod val="50000"/>
                    <a:lumOff val="50000"/>
                  </a:schemeClr>
                </a:solidFill>
                <a:latin typeface="Roboto" panose="02000000000000000000" pitchFamily="2" charset="0"/>
                <a:ea typeface="Roboto" panose="02000000000000000000" pitchFamily="2" charset="0"/>
              </a:rPr>
              <a:t>2035</a:t>
            </a:r>
          </a:p>
        </xdr:txBody>
      </xdr:sp>
      <xdr:sp macro="" textlink="">
        <xdr:nvSpPr>
          <xdr:cNvPr id="19" name="TextBox 18">
            <a:extLst>
              <a:ext uri="{FF2B5EF4-FFF2-40B4-BE49-F238E27FC236}">
                <a16:creationId xmlns:a16="http://schemas.microsoft.com/office/drawing/2014/main" id="{00000000-0008-0000-0200-000013000000}"/>
              </a:ext>
            </a:extLst>
          </xdr:cNvPr>
          <xdr:cNvSpPr txBox="1"/>
        </xdr:nvSpPr>
        <xdr:spPr>
          <a:xfrm>
            <a:off x="13353243" y="8292271"/>
            <a:ext cx="486384" cy="27699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pPr algn="l"/>
            <a:r>
              <a:rPr lang="en-US" sz="1200" b="0" i="0">
                <a:solidFill>
                  <a:schemeClr val="tx1">
                    <a:lumMod val="50000"/>
                    <a:lumOff val="50000"/>
                  </a:schemeClr>
                </a:solidFill>
                <a:latin typeface="Roboto" panose="02000000000000000000" pitchFamily="2" charset="0"/>
                <a:ea typeface="Roboto" panose="02000000000000000000" pitchFamily="2" charset="0"/>
              </a:rPr>
              <a:t>Avg.</a:t>
            </a:r>
          </a:p>
        </xdr:txBody>
      </xdr:sp>
      <xdr:sp macro="" textlink="">
        <xdr:nvSpPr>
          <xdr:cNvPr id="20" name="TextBox 19">
            <a:extLst>
              <a:ext uri="{FF2B5EF4-FFF2-40B4-BE49-F238E27FC236}">
                <a16:creationId xmlns:a16="http://schemas.microsoft.com/office/drawing/2014/main" id="{00000000-0008-0000-0200-000014000000}"/>
              </a:ext>
            </a:extLst>
          </xdr:cNvPr>
          <xdr:cNvSpPr txBox="1"/>
        </xdr:nvSpPr>
        <xdr:spPr>
          <a:xfrm>
            <a:off x="13356227" y="7788828"/>
            <a:ext cx="519322" cy="27699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pPr algn="l"/>
            <a:r>
              <a:rPr lang="en-US" sz="1200" b="0" i="0">
                <a:solidFill>
                  <a:schemeClr val="tx1">
                    <a:lumMod val="50000"/>
                    <a:lumOff val="50000"/>
                  </a:schemeClr>
                </a:solidFill>
                <a:latin typeface="Roboto" panose="02000000000000000000" pitchFamily="2" charset="0"/>
                <a:ea typeface="Roboto" panose="02000000000000000000" pitchFamily="2" charset="0"/>
              </a:rPr>
              <a:t>Max.</a:t>
            </a:r>
          </a:p>
        </xdr:txBody>
      </xdr:sp>
      <xdr:sp macro="" textlink="">
        <xdr:nvSpPr>
          <xdr:cNvPr id="21" name="TextBox 20">
            <a:extLst>
              <a:ext uri="{FF2B5EF4-FFF2-40B4-BE49-F238E27FC236}">
                <a16:creationId xmlns:a16="http://schemas.microsoft.com/office/drawing/2014/main" id="{00000000-0008-0000-0200-000015000000}"/>
              </a:ext>
            </a:extLst>
          </xdr:cNvPr>
          <xdr:cNvSpPr txBox="1"/>
        </xdr:nvSpPr>
        <xdr:spPr>
          <a:xfrm>
            <a:off x="13359212" y="8695764"/>
            <a:ext cx="481706" cy="27699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pPr algn="l"/>
            <a:r>
              <a:rPr lang="en-US" sz="1200" b="0" i="0">
                <a:solidFill>
                  <a:schemeClr val="tx1">
                    <a:lumMod val="50000"/>
                    <a:lumOff val="50000"/>
                  </a:schemeClr>
                </a:solidFill>
                <a:latin typeface="Roboto" panose="02000000000000000000" pitchFamily="2" charset="0"/>
                <a:ea typeface="Roboto" panose="02000000000000000000" pitchFamily="2" charset="0"/>
              </a:rPr>
              <a:t>Min.</a:t>
            </a:r>
          </a:p>
        </xdr:txBody>
      </xdr:sp>
      <xdr:sp macro="" textlink="">
        <xdr:nvSpPr>
          <xdr:cNvPr id="22" name="TextBox 21">
            <a:extLst>
              <a:ext uri="{FF2B5EF4-FFF2-40B4-BE49-F238E27FC236}">
                <a16:creationId xmlns:a16="http://schemas.microsoft.com/office/drawing/2014/main" id="{00000000-0008-0000-0200-000016000000}"/>
              </a:ext>
            </a:extLst>
          </xdr:cNvPr>
          <xdr:cNvSpPr txBox="1"/>
        </xdr:nvSpPr>
        <xdr:spPr>
          <a:xfrm>
            <a:off x="12966899" y="6463550"/>
            <a:ext cx="588018" cy="30784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pPr algn="ctr"/>
            <a:r>
              <a:rPr lang="en-US" sz="1200" b="1" i="0">
                <a:solidFill>
                  <a:srgbClr val="FEAE51"/>
                </a:solidFill>
                <a:latin typeface="Roboto" panose="02000000000000000000" pitchFamily="2" charset="0"/>
                <a:ea typeface="Roboto" panose="02000000000000000000" pitchFamily="2" charset="0"/>
              </a:rPr>
              <a:t>IRA</a:t>
            </a:r>
          </a:p>
        </xdr:txBody>
      </xdr:sp>
    </xdr:grpSp>
    <xdr:clientData/>
  </xdr:twoCellAnchor>
  <xdr:twoCellAnchor>
    <xdr:from>
      <xdr:col>9</xdr:col>
      <xdr:colOff>239059</xdr:colOff>
      <xdr:row>54</xdr:row>
      <xdr:rowOff>37354</xdr:rowOff>
    </xdr:from>
    <xdr:to>
      <xdr:col>22</xdr:col>
      <xdr:colOff>400423</xdr:colOff>
      <xdr:row>81</xdr:row>
      <xdr:rowOff>23907</xdr:rowOff>
    </xdr:to>
    <xdr:grpSp>
      <xdr:nvGrpSpPr>
        <xdr:cNvPr id="24" name="Group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GrpSpPr/>
      </xdr:nvGrpSpPr>
      <xdr:grpSpPr>
        <a:xfrm>
          <a:off x="5749952" y="10324354"/>
          <a:ext cx="8121542" cy="5130053"/>
          <a:chOff x="5942100" y="4781175"/>
          <a:chExt cx="8125011" cy="5029200"/>
        </a:xfrm>
      </xdr:grpSpPr>
      <xdr:grpSp>
        <xdr:nvGrpSpPr>
          <xdr:cNvPr id="25" name="Group 24">
            <a:extLst>
              <a:ext uri="{FF2B5EF4-FFF2-40B4-BE49-F238E27FC236}">
                <a16:creationId xmlns:a16="http://schemas.microsoft.com/office/drawing/2014/main" id="{00000000-0008-0000-0200-000019000000}"/>
              </a:ext>
            </a:extLst>
          </xdr:cNvPr>
          <xdr:cNvGrpSpPr/>
        </xdr:nvGrpSpPr>
        <xdr:grpSpPr>
          <a:xfrm>
            <a:off x="5942100" y="4781175"/>
            <a:ext cx="8125011" cy="5029200"/>
            <a:chOff x="11713882" y="3339352"/>
            <a:chExt cx="8127999" cy="5029200"/>
          </a:xfrm>
        </xdr:grpSpPr>
        <xdr:grpSp>
          <xdr:nvGrpSpPr>
            <xdr:cNvPr id="33" name="Group 32">
              <a:extLst>
                <a:ext uri="{FF2B5EF4-FFF2-40B4-BE49-F238E27FC236}">
                  <a16:creationId xmlns:a16="http://schemas.microsoft.com/office/drawing/2014/main" id="{00000000-0008-0000-0200-000021000000}"/>
                </a:ext>
              </a:extLst>
            </xdr:cNvPr>
            <xdr:cNvGrpSpPr/>
          </xdr:nvGrpSpPr>
          <xdr:grpSpPr>
            <a:xfrm>
              <a:off x="11713882" y="3339352"/>
              <a:ext cx="8127999" cy="5029200"/>
              <a:chOff x="11713882" y="3339352"/>
              <a:chExt cx="8127999" cy="5029200"/>
            </a:xfrm>
          </xdr:grpSpPr>
          <xdr:graphicFrame macro="">
            <xdr:nvGraphicFramePr>
              <xdr:cNvPr id="38" name="Chart 37">
                <a:extLst>
                  <a:ext uri="{FF2B5EF4-FFF2-40B4-BE49-F238E27FC236}">
                    <a16:creationId xmlns:a16="http://schemas.microsoft.com/office/drawing/2014/main" id="{00000000-0008-0000-0200-000026000000}"/>
                  </a:ext>
                </a:extLst>
              </xdr:cNvPr>
              <xdr:cNvGraphicFramePr/>
            </xdr:nvGraphicFramePr>
            <xdr:xfrm>
              <a:off x="11713882" y="3339352"/>
              <a:ext cx="8127999" cy="5029200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3"/>
              </a:graphicData>
            </a:graphic>
          </xdr:graphicFrame>
          <xdr:graphicFrame macro="">
            <xdr:nvGraphicFramePr>
              <xdr:cNvPr id="39" name="Chart 38">
                <a:extLst>
                  <a:ext uri="{FF2B5EF4-FFF2-40B4-BE49-F238E27FC236}">
                    <a16:creationId xmlns:a16="http://schemas.microsoft.com/office/drawing/2014/main" id="{00000000-0008-0000-0200-000027000000}"/>
                  </a:ext>
                </a:extLst>
              </xdr:cNvPr>
              <xdr:cNvGraphicFramePr/>
            </xdr:nvGraphicFramePr>
            <xdr:xfrm>
              <a:off x="18310412" y="3405276"/>
              <a:ext cx="1006210" cy="4692843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4"/>
              </a:graphicData>
            </a:graphic>
          </xdr:graphicFrame>
        </xdr:grpSp>
        <xdr:sp macro="" textlink="">
          <xdr:nvSpPr>
            <xdr:cNvPr id="34" name="TextBox 33">
              <a:extLst>
                <a:ext uri="{FF2B5EF4-FFF2-40B4-BE49-F238E27FC236}">
                  <a16:creationId xmlns:a16="http://schemas.microsoft.com/office/drawing/2014/main" id="{00000000-0008-0000-0200-000022000000}"/>
                </a:ext>
              </a:extLst>
            </xdr:cNvPr>
            <xdr:cNvSpPr txBox="1"/>
          </xdr:nvSpPr>
          <xdr:spPr>
            <a:xfrm>
              <a:off x="13784007" y="3819346"/>
              <a:ext cx="963534" cy="30784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n-US" sz="1400" b="1">
                  <a:latin typeface="Roboto" panose="02000000000000000000" pitchFamily="2" charset="0"/>
                  <a:ea typeface="Roboto" panose="02000000000000000000" pitchFamily="2" charset="0"/>
                </a:rPr>
                <a:t>Historical</a:t>
              </a:r>
            </a:p>
          </xdr:txBody>
        </xdr:sp>
        <xdr:sp macro="" textlink="">
          <xdr:nvSpPr>
            <xdr:cNvPr id="35" name="TextBox 34">
              <a:extLst>
                <a:ext uri="{FF2B5EF4-FFF2-40B4-BE49-F238E27FC236}">
                  <a16:creationId xmlns:a16="http://schemas.microsoft.com/office/drawing/2014/main" id="{00000000-0008-0000-0200-000023000000}"/>
                </a:ext>
              </a:extLst>
            </xdr:cNvPr>
            <xdr:cNvSpPr txBox="1"/>
          </xdr:nvSpPr>
          <xdr:spPr>
            <a:xfrm>
              <a:off x="12725399" y="7303755"/>
              <a:ext cx="1793707" cy="28516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pPr algn="l"/>
              <a:r>
                <a:rPr lang="en-US" sz="1200" b="0">
                  <a:solidFill>
                    <a:schemeClr val="bg1">
                      <a:lumMod val="50000"/>
                    </a:schemeClr>
                  </a:solidFill>
                  <a:latin typeface="Roboto" panose="02000000000000000000" pitchFamily="2" charset="0"/>
                  <a:ea typeface="Roboto" panose="02000000000000000000" pitchFamily="2" charset="0"/>
                </a:rPr>
                <a:t>25% of 2021 Emissions</a:t>
              </a:r>
            </a:p>
          </xdr:txBody>
        </xdr:sp>
        <xdr:sp macro="" textlink="">
          <xdr:nvSpPr>
            <xdr:cNvPr id="36" name="TextBox 35">
              <a:extLst>
                <a:ext uri="{FF2B5EF4-FFF2-40B4-BE49-F238E27FC236}">
                  <a16:creationId xmlns:a16="http://schemas.microsoft.com/office/drawing/2014/main" id="{00000000-0008-0000-0200-000024000000}"/>
                </a:ext>
              </a:extLst>
            </xdr:cNvPr>
            <xdr:cNvSpPr txBox="1"/>
          </xdr:nvSpPr>
          <xdr:spPr>
            <a:xfrm>
              <a:off x="16161870" y="4993400"/>
              <a:ext cx="1011687" cy="30784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n-US" sz="1400" b="1">
                  <a:solidFill>
                    <a:srgbClr val="98B2D1"/>
                  </a:solidFill>
                  <a:latin typeface="Roboto" panose="02000000000000000000" pitchFamily="2" charset="0"/>
                  <a:ea typeface="Roboto" panose="02000000000000000000" pitchFamily="2" charset="0"/>
                </a:rPr>
                <a:t>Reference</a:t>
              </a:r>
            </a:p>
          </xdr:txBody>
        </xdr:sp>
        <xdr:sp macro="" textlink="">
          <xdr:nvSpPr>
            <xdr:cNvPr id="37" name="TextBox 36">
              <a:extLst>
                <a:ext uri="{FF2B5EF4-FFF2-40B4-BE49-F238E27FC236}">
                  <a16:creationId xmlns:a16="http://schemas.microsoft.com/office/drawing/2014/main" id="{00000000-0008-0000-0200-000025000000}"/>
                </a:ext>
              </a:extLst>
            </xdr:cNvPr>
            <xdr:cNvSpPr txBox="1"/>
          </xdr:nvSpPr>
          <xdr:spPr>
            <a:xfrm>
              <a:off x="14899529" y="6604467"/>
              <a:ext cx="472822" cy="30784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n-US" sz="1400" b="1">
                  <a:solidFill>
                    <a:srgbClr val="FEAE51"/>
                  </a:solidFill>
                  <a:latin typeface="Roboto" panose="02000000000000000000" pitchFamily="2" charset="0"/>
                  <a:ea typeface="Roboto" panose="02000000000000000000" pitchFamily="2" charset="0"/>
                </a:rPr>
                <a:t>IRA</a:t>
              </a:r>
            </a:p>
          </xdr:txBody>
        </xdr:sp>
      </xdr:grpSp>
      <xdr:sp macro="" textlink="">
        <xdr:nvSpPr>
          <xdr:cNvPr id="26" name="TextBox 25">
            <a:extLst>
              <a:ext uri="{FF2B5EF4-FFF2-40B4-BE49-F238E27FC236}">
                <a16:creationId xmlns:a16="http://schemas.microsoft.com/office/drawing/2014/main" id="{00000000-0008-0000-0200-00001A000000}"/>
              </a:ext>
            </a:extLst>
          </xdr:cNvPr>
          <xdr:cNvSpPr txBox="1"/>
        </xdr:nvSpPr>
        <xdr:spPr>
          <a:xfrm>
            <a:off x="12660088" y="6462058"/>
            <a:ext cx="421206" cy="27699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pPr algn="ctr"/>
            <a:r>
              <a:rPr lang="en-US" sz="1200" b="1" i="0">
                <a:solidFill>
                  <a:srgbClr val="98B2D1"/>
                </a:solidFill>
                <a:latin typeface="Roboto" panose="02000000000000000000" pitchFamily="2" charset="0"/>
                <a:ea typeface="Roboto" panose="02000000000000000000" pitchFamily="2" charset="0"/>
              </a:rPr>
              <a:t>Ref</a:t>
            </a:r>
          </a:p>
        </xdr:txBody>
      </xdr:sp>
      <xdr:sp macro="" textlink="">
        <xdr:nvSpPr>
          <xdr:cNvPr id="27" name="TextBox 26">
            <a:extLst>
              <a:ext uri="{FF2B5EF4-FFF2-40B4-BE49-F238E27FC236}">
                <a16:creationId xmlns:a16="http://schemas.microsoft.com/office/drawing/2014/main" id="{00000000-0008-0000-0200-00001B000000}"/>
              </a:ext>
            </a:extLst>
          </xdr:cNvPr>
          <xdr:cNvSpPr txBox="1"/>
        </xdr:nvSpPr>
        <xdr:spPr>
          <a:xfrm rot="16200000">
            <a:off x="12701140" y="7655521"/>
            <a:ext cx="444442" cy="53040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pPr algn="ctr"/>
            <a:r>
              <a:rPr lang="en-US" sz="1200" b="0" i="0">
                <a:solidFill>
                  <a:schemeClr val="tx1">
                    <a:lumMod val="50000"/>
                    <a:lumOff val="50000"/>
                  </a:schemeClr>
                </a:solidFill>
                <a:latin typeface="Roboto" panose="02000000000000000000" pitchFamily="2" charset="0"/>
                <a:ea typeface="Roboto" panose="02000000000000000000" pitchFamily="2" charset="0"/>
              </a:rPr>
              <a:t>2030</a:t>
            </a:r>
          </a:p>
        </xdr:txBody>
      </xdr:sp>
      <xdr:sp macro="" textlink="">
        <xdr:nvSpPr>
          <xdr:cNvPr id="28" name="TextBox 27">
            <a:extLst>
              <a:ext uri="{FF2B5EF4-FFF2-40B4-BE49-F238E27FC236}">
                <a16:creationId xmlns:a16="http://schemas.microsoft.com/office/drawing/2014/main" id="{00000000-0008-0000-0200-00001C000000}"/>
              </a:ext>
            </a:extLst>
          </xdr:cNvPr>
          <xdr:cNvSpPr txBox="1"/>
        </xdr:nvSpPr>
        <xdr:spPr>
          <a:xfrm rot="16200000">
            <a:off x="12683885" y="8171647"/>
            <a:ext cx="553493" cy="25568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pPr algn="ctr"/>
            <a:r>
              <a:rPr lang="en-US" sz="1200" b="0" i="0">
                <a:solidFill>
                  <a:schemeClr val="tx1">
                    <a:lumMod val="50000"/>
                    <a:lumOff val="50000"/>
                  </a:schemeClr>
                </a:solidFill>
                <a:latin typeface="Roboto" panose="02000000000000000000" pitchFamily="2" charset="0"/>
                <a:ea typeface="Roboto" panose="02000000000000000000" pitchFamily="2" charset="0"/>
              </a:rPr>
              <a:t>2035</a:t>
            </a:r>
          </a:p>
        </xdr:txBody>
      </xdr:sp>
      <xdr:sp macro="" textlink="">
        <xdr:nvSpPr>
          <xdr:cNvPr id="29" name="TextBox 28">
            <a:extLst>
              <a:ext uri="{FF2B5EF4-FFF2-40B4-BE49-F238E27FC236}">
                <a16:creationId xmlns:a16="http://schemas.microsoft.com/office/drawing/2014/main" id="{00000000-0008-0000-0200-00001D000000}"/>
              </a:ext>
            </a:extLst>
          </xdr:cNvPr>
          <xdr:cNvSpPr txBox="1"/>
        </xdr:nvSpPr>
        <xdr:spPr>
          <a:xfrm>
            <a:off x="13353243" y="8292271"/>
            <a:ext cx="486384" cy="27699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pPr algn="l"/>
            <a:r>
              <a:rPr lang="en-US" sz="1200" b="0" i="0">
                <a:solidFill>
                  <a:schemeClr val="tx1">
                    <a:lumMod val="50000"/>
                    <a:lumOff val="50000"/>
                  </a:schemeClr>
                </a:solidFill>
                <a:latin typeface="Roboto" panose="02000000000000000000" pitchFamily="2" charset="0"/>
                <a:ea typeface="Roboto" panose="02000000000000000000" pitchFamily="2" charset="0"/>
              </a:rPr>
              <a:t>Avg.</a:t>
            </a:r>
          </a:p>
        </xdr:txBody>
      </xdr:sp>
      <xdr:sp macro="" textlink="">
        <xdr:nvSpPr>
          <xdr:cNvPr id="30" name="TextBox 29">
            <a:extLst>
              <a:ext uri="{FF2B5EF4-FFF2-40B4-BE49-F238E27FC236}">
                <a16:creationId xmlns:a16="http://schemas.microsoft.com/office/drawing/2014/main" id="{00000000-0008-0000-0200-00001E000000}"/>
              </a:ext>
            </a:extLst>
          </xdr:cNvPr>
          <xdr:cNvSpPr txBox="1"/>
        </xdr:nvSpPr>
        <xdr:spPr>
          <a:xfrm>
            <a:off x="13356227" y="7788828"/>
            <a:ext cx="519322" cy="27699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pPr algn="l"/>
            <a:r>
              <a:rPr lang="en-US" sz="1200" b="0" i="0">
                <a:solidFill>
                  <a:schemeClr val="tx1">
                    <a:lumMod val="50000"/>
                    <a:lumOff val="50000"/>
                  </a:schemeClr>
                </a:solidFill>
                <a:latin typeface="Roboto" panose="02000000000000000000" pitchFamily="2" charset="0"/>
                <a:ea typeface="Roboto" panose="02000000000000000000" pitchFamily="2" charset="0"/>
              </a:rPr>
              <a:t>Max.</a:t>
            </a:r>
          </a:p>
        </xdr:txBody>
      </xdr:sp>
      <xdr:sp macro="" textlink="">
        <xdr:nvSpPr>
          <xdr:cNvPr id="31" name="TextBox 30">
            <a:extLst>
              <a:ext uri="{FF2B5EF4-FFF2-40B4-BE49-F238E27FC236}">
                <a16:creationId xmlns:a16="http://schemas.microsoft.com/office/drawing/2014/main" id="{00000000-0008-0000-0200-00001F000000}"/>
              </a:ext>
            </a:extLst>
          </xdr:cNvPr>
          <xdr:cNvSpPr txBox="1"/>
        </xdr:nvSpPr>
        <xdr:spPr>
          <a:xfrm>
            <a:off x="13359212" y="8695764"/>
            <a:ext cx="481706" cy="27699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pPr algn="l"/>
            <a:r>
              <a:rPr lang="en-US" sz="1200" b="0" i="0">
                <a:solidFill>
                  <a:schemeClr val="tx1">
                    <a:lumMod val="50000"/>
                    <a:lumOff val="50000"/>
                  </a:schemeClr>
                </a:solidFill>
                <a:latin typeface="Roboto" panose="02000000000000000000" pitchFamily="2" charset="0"/>
                <a:ea typeface="Roboto" panose="02000000000000000000" pitchFamily="2" charset="0"/>
              </a:rPr>
              <a:t>Min.</a:t>
            </a:r>
          </a:p>
        </xdr:txBody>
      </xdr:sp>
      <xdr:sp macro="" textlink="">
        <xdr:nvSpPr>
          <xdr:cNvPr id="32" name="TextBox 31">
            <a:extLst>
              <a:ext uri="{FF2B5EF4-FFF2-40B4-BE49-F238E27FC236}">
                <a16:creationId xmlns:a16="http://schemas.microsoft.com/office/drawing/2014/main" id="{00000000-0008-0000-0200-000020000000}"/>
              </a:ext>
            </a:extLst>
          </xdr:cNvPr>
          <xdr:cNvSpPr txBox="1"/>
        </xdr:nvSpPr>
        <xdr:spPr>
          <a:xfrm>
            <a:off x="12966899" y="6463550"/>
            <a:ext cx="588018" cy="30784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pPr algn="ctr"/>
            <a:r>
              <a:rPr lang="en-US" sz="1200" b="1" i="0">
                <a:solidFill>
                  <a:srgbClr val="FEAE51"/>
                </a:solidFill>
                <a:latin typeface="Roboto" panose="02000000000000000000" pitchFamily="2" charset="0"/>
                <a:ea typeface="Roboto" panose="02000000000000000000" pitchFamily="2" charset="0"/>
              </a:rPr>
              <a:t>IRA</a:t>
            </a:r>
          </a:p>
        </xdr:txBody>
      </xdr:sp>
    </xdr:grpSp>
    <xdr:clientData/>
  </xdr:twoCellAnchor>
  <xdr:twoCellAnchor>
    <xdr:from>
      <xdr:col>35</xdr:col>
      <xdr:colOff>141834</xdr:colOff>
      <xdr:row>46</xdr:row>
      <xdr:rowOff>110747</xdr:rowOff>
    </xdr:from>
    <xdr:to>
      <xdr:col>35</xdr:col>
      <xdr:colOff>373533</xdr:colOff>
      <xdr:row>49</xdr:row>
      <xdr:rowOff>14941</xdr:rowOff>
    </xdr:to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00000000-0008-0000-0200-000033000000}"/>
            </a:ext>
          </a:extLst>
        </xdr:cNvPr>
        <xdr:cNvSpPr txBox="1"/>
      </xdr:nvSpPr>
      <xdr:spPr>
        <a:xfrm rot="16200000">
          <a:off x="21365362" y="8694119"/>
          <a:ext cx="456644" cy="231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1200" b="0" i="0">
              <a:solidFill>
                <a:schemeClr val="tx1">
                  <a:lumMod val="50000"/>
                  <a:lumOff val="50000"/>
                </a:schemeClr>
              </a:solidFill>
              <a:latin typeface="Roboto" panose="02000000000000000000" pitchFamily="2" charset="0"/>
              <a:ea typeface="Roboto" panose="02000000000000000000" pitchFamily="2" charset="0"/>
            </a:rPr>
            <a:t>2030</a:t>
          </a:r>
        </a:p>
      </xdr:txBody>
    </xdr:sp>
    <xdr:clientData/>
  </xdr:twoCellAnchor>
  <xdr:twoCellAnchor>
    <xdr:from>
      <xdr:col>35</xdr:col>
      <xdr:colOff>311342</xdr:colOff>
      <xdr:row>47</xdr:row>
      <xdr:rowOff>171825</xdr:rowOff>
    </xdr:from>
    <xdr:to>
      <xdr:col>35</xdr:col>
      <xdr:colOff>590177</xdr:colOff>
      <xdr:row>50</xdr:row>
      <xdr:rowOff>113086</xdr:rowOff>
    </xdr:to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00000000-0008-0000-0200-000034000000}"/>
            </a:ext>
          </a:extLst>
        </xdr:cNvPr>
        <xdr:cNvSpPr txBox="1"/>
      </xdr:nvSpPr>
      <xdr:spPr>
        <a:xfrm rot="16200000">
          <a:off x="21640570" y="9061126"/>
          <a:ext cx="501555" cy="2788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1200" b="0" i="0">
              <a:solidFill>
                <a:schemeClr val="tx1">
                  <a:lumMod val="50000"/>
                  <a:lumOff val="50000"/>
                </a:schemeClr>
              </a:solidFill>
              <a:latin typeface="Roboto" panose="02000000000000000000" pitchFamily="2" charset="0"/>
              <a:ea typeface="Roboto" panose="02000000000000000000" pitchFamily="2" charset="0"/>
            </a:rPr>
            <a:t>2035</a:t>
          </a:r>
        </a:p>
      </xdr:txBody>
    </xdr:sp>
    <xdr:clientData/>
  </xdr:twoCellAnchor>
  <xdr:twoCellAnchor>
    <xdr:from>
      <xdr:col>23</xdr:col>
      <xdr:colOff>74706</xdr:colOff>
      <xdr:row>26</xdr:row>
      <xdr:rowOff>67235</xdr:rowOff>
    </xdr:from>
    <xdr:to>
      <xdr:col>36</xdr:col>
      <xdr:colOff>403098</xdr:colOff>
      <xdr:row>53</xdr:row>
      <xdr:rowOff>53788</xdr:rowOff>
    </xdr:to>
    <xdr:grpSp>
      <xdr:nvGrpSpPr>
        <xdr:cNvPr id="73" name="Group 72">
          <a:extLst>
            <a:ext uri="{FF2B5EF4-FFF2-40B4-BE49-F238E27FC236}">
              <a16:creationId xmlns:a16="http://schemas.microsoft.com/office/drawing/2014/main" id="{00000000-0008-0000-0200-000049000000}"/>
            </a:ext>
          </a:extLst>
        </xdr:cNvPr>
        <xdr:cNvGrpSpPr/>
      </xdr:nvGrpSpPr>
      <xdr:grpSpPr>
        <a:xfrm>
          <a:off x="14158099" y="5020235"/>
          <a:ext cx="8288570" cy="5130053"/>
          <a:chOff x="14095506" y="4855135"/>
          <a:chExt cx="8253192" cy="4958603"/>
        </a:xfrm>
      </xdr:grpSpPr>
      <xdr:grpSp>
        <xdr:nvGrpSpPr>
          <xdr:cNvPr id="53" name="Group 52">
            <a:extLst>
              <a:ext uri="{FF2B5EF4-FFF2-40B4-BE49-F238E27FC236}">
                <a16:creationId xmlns:a16="http://schemas.microsoft.com/office/drawing/2014/main" id="{00000000-0008-0000-0200-000035000000}"/>
              </a:ext>
            </a:extLst>
          </xdr:cNvPr>
          <xdr:cNvGrpSpPr/>
        </xdr:nvGrpSpPr>
        <xdr:grpSpPr>
          <a:xfrm>
            <a:off x="14095506" y="4855135"/>
            <a:ext cx="8086164" cy="4958603"/>
            <a:chOff x="14095506" y="4855135"/>
            <a:chExt cx="8086164" cy="4958603"/>
          </a:xfrm>
        </xdr:grpSpPr>
        <xdr:graphicFrame macro="">
          <xdr:nvGraphicFramePr>
            <xdr:cNvPr id="48" name="Chart 47">
              <a:extLst>
                <a:ext uri="{FF2B5EF4-FFF2-40B4-BE49-F238E27FC236}">
                  <a16:creationId xmlns:a16="http://schemas.microsoft.com/office/drawing/2014/main" id="{00000000-0008-0000-0200-000030000000}"/>
                </a:ext>
              </a:extLst>
            </xdr:cNvPr>
            <xdr:cNvGraphicFramePr/>
          </xdr:nvGraphicFramePr>
          <xdr:xfrm>
            <a:off x="14095506" y="4855135"/>
            <a:ext cx="8086164" cy="4958603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5"/>
            </a:graphicData>
          </a:graphic>
        </xdr:graphicFrame>
        <xdr:sp macro="" textlink="">
          <xdr:nvSpPr>
            <xdr:cNvPr id="44" name="TextBox 43">
              <a:extLst>
                <a:ext uri="{FF2B5EF4-FFF2-40B4-BE49-F238E27FC236}">
                  <a16:creationId xmlns:a16="http://schemas.microsoft.com/office/drawing/2014/main" id="{00000000-0008-0000-0200-00002C000000}"/>
                </a:ext>
              </a:extLst>
            </xdr:cNvPr>
            <xdr:cNvSpPr txBox="1"/>
          </xdr:nvSpPr>
          <xdr:spPr>
            <a:xfrm>
              <a:off x="16155905" y="5329899"/>
              <a:ext cx="957203" cy="3026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sz="1400" b="1">
                  <a:latin typeface="Roboto" panose="02000000000000000000" pitchFamily="2" charset="0"/>
                  <a:ea typeface="Roboto" panose="02000000000000000000" pitchFamily="2" charset="0"/>
                </a:rPr>
                <a:t>Historical</a:t>
              </a:r>
            </a:p>
          </xdr:txBody>
        </xdr:sp>
        <xdr:sp macro="" textlink="">
          <xdr:nvSpPr>
            <xdr:cNvPr id="45" name="TextBox 44">
              <a:extLst>
                <a:ext uri="{FF2B5EF4-FFF2-40B4-BE49-F238E27FC236}">
                  <a16:creationId xmlns:a16="http://schemas.microsoft.com/office/drawing/2014/main" id="{00000000-0008-0000-0200-00002D000000}"/>
                </a:ext>
              </a:extLst>
            </xdr:cNvPr>
            <xdr:cNvSpPr txBox="1"/>
          </xdr:nvSpPr>
          <xdr:spPr>
            <a:xfrm>
              <a:off x="15103662" y="8764629"/>
              <a:ext cx="1784084" cy="2799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pPr algn="l"/>
              <a:r>
                <a:rPr lang="en-US" sz="1200" b="0">
                  <a:solidFill>
                    <a:schemeClr val="bg1">
                      <a:lumMod val="50000"/>
                    </a:schemeClr>
                  </a:solidFill>
                  <a:latin typeface="Roboto" panose="02000000000000000000" pitchFamily="2" charset="0"/>
                  <a:ea typeface="Roboto" panose="02000000000000000000" pitchFamily="2" charset="0"/>
                </a:rPr>
                <a:t>25% of 2022 Emissions</a:t>
              </a:r>
            </a:p>
          </xdr:txBody>
        </xdr:sp>
        <xdr:sp macro="" textlink="">
          <xdr:nvSpPr>
            <xdr:cNvPr id="46" name="TextBox 45">
              <a:extLst>
                <a:ext uri="{FF2B5EF4-FFF2-40B4-BE49-F238E27FC236}">
                  <a16:creationId xmlns:a16="http://schemas.microsoft.com/office/drawing/2014/main" id="{00000000-0008-0000-0200-00002E000000}"/>
                </a:ext>
              </a:extLst>
            </xdr:cNvPr>
            <xdr:cNvSpPr txBox="1"/>
          </xdr:nvSpPr>
          <xdr:spPr>
            <a:xfrm>
              <a:off x="18520941" y="6485650"/>
              <a:ext cx="1005338" cy="305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sz="1400" b="1">
                  <a:solidFill>
                    <a:srgbClr val="98B2D1"/>
                  </a:solidFill>
                  <a:latin typeface="Roboto" panose="02000000000000000000" pitchFamily="2" charset="0"/>
                  <a:ea typeface="Roboto" panose="02000000000000000000" pitchFamily="2" charset="0"/>
                </a:rPr>
                <a:t>Reference</a:t>
              </a:r>
            </a:p>
          </xdr:txBody>
        </xdr:sp>
        <xdr:sp macro="" textlink="">
          <xdr:nvSpPr>
            <xdr:cNvPr id="47" name="TextBox 46">
              <a:extLst>
                <a:ext uri="{FF2B5EF4-FFF2-40B4-BE49-F238E27FC236}">
                  <a16:creationId xmlns:a16="http://schemas.microsoft.com/office/drawing/2014/main" id="{00000000-0008-0000-0200-00002F000000}"/>
                </a:ext>
              </a:extLst>
            </xdr:cNvPr>
            <xdr:cNvSpPr txBox="1"/>
          </xdr:nvSpPr>
          <xdr:spPr>
            <a:xfrm>
              <a:off x="18914547" y="8060858"/>
              <a:ext cx="472648" cy="30261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sz="1400" b="1">
                  <a:solidFill>
                    <a:srgbClr val="FEAE51"/>
                  </a:solidFill>
                  <a:latin typeface="Roboto" panose="02000000000000000000" pitchFamily="2" charset="0"/>
                  <a:ea typeface="Roboto" panose="02000000000000000000" pitchFamily="2" charset="0"/>
                </a:rPr>
                <a:t>IRA</a:t>
              </a:r>
            </a:p>
          </xdr:txBody>
        </xdr:sp>
      </xdr:grpSp>
      <xdr:grpSp>
        <xdr:nvGrpSpPr>
          <xdr:cNvPr id="50" name="Group 49">
            <a:extLst>
              <a:ext uri="{FF2B5EF4-FFF2-40B4-BE49-F238E27FC236}">
                <a16:creationId xmlns:a16="http://schemas.microsoft.com/office/drawing/2014/main" id="{00000000-0008-0000-0200-000032000000}"/>
              </a:ext>
            </a:extLst>
          </xdr:cNvPr>
          <xdr:cNvGrpSpPr/>
        </xdr:nvGrpSpPr>
        <xdr:grpSpPr>
          <a:xfrm>
            <a:off x="21015330" y="4921059"/>
            <a:ext cx="1333368" cy="4627475"/>
            <a:chOff x="20758340" y="4989041"/>
            <a:chExt cx="1339344" cy="4692843"/>
          </a:xfrm>
        </xdr:grpSpPr>
        <xdr:graphicFrame macro="">
          <xdr:nvGraphicFramePr>
            <xdr:cNvPr id="49" name="Chart 48">
              <a:extLst>
                <a:ext uri="{FF2B5EF4-FFF2-40B4-BE49-F238E27FC236}">
                  <a16:creationId xmlns:a16="http://schemas.microsoft.com/office/drawing/2014/main" id="{00000000-0008-0000-0200-000031000000}"/>
                </a:ext>
              </a:extLst>
            </xdr:cNvPr>
            <xdr:cNvGraphicFramePr/>
          </xdr:nvGraphicFramePr>
          <xdr:xfrm>
            <a:off x="20758340" y="4989041"/>
            <a:ext cx="1005840" cy="4692843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6"/>
            </a:graphicData>
          </a:graphic>
        </xdr:graphicFrame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00000000-0008-0000-0200-00000A000000}"/>
                </a:ext>
              </a:extLst>
            </xdr:cNvPr>
            <xdr:cNvSpPr txBox="1"/>
          </xdr:nvSpPr>
          <xdr:spPr>
            <a:xfrm>
              <a:off x="20882223" y="6604000"/>
              <a:ext cx="421206" cy="2769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pPr algn="ctr"/>
              <a:r>
                <a:rPr lang="en-US" sz="1200" b="1" i="0">
                  <a:solidFill>
                    <a:srgbClr val="98B2D1"/>
                  </a:solidFill>
                  <a:latin typeface="Roboto" panose="02000000000000000000" pitchFamily="2" charset="0"/>
                  <a:ea typeface="Roboto" panose="02000000000000000000" pitchFamily="2" charset="0"/>
                </a:rPr>
                <a:t>Ref</a:t>
              </a:r>
            </a:p>
          </xdr:txBody>
        </xdr:sp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00000000-0008-0000-0200-00000B000000}"/>
                </a:ext>
              </a:extLst>
            </xdr:cNvPr>
            <xdr:cNvSpPr txBox="1"/>
          </xdr:nvSpPr>
          <xdr:spPr>
            <a:xfrm rot="16200000">
              <a:off x="20923275" y="7797463"/>
              <a:ext cx="444442" cy="5304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pPr algn="ctr"/>
              <a:r>
                <a:rPr lang="en-US" sz="1200" b="0" i="0">
                  <a:solidFill>
                    <a:schemeClr val="tx1">
                      <a:lumMod val="50000"/>
                      <a:lumOff val="50000"/>
                    </a:schemeClr>
                  </a:solidFill>
                  <a:latin typeface="Roboto" panose="02000000000000000000" pitchFamily="2" charset="0"/>
                  <a:ea typeface="Roboto" panose="02000000000000000000" pitchFamily="2" charset="0"/>
                </a:rPr>
                <a:t>2030</a:t>
              </a:r>
            </a:p>
          </xdr:txBody>
        </xdr:sp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00000000-0008-0000-0200-00000C000000}"/>
                </a:ext>
              </a:extLst>
            </xdr:cNvPr>
            <xdr:cNvSpPr txBox="1"/>
          </xdr:nvSpPr>
          <xdr:spPr>
            <a:xfrm rot="16200000">
              <a:off x="20906020" y="8313589"/>
              <a:ext cx="553493" cy="25568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pPr algn="ctr"/>
              <a:r>
                <a:rPr lang="en-US" sz="1200" b="0" i="0">
                  <a:solidFill>
                    <a:schemeClr val="tx1">
                      <a:lumMod val="50000"/>
                      <a:lumOff val="50000"/>
                    </a:schemeClr>
                  </a:solidFill>
                  <a:latin typeface="Roboto" panose="02000000000000000000" pitchFamily="2" charset="0"/>
                  <a:ea typeface="Roboto" panose="02000000000000000000" pitchFamily="2" charset="0"/>
                </a:rPr>
                <a:t>2035</a:t>
              </a:r>
            </a:p>
          </xdr:txBody>
        </xdr:sp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00000000-0008-0000-0200-00000D000000}"/>
                </a:ext>
              </a:extLst>
            </xdr:cNvPr>
            <xdr:cNvSpPr txBox="1"/>
          </xdr:nvSpPr>
          <xdr:spPr>
            <a:xfrm>
              <a:off x="21575378" y="8402014"/>
              <a:ext cx="486384" cy="2769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pPr algn="l"/>
              <a:r>
                <a:rPr lang="en-US" sz="1200" b="0" i="0">
                  <a:solidFill>
                    <a:schemeClr val="tx1">
                      <a:lumMod val="50000"/>
                      <a:lumOff val="50000"/>
                    </a:schemeClr>
                  </a:solidFill>
                  <a:latin typeface="Roboto" panose="02000000000000000000" pitchFamily="2" charset="0"/>
                  <a:ea typeface="Roboto" panose="02000000000000000000" pitchFamily="2" charset="0"/>
                </a:rPr>
                <a:t>Avg.</a:t>
              </a:r>
            </a:p>
          </xdr:txBody>
        </xdr:sp>
        <xdr:sp macro="" textlink="">
          <xdr:nvSpPr>
            <xdr:cNvPr id="40" name="TextBox 39">
              <a:extLst>
                <a:ext uri="{FF2B5EF4-FFF2-40B4-BE49-F238E27FC236}">
                  <a16:creationId xmlns:a16="http://schemas.microsoft.com/office/drawing/2014/main" id="{00000000-0008-0000-0200-000028000000}"/>
                </a:ext>
              </a:extLst>
            </xdr:cNvPr>
            <xdr:cNvSpPr txBox="1"/>
          </xdr:nvSpPr>
          <xdr:spPr>
            <a:xfrm>
              <a:off x="21578362" y="7930770"/>
              <a:ext cx="519322" cy="2769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pPr algn="l"/>
              <a:r>
                <a:rPr lang="en-US" sz="1200" b="0" i="0">
                  <a:solidFill>
                    <a:schemeClr val="tx1">
                      <a:lumMod val="50000"/>
                      <a:lumOff val="50000"/>
                    </a:schemeClr>
                  </a:solidFill>
                  <a:latin typeface="Roboto" panose="02000000000000000000" pitchFamily="2" charset="0"/>
                  <a:ea typeface="Roboto" panose="02000000000000000000" pitchFamily="2" charset="0"/>
                </a:rPr>
                <a:t>Max.</a:t>
              </a:r>
            </a:p>
          </xdr:txBody>
        </xdr:sp>
        <xdr:sp macro="" textlink="">
          <xdr:nvSpPr>
            <xdr:cNvPr id="41" name="TextBox 40">
              <a:extLst>
                <a:ext uri="{FF2B5EF4-FFF2-40B4-BE49-F238E27FC236}">
                  <a16:creationId xmlns:a16="http://schemas.microsoft.com/office/drawing/2014/main" id="{00000000-0008-0000-0200-000029000000}"/>
                </a:ext>
              </a:extLst>
            </xdr:cNvPr>
            <xdr:cNvSpPr txBox="1"/>
          </xdr:nvSpPr>
          <xdr:spPr>
            <a:xfrm>
              <a:off x="21581347" y="8805508"/>
              <a:ext cx="481706" cy="2769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pPr algn="l"/>
              <a:r>
                <a:rPr lang="en-US" sz="1200" b="0" i="0">
                  <a:solidFill>
                    <a:schemeClr val="tx1">
                      <a:lumMod val="50000"/>
                      <a:lumOff val="50000"/>
                    </a:schemeClr>
                  </a:solidFill>
                  <a:latin typeface="Roboto" panose="02000000000000000000" pitchFamily="2" charset="0"/>
                  <a:ea typeface="Roboto" panose="02000000000000000000" pitchFamily="2" charset="0"/>
                </a:rPr>
                <a:t>Min.</a:t>
              </a:r>
            </a:p>
          </xdr:txBody>
        </xdr:sp>
        <xdr:sp macro="" textlink="">
          <xdr:nvSpPr>
            <xdr:cNvPr id="42" name="TextBox 41">
              <a:extLst>
                <a:ext uri="{FF2B5EF4-FFF2-40B4-BE49-F238E27FC236}">
                  <a16:creationId xmlns:a16="http://schemas.microsoft.com/office/drawing/2014/main" id="{00000000-0008-0000-0200-00002A000000}"/>
                </a:ext>
              </a:extLst>
            </xdr:cNvPr>
            <xdr:cNvSpPr txBox="1"/>
          </xdr:nvSpPr>
          <xdr:spPr>
            <a:xfrm>
              <a:off x="21189034" y="6605492"/>
              <a:ext cx="588018" cy="30784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pPr algn="ctr"/>
              <a:r>
                <a:rPr lang="en-US" sz="1200" b="1" i="0">
                  <a:solidFill>
                    <a:srgbClr val="FEAE51"/>
                  </a:solidFill>
                  <a:latin typeface="Roboto" panose="02000000000000000000" pitchFamily="2" charset="0"/>
                  <a:ea typeface="Roboto" panose="02000000000000000000" pitchFamily="2" charset="0"/>
                </a:rPr>
                <a:t>IRA</a:t>
              </a:r>
            </a:p>
          </xdr:txBody>
        </xdr:sp>
      </xdr:grpSp>
      <xdr:grpSp>
        <xdr:nvGrpSpPr>
          <xdr:cNvPr id="54" name="Group 53">
            <a:extLst>
              <a:ext uri="{FF2B5EF4-FFF2-40B4-BE49-F238E27FC236}">
                <a16:creationId xmlns:a16="http://schemas.microsoft.com/office/drawing/2014/main" id="{00000000-0008-0000-0200-000036000000}"/>
              </a:ext>
            </a:extLst>
          </xdr:cNvPr>
          <xdr:cNvGrpSpPr/>
        </xdr:nvGrpSpPr>
        <xdr:grpSpPr>
          <a:xfrm>
            <a:off x="20669249" y="6699250"/>
            <a:ext cx="482044" cy="2352926"/>
            <a:chOff x="8662480" y="2796702"/>
            <a:chExt cx="482044" cy="2352926"/>
          </a:xfrm>
        </xdr:grpSpPr>
        <xdr:sp macro="" textlink="">
          <xdr:nvSpPr>
            <xdr:cNvPr id="55" name="TextBox 4">
              <a:extLst>
                <a:ext uri="{FF2B5EF4-FFF2-40B4-BE49-F238E27FC236}">
                  <a16:creationId xmlns:a16="http://schemas.microsoft.com/office/drawing/2014/main" id="{00000000-0008-0000-0200-000037000000}"/>
                </a:ext>
              </a:extLst>
            </xdr:cNvPr>
            <xdr:cNvSpPr txBox="1"/>
          </xdr:nvSpPr>
          <xdr:spPr>
            <a:xfrm>
              <a:off x="8662481" y="2796702"/>
              <a:ext cx="423514" cy="24622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n-US"/>
              </a:defPPr>
              <a:lvl1pPr algn="ctr" rtl="0" eaLnBrk="0" fontAlgn="base" hangingPunct="0">
                <a:spcBef>
                  <a:spcPct val="50000"/>
                </a:spcBef>
                <a:spcAft>
                  <a:spcPct val="0"/>
                </a:spcAft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ctr" rtl="0" eaLnBrk="0" fontAlgn="base" hangingPunct="0">
                <a:spcBef>
                  <a:spcPct val="50000"/>
                </a:spcBef>
                <a:spcAft>
                  <a:spcPct val="0"/>
                </a:spcAft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ctr" rtl="0" eaLnBrk="0" fontAlgn="base" hangingPunct="0">
                <a:spcBef>
                  <a:spcPct val="50000"/>
                </a:spcBef>
                <a:spcAft>
                  <a:spcPct val="0"/>
                </a:spcAft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ctr" rtl="0" eaLnBrk="0" fontAlgn="base" hangingPunct="0">
                <a:spcBef>
                  <a:spcPct val="50000"/>
                </a:spcBef>
                <a:spcAft>
                  <a:spcPct val="0"/>
                </a:spcAft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ctr" rtl="0" eaLnBrk="0" fontAlgn="base" hangingPunct="0">
                <a:spcBef>
                  <a:spcPct val="50000"/>
                </a:spcBef>
                <a:spcAft>
                  <a:spcPct val="0"/>
                </a:spcAft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 algn="l">
                <a:spcBef>
                  <a:spcPts val="0"/>
                </a:spcBef>
              </a:pPr>
              <a:r>
                <a:rPr lang="en-US" sz="1000">
                  <a:solidFill>
                    <a:srgbClr val="658CBB"/>
                  </a:solidFill>
                  <a:latin typeface="Roboto" panose="02000000000000000000" pitchFamily="2" charset="0"/>
                  <a:ea typeface="Roboto" panose="02000000000000000000" pitchFamily="2" charset="0"/>
                </a:rPr>
                <a:t>M-N</a:t>
              </a:r>
            </a:p>
          </xdr:txBody>
        </xdr:sp>
        <xdr:sp macro="" textlink="">
          <xdr:nvSpPr>
            <xdr:cNvPr id="56" name="TextBox 7">
              <a:extLst>
                <a:ext uri="{FF2B5EF4-FFF2-40B4-BE49-F238E27FC236}">
                  <a16:creationId xmlns:a16="http://schemas.microsoft.com/office/drawing/2014/main" id="{00000000-0008-0000-0200-000038000000}"/>
                </a:ext>
              </a:extLst>
            </xdr:cNvPr>
            <xdr:cNvSpPr txBox="1"/>
          </xdr:nvSpPr>
          <xdr:spPr>
            <a:xfrm>
              <a:off x="8662480" y="3008927"/>
              <a:ext cx="464502" cy="246515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n-US"/>
              </a:defPPr>
              <a:lvl1pPr algn="ctr" rtl="0" eaLnBrk="0" fontAlgn="base" hangingPunct="0">
                <a:spcBef>
                  <a:spcPct val="50000"/>
                </a:spcBef>
                <a:spcAft>
                  <a:spcPct val="0"/>
                </a:spcAft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ctr" rtl="0" eaLnBrk="0" fontAlgn="base" hangingPunct="0">
                <a:spcBef>
                  <a:spcPct val="50000"/>
                </a:spcBef>
                <a:spcAft>
                  <a:spcPct val="0"/>
                </a:spcAft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ctr" rtl="0" eaLnBrk="0" fontAlgn="base" hangingPunct="0">
                <a:spcBef>
                  <a:spcPct val="50000"/>
                </a:spcBef>
                <a:spcAft>
                  <a:spcPct val="0"/>
                </a:spcAft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ctr" rtl="0" eaLnBrk="0" fontAlgn="base" hangingPunct="0">
                <a:spcBef>
                  <a:spcPct val="50000"/>
                </a:spcBef>
                <a:spcAft>
                  <a:spcPct val="0"/>
                </a:spcAft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ctr" rtl="0" eaLnBrk="0" fontAlgn="base" hangingPunct="0">
                <a:spcBef>
                  <a:spcPct val="50000"/>
                </a:spcBef>
                <a:spcAft>
                  <a:spcPct val="0"/>
                </a:spcAft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 algn="l">
                <a:spcBef>
                  <a:spcPts val="0"/>
                </a:spcBef>
              </a:pPr>
              <a:r>
                <a:rPr lang="en-US" sz="1000">
                  <a:solidFill>
                    <a:srgbClr val="658CBB"/>
                  </a:solidFill>
                  <a:latin typeface="Roboto" panose="02000000000000000000" pitchFamily="2" charset="0"/>
                  <a:ea typeface="Roboto" panose="02000000000000000000" pitchFamily="2" charset="0"/>
                </a:rPr>
                <a:t>R-N*</a:t>
              </a:r>
            </a:p>
          </xdr:txBody>
        </xdr:sp>
        <xdr:sp macro="" textlink="">
          <xdr:nvSpPr>
            <xdr:cNvPr id="57" name="TextBox 8">
              <a:extLst>
                <a:ext uri="{FF2B5EF4-FFF2-40B4-BE49-F238E27FC236}">
                  <a16:creationId xmlns:a16="http://schemas.microsoft.com/office/drawing/2014/main" id="{00000000-0008-0000-0200-000039000000}"/>
                </a:ext>
              </a:extLst>
            </xdr:cNvPr>
            <xdr:cNvSpPr txBox="1"/>
          </xdr:nvSpPr>
          <xdr:spPr>
            <a:xfrm>
              <a:off x="8662481" y="3122309"/>
              <a:ext cx="389850" cy="24622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n-US"/>
              </a:defPPr>
              <a:lvl1pPr algn="ctr" rtl="0" eaLnBrk="0" fontAlgn="base" hangingPunct="0">
                <a:spcBef>
                  <a:spcPct val="50000"/>
                </a:spcBef>
                <a:spcAft>
                  <a:spcPct val="0"/>
                </a:spcAft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ctr" rtl="0" eaLnBrk="0" fontAlgn="base" hangingPunct="0">
                <a:spcBef>
                  <a:spcPct val="50000"/>
                </a:spcBef>
                <a:spcAft>
                  <a:spcPct val="0"/>
                </a:spcAft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ctr" rtl="0" eaLnBrk="0" fontAlgn="base" hangingPunct="0">
                <a:spcBef>
                  <a:spcPct val="50000"/>
                </a:spcBef>
                <a:spcAft>
                  <a:spcPct val="0"/>
                </a:spcAft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ctr" rtl="0" eaLnBrk="0" fontAlgn="base" hangingPunct="0">
                <a:spcBef>
                  <a:spcPct val="50000"/>
                </a:spcBef>
                <a:spcAft>
                  <a:spcPct val="0"/>
                </a:spcAft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ctr" rtl="0" eaLnBrk="0" fontAlgn="base" hangingPunct="0">
                <a:spcBef>
                  <a:spcPct val="50000"/>
                </a:spcBef>
                <a:spcAft>
                  <a:spcPct val="0"/>
                </a:spcAft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 algn="l">
                <a:spcBef>
                  <a:spcPts val="0"/>
                </a:spcBef>
              </a:pPr>
              <a:r>
                <a:rPr lang="en-US" sz="1000">
                  <a:solidFill>
                    <a:srgbClr val="658CBB"/>
                  </a:solidFill>
                  <a:latin typeface="Roboto" panose="02000000000000000000" pitchFamily="2" charset="0"/>
                  <a:ea typeface="Roboto" panose="02000000000000000000" pitchFamily="2" charset="0"/>
                </a:rPr>
                <a:t>G-C</a:t>
              </a:r>
            </a:p>
          </xdr:txBody>
        </xdr:sp>
        <xdr:sp macro="" textlink="">
          <xdr:nvSpPr>
            <xdr:cNvPr id="58" name="TextBox 9">
              <a:extLst>
                <a:ext uri="{FF2B5EF4-FFF2-40B4-BE49-F238E27FC236}">
                  <a16:creationId xmlns:a16="http://schemas.microsoft.com/office/drawing/2014/main" id="{00000000-0008-0000-0200-00003A000000}"/>
                </a:ext>
              </a:extLst>
            </xdr:cNvPr>
            <xdr:cNvSpPr txBox="1"/>
          </xdr:nvSpPr>
          <xdr:spPr>
            <a:xfrm>
              <a:off x="8662481" y="3236723"/>
              <a:ext cx="482043" cy="246515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n-US"/>
              </a:defPPr>
              <a:lvl1pPr algn="ctr" rtl="0" eaLnBrk="0" fontAlgn="base" hangingPunct="0">
                <a:spcBef>
                  <a:spcPct val="50000"/>
                </a:spcBef>
                <a:spcAft>
                  <a:spcPct val="0"/>
                </a:spcAft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ctr" rtl="0" eaLnBrk="0" fontAlgn="base" hangingPunct="0">
                <a:spcBef>
                  <a:spcPct val="50000"/>
                </a:spcBef>
                <a:spcAft>
                  <a:spcPct val="0"/>
                </a:spcAft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ctr" rtl="0" eaLnBrk="0" fontAlgn="base" hangingPunct="0">
                <a:spcBef>
                  <a:spcPct val="50000"/>
                </a:spcBef>
                <a:spcAft>
                  <a:spcPct val="0"/>
                </a:spcAft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ctr" rtl="0" eaLnBrk="0" fontAlgn="base" hangingPunct="0">
                <a:spcBef>
                  <a:spcPct val="50000"/>
                </a:spcBef>
                <a:spcAft>
                  <a:spcPct val="0"/>
                </a:spcAft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ctr" rtl="0" eaLnBrk="0" fontAlgn="base" hangingPunct="0">
                <a:spcBef>
                  <a:spcPct val="50000"/>
                </a:spcBef>
                <a:spcAft>
                  <a:spcPct val="0"/>
                </a:spcAft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 algn="l">
                <a:spcBef>
                  <a:spcPts val="0"/>
                </a:spcBef>
              </a:pPr>
              <a:r>
                <a:rPr lang="en-US" sz="1000">
                  <a:solidFill>
                    <a:srgbClr val="658CBB"/>
                  </a:solidFill>
                  <a:latin typeface="Roboto" panose="02000000000000000000" pitchFamily="2" charset="0"/>
                  <a:ea typeface="Roboto" panose="02000000000000000000" pitchFamily="2" charset="0"/>
                </a:rPr>
                <a:t>H-R*</a:t>
              </a:r>
            </a:p>
          </xdr:txBody>
        </xdr:sp>
        <xdr:sp macro="" textlink="">
          <xdr:nvSpPr>
            <xdr:cNvPr id="59" name="TextBox 10">
              <a:extLst>
                <a:ext uri="{FF2B5EF4-FFF2-40B4-BE49-F238E27FC236}">
                  <a16:creationId xmlns:a16="http://schemas.microsoft.com/office/drawing/2014/main" id="{00000000-0008-0000-0200-00003B000000}"/>
                </a:ext>
              </a:extLst>
            </xdr:cNvPr>
            <xdr:cNvSpPr txBox="1"/>
          </xdr:nvSpPr>
          <xdr:spPr>
            <a:xfrm>
              <a:off x="8662842" y="3340377"/>
              <a:ext cx="364202" cy="24622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n-US"/>
              </a:defPPr>
              <a:lvl1pPr algn="ctr" rtl="0" eaLnBrk="0" fontAlgn="base" hangingPunct="0">
                <a:spcBef>
                  <a:spcPct val="50000"/>
                </a:spcBef>
                <a:spcAft>
                  <a:spcPct val="0"/>
                </a:spcAft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ctr" rtl="0" eaLnBrk="0" fontAlgn="base" hangingPunct="0">
                <a:spcBef>
                  <a:spcPct val="50000"/>
                </a:spcBef>
                <a:spcAft>
                  <a:spcPct val="0"/>
                </a:spcAft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ctr" rtl="0" eaLnBrk="0" fontAlgn="base" hangingPunct="0">
                <a:spcBef>
                  <a:spcPct val="50000"/>
                </a:spcBef>
                <a:spcAft>
                  <a:spcPct val="0"/>
                </a:spcAft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ctr" rtl="0" eaLnBrk="0" fontAlgn="base" hangingPunct="0">
                <a:spcBef>
                  <a:spcPct val="50000"/>
                </a:spcBef>
                <a:spcAft>
                  <a:spcPct val="0"/>
                </a:spcAft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ctr" rtl="0" eaLnBrk="0" fontAlgn="base" hangingPunct="0">
                <a:spcBef>
                  <a:spcPct val="50000"/>
                </a:spcBef>
                <a:spcAft>
                  <a:spcPct val="0"/>
                </a:spcAft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 algn="l">
                <a:spcBef>
                  <a:spcPts val="0"/>
                </a:spcBef>
              </a:pPr>
              <a:r>
                <a:rPr lang="en-US" sz="1000">
                  <a:solidFill>
                    <a:srgbClr val="658CBB"/>
                  </a:solidFill>
                  <a:latin typeface="Roboto" panose="02000000000000000000" pitchFamily="2" charset="0"/>
                  <a:ea typeface="Roboto" panose="02000000000000000000" pitchFamily="2" charset="0"/>
                </a:rPr>
                <a:t>E-E</a:t>
              </a:r>
            </a:p>
          </xdr:txBody>
        </xdr:sp>
        <xdr:sp macro="" textlink="">
          <xdr:nvSpPr>
            <xdr:cNvPr id="60" name="TextBox 11">
              <a:extLst>
                <a:ext uri="{FF2B5EF4-FFF2-40B4-BE49-F238E27FC236}">
                  <a16:creationId xmlns:a16="http://schemas.microsoft.com/office/drawing/2014/main" id="{00000000-0008-0000-0200-00003C000000}"/>
                </a:ext>
              </a:extLst>
            </xdr:cNvPr>
            <xdr:cNvSpPr txBox="1"/>
          </xdr:nvSpPr>
          <xdr:spPr>
            <a:xfrm>
              <a:off x="8663299" y="3454886"/>
              <a:ext cx="370614" cy="24622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n-US"/>
              </a:defPPr>
              <a:lvl1pPr algn="ctr" rtl="0" eaLnBrk="0" fontAlgn="base" hangingPunct="0">
                <a:spcBef>
                  <a:spcPct val="50000"/>
                </a:spcBef>
                <a:spcAft>
                  <a:spcPct val="0"/>
                </a:spcAft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ctr" rtl="0" eaLnBrk="0" fontAlgn="base" hangingPunct="0">
                <a:spcBef>
                  <a:spcPct val="50000"/>
                </a:spcBef>
                <a:spcAft>
                  <a:spcPct val="0"/>
                </a:spcAft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ctr" rtl="0" eaLnBrk="0" fontAlgn="base" hangingPunct="0">
                <a:spcBef>
                  <a:spcPct val="50000"/>
                </a:spcBef>
                <a:spcAft>
                  <a:spcPct val="0"/>
                </a:spcAft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ctr" rtl="0" eaLnBrk="0" fontAlgn="base" hangingPunct="0">
                <a:spcBef>
                  <a:spcPct val="50000"/>
                </a:spcBef>
                <a:spcAft>
                  <a:spcPct val="0"/>
                </a:spcAft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ctr" rtl="0" eaLnBrk="0" fontAlgn="base" hangingPunct="0">
                <a:spcBef>
                  <a:spcPct val="50000"/>
                </a:spcBef>
                <a:spcAft>
                  <a:spcPct val="0"/>
                </a:spcAft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 algn="l">
                <a:spcBef>
                  <a:spcPts val="0"/>
                </a:spcBef>
              </a:pPr>
              <a:r>
                <a:rPr lang="en-US" sz="1000">
                  <a:solidFill>
                    <a:srgbClr val="658CBB"/>
                  </a:solidFill>
                  <a:latin typeface="Roboto" panose="02000000000000000000" pitchFamily="2" charset="0"/>
                  <a:ea typeface="Roboto" panose="02000000000000000000" pitchFamily="2" charset="0"/>
                </a:rPr>
                <a:t>R-E</a:t>
              </a:r>
            </a:p>
          </xdr:txBody>
        </xdr:sp>
        <xdr:sp macro="" textlink="">
          <xdr:nvSpPr>
            <xdr:cNvPr id="61" name="TextBox 12">
              <a:extLst>
                <a:ext uri="{FF2B5EF4-FFF2-40B4-BE49-F238E27FC236}">
                  <a16:creationId xmlns:a16="http://schemas.microsoft.com/office/drawing/2014/main" id="{00000000-0008-0000-0200-00003D000000}"/>
                </a:ext>
              </a:extLst>
            </xdr:cNvPr>
            <xdr:cNvSpPr txBox="1"/>
          </xdr:nvSpPr>
          <xdr:spPr>
            <a:xfrm>
              <a:off x="8662481" y="3568173"/>
              <a:ext cx="429418" cy="246515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n-US"/>
              </a:defPPr>
              <a:lvl1pPr algn="ctr" rtl="0" eaLnBrk="0" fontAlgn="base" hangingPunct="0">
                <a:spcBef>
                  <a:spcPct val="50000"/>
                </a:spcBef>
                <a:spcAft>
                  <a:spcPct val="0"/>
                </a:spcAft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ctr" rtl="0" eaLnBrk="0" fontAlgn="base" hangingPunct="0">
                <a:spcBef>
                  <a:spcPct val="50000"/>
                </a:spcBef>
                <a:spcAft>
                  <a:spcPct val="0"/>
                </a:spcAft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ctr" rtl="0" eaLnBrk="0" fontAlgn="base" hangingPunct="0">
                <a:spcBef>
                  <a:spcPct val="50000"/>
                </a:spcBef>
                <a:spcAft>
                  <a:spcPct val="0"/>
                </a:spcAft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ctr" rtl="0" eaLnBrk="0" fontAlgn="base" hangingPunct="0">
                <a:spcBef>
                  <a:spcPct val="50000"/>
                </a:spcBef>
                <a:spcAft>
                  <a:spcPct val="0"/>
                </a:spcAft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ctr" rtl="0" eaLnBrk="0" fontAlgn="base" hangingPunct="0">
                <a:spcBef>
                  <a:spcPct val="50000"/>
                </a:spcBef>
                <a:spcAft>
                  <a:spcPct val="0"/>
                </a:spcAft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 algn="l">
                <a:spcBef>
                  <a:spcPts val="0"/>
                </a:spcBef>
              </a:pPr>
              <a:r>
                <a:rPr lang="en-US" sz="1000">
                  <a:solidFill>
                    <a:srgbClr val="658CBB"/>
                  </a:solidFill>
                  <a:latin typeface="Roboto" panose="02000000000000000000" pitchFamily="2" charset="0"/>
                  <a:ea typeface="Roboto" panose="02000000000000000000" pitchFamily="2" charset="0"/>
                </a:rPr>
                <a:t>I-N*</a:t>
              </a:r>
            </a:p>
          </xdr:txBody>
        </xdr:sp>
        <xdr:sp macro="" textlink="">
          <xdr:nvSpPr>
            <xdr:cNvPr id="62" name="TextBox 13">
              <a:extLst>
                <a:ext uri="{FF2B5EF4-FFF2-40B4-BE49-F238E27FC236}">
                  <a16:creationId xmlns:a16="http://schemas.microsoft.com/office/drawing/2014/main" id="{00000000-0008-0000-0200-00003E000000}"/>
                </a:ext>
              </a:extLst>
            </xdr:cNvPr>
            <xdr:cNvSpPr txBox="1"/>
          </xdr:nvSpPr>
          <xdr:spPr>
            <a:xfrm>
              <a:off x="8662481" y="3772424"/>
              <a:ext cx="389850" cy="24622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n-US"/>
              </a:defPPr>
              <a:lvl1pPr algn="ctr" rtl="0" eaLnBrk="0" fontAlgn="base" hangingPunct="0">
                <a:spcBef>
                  <a:spcPct val="50000"/>
                </a:spcBef>
                <a:spcAft>
                  <a:spcPct val="0"/>
                </a:spcAft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ctr" rtl="0" eaLnBrk="0" fontAlgn="base" hangingPunct="0">
                <a:spcBef>
                  <a:spcPct val="50000"/>
                </a:spcBef>
                <a:spcAft>
                  <a:spcPct val="0"/>
                </a:spcAft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ctr" rtl="0" eaLnBrk="0" fontAlgn="base" hangingPunct="0">
                <a:spcBef>
                  <a:spcPct val="50000"/>
                </a:spcBef>
                <a:spcAft>
                  <a:spcPct val="0"/>
                </a:spcAft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ctr" rtl="0" eaLnBrk="0" fontAlgn="base" hangingPunct="0">
                <a:spcBef>
                  <a:spcPct val="50000"/>
                </a:spcBef>
                <a:spcAft>
                  <a:spcPct val="0"/>
                </a:spcAft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ctr" rtl="0" eaLnBrk="0" fontAlgn="base" hangingPunct="0">
                <a:spcBef>
                  <a:spcPct val="50000"/>
                </a:spcBef>
                <a:spcAft>
                  <a:spcPct val="0"/>
                </a:spcAft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 algn="l">
                <a:spcBef>
                  <a:spcPts val="0"/>
                </a:spcBef>
              </a:pPr>
              <a:r>
                <a:rPr lang="en-US" sz="1000">
                  <a:solidFill>
                    <a:srgbClr val="658CBB"/>
                  </a:solidFill>
                  <a:latin typeface="Roboto" panose="02000000000000000000" pitchFamily="2" charset="0"/>
                  <a:ea typeface="Roboto" panose="02000000000000000000" pitchFamily="2" charset="0"/>
                </a:rPr>
                <a:t>N-R</a:t>
              </a:r>
            </a:p>
          </xdr:txBody>
        </xdr:sp>
        <xdr:sp macro="" textlink="">
          <xdr:nvSpPr>
            <xdr:cNvPr id="63" name="TextBox 14">
              <a:extLst>
                <a:ext uri="{FF2B5EF4-FFF2-40B4-BE49-F238E27FC236}">
                  <a16:creationId xmlns:a16="http://schemas.microsoft.com/office/drawing/2014/main" id="{00000000-0008-0000-0200-00003F000000}"/>
                </a:ext>
              </a:extLst>
            </xdr:cNvPr>
            <xdr:cNvSpPr txBox="1"/>
          </xdr:nvSpPr>
          <xdr:spPr>
            <a:xfrm>
              <a:off x="8662481" y="4065116"/>
              <a:ext cx="389850" cy="24622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n-US"/>
              </a:defPPr>
              <a:lvl1pPr algn="ctr" rtl="0" eaLnBrk="0" fontAlgn="base" hangingPunct="0">
                <a:spcBef>
                  <a:spcPct val="50000"/>
                </a:spcBef>
                <a:spcAft>
                  <a:spcPct val="0"/>
                </a:spcAft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ctr" rtl="0" eaLnBrk="0" fontAlgn="base" hangingPunct="0">
                <a:spcBef>
                  <a:spcPct val="50000"/>
                </a:spcBef>
                <a:spcAft>
                  <a:spcPct val="0"/>
                </a:spcAft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ctr" rtl="0" eaLnBrk="0" fontAlgn="base" hangingPunct="0">
                <a:spcBef>
                  <a:spcPct val="50000"/>
                </a:spcBef>
                <a:spcAft>
                  <a:spcPct val="0"/>
                </a:spcAft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ctr" rtl="0" eaLnBrk="0" fontAlgn="base" hangingPunct="0">
                <a:spcBef>
                  <a:spcPct val="50000"/>
                </a:spcBef>
                <a:spcAft>
                  <a:spcPct val="0"/>
                </a:spcAft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ctr" rtl="0" eaLnBrk="0" fontAlgn="base" hangingPunct="0">
                <a:spcBef>
                  <a:spcPct val="50000"/>
                </a:spcBef>
                <a:spcAft>
                  <a:spcPct val="0"/>
                </a:spcAft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 algn="l">
                <a:spcBef>
                  <a:spcPts val="0"/>
                </a:spcBef>
              </a:pPr>
              <a:r>
                <a:rPr lang="en-US" sz="1000">
                  <a:solidFill>
                    <a:srgbClr val="658CBB"/>
                  </a:solidFill>
                  <a:latin typeface="Roboto" panose="02000000000000000000" pitchFamily="2" charset="0"/>
                  <a:ea typeface="Roboto" panose="02000000000000000000" pitchFamily="2" charset="0"/>
                </a:rPr>
                <a:t>R-R</a:t>
              </a:r>
            </a:p>
          </xdr:txBody>
        </xdr:sp>
        <xdr:sp macro="" textlink="">
          <xdr:nvSpPr>
            <xdr:cNvPr id="64" name="TextBox 15">
              <a:extLst>
                <a:ext uri="{FF2B5EF4-FFF2-40B4-BE49-F238E27FC236}">
                  <a16:creationId xmlns:a16="http://schemas.microsoft.com/office/drawing/2014/main" id="{00000000-0008-0000-0200-000040000000}"/>
                </a:ext>
              </a:extLst>
            </xdr:cNvPr>
            <xdr:cNvSpPr txBox="1"/>
          </xdr:nvSpPr>
          <xdr:spPr>
            <a:xfrm>
              <a:off x="8662481" y="3967751"/>
              <a:ext cx="423514" cy="24622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n-US"/>
              </a:defPPr>
              <a:lvl1pPr algn="ctr" rtl="0" eaLnBrk="0" fontAlgn="base" hangingPunct="0">
                <a:spcBef>
                  <a:spcPct val="50000"/>
                </a:spcBef>
                <a:spcAft>
                  <a:spcPct val="0"/>
                </a:spcAft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ctr" rtl="0" eaLnBrk="0" fontAlgn="base" hangingPunct="0">
                <a:spcBef>
                  <a:spcPct val="50000"/>
                </a:spcBef>
                <a:spcAft>
                  <a:spcPct val="0"/>
                </a:spcAft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ctr" rtl="0" eaLnBrk="0" fontAlgn="base" hangingPunct="0">
                <a:spcBef>
                  <a:spcPct val="50000"/>
                </a:spcBef>
                <a:spcAft>
                  <a:spcPct val="0"/>
                </a:spcAft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ctr" rtl="0" eaLnBrk="0" fontAlgn="base" hangingPunct="0">
                <a:spcBef>
                  <a:spcPct val="50000"/>
                </a:spcBef>
                <a:spcAft>
                  <a:spcPct val="0"/>
                </a:spcAft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ctr" rtl="0" eaLnBrk="0" fontAlgn="base" hangingPunct="0">
                <a:spcBef>
                  <a:spcPct val="50000"/>
                </a:spcBef>
                <a:spcAft>
                  <a:spcPct val="0"/>
                </a:spcAft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 algn="l">
                <a:spcBef>
                  <a:spcPts val="0"/>
                </a:spcBef>
              </a:pPr>
              <a:r>
                <a:rPr lang="en-US" sz="1000">
                  <a:solidFill>
                    <a:srgbClr val="F58701"/>
                  </a:solidFill>
                  <a:latin typeface="Roboto" panose="02000000000000000000" pitchFamily="2" charset="0"/>
                  <a:ea typeface="Roboto" panose="02000000000000000000" pitchFamily="2" charset="0"/>
                </a:rPr>
                <a:t>M-N</a:t>
              </a:r>
            </a:p>
          </xdr:txBody>
        </xdr:sp>
        <xdr:sp macro="" textlink="">
          <xdr:nvSpPr>
            <xdr:cNvPr id="65" name="TextBox 16">
              <a:extLst>
                <a:ext uri="{FF2B5EF4-FFF2-40B4-BE49-F238E27FC236}">
                  <a16:creationId xmlns:a16="http://schemas.microsoft.com/office/drawing/2014/main" id="{00000000-0008-0000-0200-000041000000}"/>
                </a:ext>
              </a:extLst>
            </xdr:cNvPr>
            <xdr:cNvSpPr txBox="1"/>
          </xdr:nvSpPr>
          <xdr:spPr>
            <a:xfrm>
              <a:off x="8662481" y="3869185"/>
              <a:ext cx="477657" cy="246515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n-US"/>
              </a:defPPr>
              <a:lvl1pPr algn="ctr" rtl="0" eaLnBrk="0" fontAlgn="base" hangingPunct="0">
                <a:spcBef>
                  <a:spcPct val="50000"/>
                </a:spcBef>
                <a:spcAft>
                  <a:spcPct val="0"/>
                </a:spcAft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ctr" rtl="0" eaLnBrk="0" fontAlgn="base" hangingPunct="0">
                <a:spcBef>
                  <a:spcPct val="50000"/>
                </a:spcBef>
                <a:spcAft>
                  <a:spcPct val="0"/>
                </a:spcAft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ctr" rtl="0" eaLnBrk="0" fontAlgn="base" hangingPunct="0">
                <a:spcBef>
                  <a:spcPct val="50000"/>
                </a:spcBef>
                <a:spcAft>
                  <a:spcPct val="0"/>
                </a:spcAft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ctr" rtl="0" eaLnBrk="0" fontAlgn="base" hangingPunct="0">
                <a:spcBef>
                  <a:spcPct val="50000"/>
                </a:spcBef>
                <a:spcAft>
                  <a:spcPct val="0"/>
                </a:spcAft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ctr" rtl="0" eaLnBrk="0" fontAlgn="base" hangingPunct="0">
                <a:spcBef>
                  <a:spcPct val="50000"/>
                </a:spcBef>
                <a:spcAft>
                  <a:spcPct val="0"/>
                </a:spcAft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 algn="l">
                <a:spcBef>
                  <a:spcPts val="0"/>
                </a:spcBef>
              </a:pPr>
              <a:r>
                <a:rPr lang="en-US" sz="1000">
                  <a:solidFill>
                    <a:srgbClr val="F58701"/>
                  </a:solidFill>
                  <a:latin typeface="Roboto" panose="02000000000000000000" pitchFamily="2" charset="0"/>
                  <a:ea typeface="Roboto" panose="02000000000000000000" pitchFamily="2" charset="0"/>
                </a:rPr>
                <a:t>H-R*</a:t>
              </a:r>
            </a:p>
          </xdr:txBody>
        </xdr:sp>
        <xdr:sp macro="" textlink="">
          <xdr:nvSpPr>
            <xdr:cNvPr id="66" name="TextBox 17">
              <a:extLst>
                <a:ext uri="{FF2B5EF4-FFF2-40B4-BE49-F238E27FC236}">
                  <a16:creationId xmlns:a16="http://schemas.microsoft.com/office/drawing/2014/main" id="{00000000-0008-0000-0200-000042000000}"/>
                </a:ext>
              </a:extLst>
            </xdr:cNvPr>
            <xdr:cNvSpPr txBox="1"/>
          </xdr:nvSpPr>
          <xdr:spPr>
            <a:xfrm>
              <a:off x="8662480" y="4165620"/>
              <a:ext cx="446960" cy="246515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n-US"/>
              </a:defPPr>
              <a:lvl1pPr algn="ctr" rtl="0" eaLnBrk="0" fontAlgn="base" hangingPunct="0">
                <a:spcBef>
                  <a:spcPct val="50000"/>
                </a:spcBef>
                <a:spcAft>
                  <a:spcPct val="0"/>
                </a:spcAft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ctr" rtl="0" eaLnBrk="0" fontAlgn="base" hangingPunct="0">
                <a:spcBef>
                  <a:spcPct val="50000"/>
                </a:spcBef>
                <a:spcAft>
                  <a:spcPct val="0"/>
                </a:spcAft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ctr" rtl="0" eaLnBrk="0" fontAlgn="base" hangingPunct="0">
                <a:spcBef>
                  <a:spcPct val="50000"/>
                </a:spcBef>
                <a:spcAft>
                  <a:spcPct val="0"/>
                </a:spcAft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ctr" rtl="0" eaLnBrk="0" fontAlgn="base" hangingPunct="0">
                <a:spcBef>
                  <a:spcPct val="50000"/>
                </a:spcBef>
                <a:spcAft>
                  <a:spcPct val="0"/>
                </a:spcAft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ctr" rtl="0" eaLnBrk="0" fontAlgn="base" hangingPunct="0">
                <a:spcBef>
                  <a:spcPct val="50000"/>
                </a:spcBef>
                <a:spcAft>
                  <a:spcPct val="0"/>
                </a:spcAft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 algn="l">
                <a:spcBef>
                  <a:spcPts val="0"/>
                </a:spcBef>
              </a:pPr>
              <a:r>
                <a:rPr lang="en-US" sz="1000">
                  <a:solidFill>
                    <a:srgbClr val="F58701"/>
                  </a:solidFill>
                  <a:latin typeface="Roboto" panose="02000000000000000000" pitchFamily="2" charset="0"/>
                  <a:ea typeface="Roboto" panose="02000000000000000000" pitchFamily="2" charset="0"/>
                </a:rPr>
                <a:t>I-N*</a:t>
              </a:r>
            </a:p>
          </xdr:txBody>
        </xdr:sp>
        <xdr:sp macro="" textlink="">
          <xdr:nvSpPr>
            <xdr:cNvPr id="67" name="TextBox 18">
              <a:extLst>
                <a:ext uri="{FF2B5EF4-FFF2-40B4-BE49-F238E27FC236}">
                  <a16:creationId xmlns:a16="http://schemas.microsoft.com/office/drawing/2014/main" id="{00000000-0008-0000-0200-000043000000}"/>
                </a:ext>
              </a:extLst>
            </xdr:cNvPr>
            <xdr:cNvSpPr txBox="1"/>
          </xdr:nvSpPr>
          <xdr:spPr>
            <a:xfrm>
              <a:off x="8662481" y="4356096"/>
              <a:ext cx="389850" cy="24622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n-US"/>
              </a:defPPr>
              <a:lvl1pPr algn="ctr" rtl="0" eaLnBrk="0" fontAlgn="base" hangingPunct="0">
                <a:spcBef>
                  <a:spcPct val="50000"/>
                </a:spcBef>
                <a:spcAft>
                  <a:spcPct val="0"/>
                </a:spcAft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ctr" rtl="0" eaLnBrk="0" fontAlgn="base" hangingPunct="0">
                <a:spcBef>
                  <a:spcPct val="50000"/>
                </a:spcBef>
                <a:spcAft>
                  <a:spcPct val="0"/>
                </a:spcAft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ctr" rtl="0" eaLnBrk="0" fontAlgn="base" hangingPunct="0">
                <a:spcBef>
                  <a:spcPct val="50000"/>
                </a:spcBef>
                <a:spcAft>
                  <a:spcPct val="0"/>
                </a:spcAft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ctr" rtl="0" eaLnBrk="0" fontAlgn="base" hangingPunct="0">
                <a:spcBef>
                  <a:spcPct val="50000"/>
                </a:spcBef>
                <a:spcAft>
                  <a:spcPct val="0"/>
                </a:spcAft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ctr" rtl="0" eaLnBrk="0" fontAlgn="base" hangingPunct="0">
                <a:spcBef>
                  <a:spcPct val="50000"/>
                </a:spcBef>
                <a:spcAft>
                  <a:spcPct val="0"/>
                </a:spcAft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 algn="l">
                <a:spcBef>
                  <a:spcPts val="0"/>
                </a:spcBef>
              </a:pPr>
              <a:r>
                <a:rPr lang="en-US" sz="1000">
                  <a:solidFill>
                    <a:srgbClr val="F58701"/>
                  </a:solidFill>
                  <a:latin typeface="Roboto" panose="02000000000000000000" pitchFamily="2" charset="0"/>
                  <a:ea typeface="Roboto" panose="02000000000000000000" pitchFamily="2" charset="0"/>
                </a:rPr>
                <a:t>N-R</a:t>
              </a:r>
            </a:p>
          </xdr:txBody>
        </xdr:sp>
        <xdr:sp macro="" textlink="">
          <xdr:nvSpPr>
            <xdr:cNvPr id="68" name="TextBox 19">
              <a:extLst>
                <a:ext uri="{FF2B5EF4-FFF2-40B4-BE49-F238E27FC236}">
                  <a16:creationId xmlns:a16="http://schemas.microsoft.com/office/drawing/2014/main" id="{00000000-0008-0000-0200-000044000000}"/>
                </a:ext>
              </a:extLst>
            </xdr:cNvPr>
            <xdr:cNvSpPr txBox="1"/>
          </xdr:nvSpPr>
          <xdr:spPr>
            <a:xfrm>
              <a:off x="8662481" y="4512755"/>
              <a:ext cx="370614" cy="24622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n-US"/>
              </a:defPPr>
              <a:lvl1pPr algn="ctr" rtl="0" eaLnBrk="0" fontAlgn="base" hangingPunct="0">
                <a:spcBef>
                  <a:spcPct val="50000"/>
                </a:spcBef>
                <a:spcAft>
                  <a:spcPct val="0"/>
                </a:spcAft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ctr" rtl="0" eaLnBrk="0" fontAlgn="base" hangingPunct="0">
                <a:spcBef>
                  <a:spcPct val="50000"/>
                </a:spcBef>
                <a:spcAft>
                  <a:spcPct val="0"/>
                </a:spcAft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ctr" rtl="0" eaLnBrk="0" fontAlgn="base" hangingPunct="0">
                <a:spcBef>
                  <a:spcPct val="50000"/>
                </a:spcBef>
                <a:spcAft>
                  <a:spcPct val="0"/>
                </a:spcAft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ctr" rtl="0" eaLnBrk="0" fontAlgn="base" hangingPunct="0">
                <a:spcBef>
                  <a:spcPct val="50000"/>
                </a:spcBef>
                <a:spcAft>
                  <a:spcPct val="0"/>
                </a:spcAft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ctr" rtl="0" eaLnBrk="0" fontAlgn="base" hangingPunct="0">
                <a:spcBef>
                  <a:spcPct val="50000"/>
                </a:spcBef>
                <a:spcAft>
                  <a:spcPct val="0"/>
                </a:spcAft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 algn="l">
                <a:spcBef>
                  <a:spcPts val="0"/>
                </a:spcBef>
              </a:pPr>
              <a:r>
                <a:rPr lang="en-US" sz="1000">
                  <a:solidFill>
                    <a:srgbClr val="F58701"/>
                  </a:solidFill>
                  <a:latin typeface="Roboto" panose="02000000000000000000" pitchFamily="2" charset="0"/>
                  <a:ea typeface="Roboto" panose="02000000000000000000" pitchFamily="2" charset="0"/>
                </a:rPr>
                <a:t>R-E</a:t>
              </a:r>
            </a:p>
          </xdr:txBody>
        </xdr:sp>
        <xdr:sp macro="" textlink="">
          <xdr:nvSpPr>
            <xdr:cNvPr id="69" name="TextBox 20">
              <a:extLst>
                <a:ext uri="{FF2B5EF4-FFF2-40B4-BE49-F238E27FC236}">
                  <a16:creationId xmlns:a16="http://schemas.microsoft.com/office/drawing/2014/main" id="{00000000-0008-0000-0200-000045000000}"/>
                </a:ext>
              </a:extLst>
            </xdr:cNvPr>
            <xdr:cNvSpPr txBox="1"/>
          </xdr:nvSpPr>
          <xdr:spPr>
            <a:xfrm>
              <a:off x="8662481" y="4613669"/>
              <a:ext cx="389850" cy="24622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n-US"/>
              </a:defPPr>
              <a:lvl1pPr algn="ctr" rtl="0" eaLnBrk="0" fontAlgn="base" hangingPunct="0">
                <a:spcBef>
                  <a:spcPct val="50000"/>
                </a:spcBef>
                <a:spcAft>
                  <a:spcPct val="0"/>
                </a:spcAft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ctr" rtl="0" eaLnBrk="0" fontAlgn="base" hangingPunct="0">
                <a:spcBef>
                  <a:spcPct val="50000"/>
                </a:spcBef>
                <a:spcAft>
                  <a:spcPct val="0"/>
                </a:spcAft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ctr" rtl="0" eaLnBrk="0" fontAlgn="base" hangingPunct="0">
                <a:spcBef>
                  <a:spcPct val="50000"/>
                </a:spcBef>
                <a:spcAft>
                  <a:spcPct val="0"/>
                </a:spcAft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ctr" rtl="0" eaLnBrk="0" fontAlgn="base" hangingPunct="0">
                <a:spcBef>
                  <a:spcPct val="50000"/>
                </a:spcBef>
                <a:spcAft>
                  <a:spcPct val="0"/>
                </a:spcAft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ctr" rtl="0" eaLnBrk="0" fontAlgn="base" hangingPunct="0">
                <a:spcBef>
                  <a:spcPct val="50000"/>
                </a:spcBef>
                <a:spcAft>
                  <a:spcPct val="0"/>
                </a:spcAft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 algn="l">
                <a:spcBef>
                  <a:spcPts val="0"/>
                </a:spcBef>
              </a:pPr>
              <a:r>
                <a:rPr lang="en-US" sz="1000">
                  <a:solidFill>
                    <a:srgbClr val="F58701"/>
                  </a:solidFill>
                  <a:latin typeface="Roboto" panose="02000000000000000000" pitchFamily="2" charset="0"/>
                  <a:ea typeface="Roboto" panose="02000000000000000000" pitchFamily="2" charset="0"/>
                </a:rPr>
                <a:t>G-C</a:t>
              </a:r>
            </a:p>
          </xdr:txBody>
        </xdr:sp>
        <xdr:sp macro="" textlink="">
          <xdr:nvSpPr>
            <xdr:cNvPr id="70" name="TextBox 21">
              <a:extLst>
                <a:ext uri="{FF2B5EF4-FFF2-40B4-BE49-F238E27FC236}">
                  <a16:creationId xmlns:a16="http://schemas.microsoft.com/office/drawing/2014/main" id="{00000000-0008-0000-0200-000046000000}"/>
                </a:ext>
              </a:extLst>
            </xdr:cNvPr>
            <xdr:cNvSpPr txBox="1"/>
          </xdr:nvSpPr>
          <xdr:spPr>
            <a:xfrm>
              <a:off x="8662480" y="4709569"/>
              <a:ext cx="473272" cy="246515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n-US"/>
              </a:defPPr>
              <a:lvl1pPr algn="ctr" rtl="0" eaLnBrk="0" fontAlgn="base" hangingPunct="0">
                <a:spcBef>
                  <a:spcPct val="50000"/>
                </a:spcBef>
                <a:spcAft>
                  <a:spcPct val="0"/>
                </a:spcAft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ctr" rtl="0" eaLnBrk="0" fontAlgn="base" hangingPunct="0">
                <a:spcBef>
                  <a:spcPct val="50000"/>
                </a:spcBef>
                <a:spcAft>
                  <a:spcPct val="0"/>
                </a:spcAft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ctr" rtl="0" eaLnBrk="0" fontAlgn="base" hangingPunct="0">
                <a:spcBef>
                  <a:spcPct val="50000"/>
                </a:spcBef>
                <a:spcAft>
                  <a:spcPct val="0"/>
                </a:spcAft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ctr" rtl="0" eaLnBrk="0" fontAlgn="base" hangingPunct="0">
                <a:spcBef>
                  <a:spcPct val="50000"/>
                </a:spcBef>
                <a:spcAft>
                  <a:spcPct val="0"/>
                </a:spcAft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ctr" rtl="0" eaLnBrk="0" fontAlgn="base" hangingPunct="0">
                <a:spcBef>
                  <a:spcPct val="50000"/>
                </a:spcBef>
                <a:spcAft>
                  <a:spcPct val="0"/>
                </a:spcAft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 algn="l">
                <a:spcBef>
                  <a:spcPts val="0"/>
                </a:spcBef>
              </a:pPr>
              <a:r>
                <a:rPr lang="en-US" sz="1000">
                  <a:solidFill>
                    <a:srgbClr val="F58701"/>
                  </a:solidFill>
                  <a:latin typeface="Roboto" panose="02000000000000000000" pitchFamily="2" charset="0"/>
                  <a:ea typeface="Roboto" panose="02000000000000000000" pitchFamily="2" charset="0"/>
                </a:rPr>
                <a:t>R-N*</a:t>
              </a:r>
            </a:p>
          </xdr:txBody>
        </xdr:sp>
        <xdr:sp macro="" textlink="">
          <xdr:nvSpPr>
            <xdr:cNvPr id="71" name="TextBox 22">
              <a:extLst>
                <a:ext uri="{FF2B5EF4-FFF2-40B4-BE49-F238E27FC236}">
                  <a16:creationId xmlns:a16="http://schemas.microsoft.com/office/drawing/2014/main" id="{00000000-0008-0000-0200-000047000000}"/>
                </a:ext>
              </a:extLst>
            </xdr:cNvPr>
            <xdr:cNvSpPr txBox="1"/>
          </xdr:nvSpPr>
          <xdr:spPr>
            <a:xfrm>
              <a:off x="8662481" y="4807327"/>
              <a:ext cx="389850" cy="24622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n-US"/>
              </a:defPPr>
              <a:lvl1pPr algn="ctr" rtl="0" eaLnBrk="0" fontAlgn="base" hangingPunct="0">
                <a:spcBef>
                  <a:spcPct val="50000"/>
                </a:spcBef>
                <a:spcAft>
                  <a:spcPct val="0"/>
                </a:spcAft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ctr" rtl="0" eaLnBrk="0" fontAlgn="base" hangingPunct="0">
                <a:spcBef>
                  <a:spcPct val="50000"/>
                </a:spcBef>
                <a:spcAft>
                  <a:spcPct val="0"/>
                </a:spcAft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ctr" rtl="0" eaLnBrk="0" fontAlgn="base" hangingPunct="0">
                <a:spcBef>
                  <a:spcPct val="50000"/>
                </a:spcBef>
                <a:spcAft>
                  <a:spcPct val="0"/>
                </a:spcAft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ctr" rtl="0" eaLnBrk="0" fontAlgn="base" hangingPunct="0">
                <a:spcBef>
                  <a:spcPct val="50000"/>
                </a:spcBef>
                <a:spcAft>
                  <a:spcPct val="0"/>
                </a:spcAft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ctr" rtl="0" eaLnBrk="0" fontAlgn="base" hangingPunct="0">
                <a:spcBef>
                  <a:spcPct val="50000"/>
                </a:spcBef>
                <a:spcAft>
                  <a:spcPct val="0"/>
                </a:spcAft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 algn="l">
                <a:spcBef>
                  <a:spcPts val="0"/>
                </a:spcBef>
              </a:pPr>
              <a:r>
                <a:rPr lang="en-US" sz="1000">
                  <a:solidFill>
                    <a:srgbClr val="F58701"/>
                  </a:solidFill>
                  <a:latin typeface="Roboto" panose="02000000000000000000" pitchFamily="2" charset="0"/>
                  <a:ea typeface="Roboto" panose="02000000000000000000" pitchFamily="2" charset="0"/>
                </a:rPr>
                <a:t>R-R</a:t>
              </a:r>
            </a:p>
          </xdr:txBody>
        </xdr:sp>
        <xdr:sp macro="" textlink="">
          <xdr:nvSpPr>
            <xdr:cNvPr id="72" name="TextBox 23">
              <a:extLst>
                <a:ext uri="{FF2B5EF4-FFF2-40B4-BE49-F238E27FC236}">
                  <a16:creationId xmlns:a16="http://schemas.microsoft.com/office/drawing/2014/main" id="{00000000-0008-0000-0200-000048000000}"/>
                </a:ext>
              </a:extLst>
            </xdr:cNvPr>
            <xdr:cNvSpPr txBox="1"/>
          </xdr:nvSpPr>
          <xdr:spPr>
            <a:xfrm>
              <a:off x="8662481" y="4903407"/>
              <a:ext cx="364202" cy="24622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n-US"/>
              </a:defPPr>
              <a:lvl1pPr algn="ctr" rtl="0" eaLnBrk="0" fontAlgn="base" hangingPunct="0">
                <a:spcBef>
                  <a:spcPct val="50000"/>
                </a:spcBef>
                <a:spcAft>
                  <a:spcPct val="0"/>
                </a:spcAft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ctr" rtl="0" eaLnBrk="0" fontAlgn="base" hangingPunct="0">
                <a:spcBef>
                  <a:spcPct val="50000"/>
                </a:spcBef>
                <a:spcAft>
                  <a:spcPct val="0"/>
                </a:spcAft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ctr" rtl="0" eaLnBrk="0" fontAlgn="base" hangingPunct="0">
                <a:spcBef>
                  <a:spcPct val="50000"/>
                </a:spcBef>
                <a:spcAft>
                  <a:spcPct val="0"/>
                </a:spcAft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ctr" rtl="0" eaLnBrk="0" fontAlgn="base" hangingPunct="0">
                <a:spcBef>
                  <a:spcPct val="50000"/>
                </a:spcBef>
                <a:spcAft>
                  <a:spcPct val="0"/>
                </a:spcAft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ctr" rtl="0" eaLnBrk="0" fontAlgn="base" hangingPunct="0">
                <a:spcBef>
                  <a:spcPct val="50000"/>
                </a:spcBef>
                <a:spcAft>
                  <a:spcPct val="0"/>
                </a:spcAft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 algn="l">
                <a:spcBef>
                  <a:spcPts val="0"/>
                </a:spcBef>
              </a:pPr>
              <a:r>
                <a:rPr lang="en-US" sz="1000">
                  <a:solidFill>
                    <a:srgbClr val="F58701"/>
                  </a:solidFill>
                  <a:latin typeface="Roboto" panose="02000000000000000000" pitchFamily="2" charset="0"/>
                  <a:ea typeface="Roboto" panose="02000000000000000000" pitchFamily="2" charset="0"/>
                </a:rPr>
                <a:t>E-E</a:t>
              </a:r>
            </a:p>
          </xdr:txBody>
        </xdr:sp>
      </xdr:grpSp>
    </xdr:grpSp>
    <xdr:clientData/>
  </xdr:twoCellAnchor>
  <xdr:twoCellAnchor>
    <xdr:from>
      <xdr:col>9</xdr:col>
      <xdr:colOff>0</xdr:colOff>
      <xdr:row>87</xdr:row>
      <xdr:rowOff>0</xdr:rowOff>
    </xdr:from>
    <xdr:to>
      <xdr:col>20</xdr:col>
      <xdr:colOff>155481</xdr:colOff>
      <xdr:row>109</xdr:row>
      <xdr:rowOff>52294</xdr:rowOff>
    </xdr:to>
    <xdr:graphicFrame macro="">
      <xdr:nvGraphicFramePr>
        <xdr:cNvPr id="74" name="Chart 73">
          <a:extLst>
            <a:ext uri="{FF2B5EF4-FFF2-40B4-BE49-F238E27FC236}">
              <a16:creationId xmlns:a16="http://schemas.microsoft.com/office/drawing/2014/main" id="{00000000-0008-0000-0200-00004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26</xdr:col>
      <xdr:colOff>209178</xdr:colOff>
      <xdr:row>80</xdr:row>
      <xdr:rowOff>155762</xdr:rowOff>
    </xdr:from>
    <xdr:to>
      <xdr:col>38</xdr:col>
      <xdr:colOff>90714</xdr:colOff>
      <xdr:row>107</xdr:row>
      <xdr:rowOff>112486</xdr:rowOff>
    </xdr:to>
    <xdr:grpSp>
      <xdr:nvGrpSpPr>
        <xdr:cNvPr id="85" name="Group 84">
          <a:extLst>
            <a:ext uri="{FF2B5EF4-FFF2-40B4-BE49-F238E27FC236}">
              <a16:creationId xmlns:a16="http://schemas.microsoft.com/office/drawing/2014/main" id="{00000000-0008-0000-0200-000055000000}"/>
            </a:ext>
          </a:extLst>
        </xdr:cNvPr>
        <xdr:cNvGrpSpPr/>
      </xdr:nvGrpSpPr>
      <xdr:grpSpPr>
        <a:xfrm>
          <a:off x="16129535" y="15395762"/>
          <a:ext cx="7229393" cy="5100224"/>
          <a:chOff x="16312778" y="14570262"/>
          <a:chExt cx="7196736" cy="4928774"/>
        </a:xfrm>
      </xdr:grpSpPr>
      <xdr:graphicFrame macro="">
        <xdr:nvGraphicFramePr>
          <xdr:cNvPr id="8" name="Chart 7">
            <a:extLst>
              <a:ext uri="{FF2B5EF4-FFF2-40B4-BE49-F238E27FC236}">
                <a16:creationId xmlns:a16="http://schemas.microsoft.com/office/drawing/2014/main" id="{00000000-0008-0000-0200-000008000000}"/>
              </a:ext>
            </a:extLst>
          </xdr:cNvPr>
          <xdr:cNvGraphicFramePr>
            <a:graphicFrameLocks/>
          </xdr:cNvGraphicFramePr>
        </xdr:nvGraphicFramePr>
        <xdr:xfrm>
          <a:off x="16312778" y="14570262"/>
          <a:ext cx="7196736" cy="4928774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8"/>
          </a:graphicData>
        </a:graphic>
      </xdr:graphicFrame>
      <xdr:sp macro="" textlink="">
        <xdr:nvSpPr>
          <xdr:cNvPr id="9" name="TextBox 1">
            <a:extLst>
              <a:ext uri="{FF2B5EF4-FFF2-40B4-BE49-F238E27FC236}">
                <a16:creationId xmlns:a16="http://schemas.microsoft.com/office/drawing/2014/main" id="{00000000-0008-0000-0200-000009000000}"/>
              </a:ext>
            </a:extLst>
          </xdr:cNvPr>
          <xdr:cNvSpPr txBox="1"/>
        </xdr:nvSpPr>
        <xdr:spPr>
          <a:xfrm>
            <a:off x="21469350" y="17557750"/>
            <a:ext cx="454949" cy="257699"/>
          </a:xfrm>
          <a:prstGeom prst="rect">
            <a:avLst/>
          </a:prstGeom>
        </xdr:spPr>
        <xdr:txBody>
          <a:bodyPr wrap="square" rtlCol="0"/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100">
                <a:solidFill>
                  <a:schemeClr val="accent1">
                    <a:lumMod val="60000"/>
                    <a:lumOff val="40000"/>
                  </a:schemeClr>
                </a:solidFill>
                <a:latin typeface="Roboto" panose="02000000000000000000" pitchFamily="2" charset="0"/>
                <a:ea typeface="Roboto" panose="02000000000000000000" pitchFamily="2" charset="0"/>
              </a:rPr>
              <a:t>G-C</a:t>
            </a:r>
          </a:p>
        </xdr:txBody>
      </xdr:sp>
      <xdr:sp macro="" textlink="">
        <xdr:nvSpPr>
          <xdr:cNvPr id="43" name="TextBox 1">
            <a:extLst>
              <a:ext uri="{FF2B5EF4-FFF2-40B4-BE49-F238E27FC236}">
                <a16:creationId xmlns:a16="http://schemas.microsoft.com/office/drawing/2014/main" id="{00000000-0008-0000-0200-00002B000000}"/>
              </a:ext>
            </a:extLst>
          </xdr:cNvPr>
          <xdr:cNvSpPr txBox="1"/>
        </xdr:nvSpPr>
        <xdr:spPr>
          <a:xfrm>
            <a:off x="21799550" y="17056100"/>
            <a:ext cx="527050" cy="257699"/>
          </a:xfrm>
          <a:prstGeom prst="rect">
            <a:avLst/>
          </a:prstGeom>
        </xdr:spPr>
        <xdr:txBody>
          <a:bodyPr wrap="square" rtlCol="0"/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100">
                <a:solidFill>
                  <a:schemeClr val="accent1">
                    <a:lumMod val="60000"/>
                    <a:lumOff val="40000"/>
                  </a:schemeClr>
                </a:solidFill>
                <a:latin typeface="Roboto" panose="02000000000000000000" pitchFamily="2" charset="0"/>
                <a:ea typeface="Roboto" panose="02000000000000000000" pitchFamily="2" charset="0"/>
              </a:rPr>
              <a:t>H-R*</a:t>
            </a:r>
          </a:p>
        </xdr:txBody>
      </xdr:sp>
      <xdr:sp macro="" textlink="">
        <xdr:nvSpPr>
          <xdr:cNvPr id="75" name="TextBox 1">
            <a:extLst>
              <a:ext uri="{FF2B5EF4-FFF2-40B4-BE49-F238E27FC236}">
                <a16:creationId xmlns:a16="http://schemas.microsoft.com/office/drawing/2014/main" id="{00000000-0008-0000-0200-00004B000000}"/>
              </a:ext>
            </a:extLst>
          </xdr:cNvPr>
          <xdr:cNvSpPr txBox="1"/>
        </xdr:nvSpPr>
        <xdr:spPr>
          <a:xfrm>
            <a:off x="19843750" y="17310100"/>
            <a:ext cx="454949" cy="257699"/>
          </a:xfrm>
          <a:prstGeom prst="rect">
            <a:avLst/>
          </a:prstGeom>
        </xdr:spPr>
        <xdr:txBody>
          <a:bodyPr wrap="square" rtlCol="0"/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100">
                <a:solidFill>
                  <a:schemeClr val="accent1">
                    <a:lumMod val="60000"/>
                    <a:lumOff val="40000"/>
                  </a:schemeClr>
                </a:solidFill>
                <a:latin typeface="Roboto" panose="02000000000000000000" pitchFamily="2" charset="0"/>
                <a:ea typeface="Roboto" panose="02000000000000000000" pitchFamily="2" charset="0"/>
              </a:rPr>
              <a:t>R-R</a:t>
            </a:r>
          </a:p>
        </xdr:txBody>
      </xdr:sp>
      <xdr:sp macro="" textlink="">
        <xdr:nvSpPr>
          <xdr:cNvPr id="76" name="TextBox 1">
            <a:extLst>
              <a:ext uri="{FF2B5EF4-FFF2-40B4-BE49-F238E27FC236}">
                <a16:creationId xmlns:a16="http://schemas.microsoft.com/office/drawing/2014/main" id="{00000000-0008-0000-0200-00004C000000}"/>
              </a:ext>
            </a:extLst>
          </xdr:cNvPr>
          <xdr:cNvSpPr txBox="1"/>
        </xdr:nvSpPr>
        <xdr:spPr>
          <a:xfrm>
            <a:off x="19818350" y="18192750"/>
            <a:ext cx="454949" cy="257699"/>
          </a:xfrm>
          <a:prstGeom prst="rect">
            <a:avLst/>
          </a:prstGeom>
        </xdr:spPr>
        <xdr:txBody>
          <a:bodyPr wrap="square" rtlCol="0"/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100">
                <a:solidFill>
                  <a:schemeClr val="accent1">
                    <a:lumMod val="60000"/>
                    <a:lumOff val="40000"/>
                  </a:schemeClr>
                </a:solidFill>
                <a:latin typeface="Roboto" panose="02000000000000000000" pitchFamily="2" charset="0"/>
                <a:ea typeface="Roboto" panose="02000000000000000000" pitchFamily="2" charset="0"/>
              </a:rPr>
              <a:t>N-R</a:t>
            </a:r>
          </a:p>
        </xdr:txBody>
      </xdr:sp>
      <xdr:sp macro="" textlink="">
        <xdr:nvSpPr>
          <xdr:cNvPr id="77" name="TextBox 1">
            <a:extLst>
              <a:ext uri="{FF2B5EF4-FFF2-40B4-BE49-F238E27FC236}">
                <a16:creationId xmlns:a16="http://schemas.microsoft.com/office/drawing/2014/main" id="{00000000-0008-0000-0200-00004D000000}"/>
              </a:ext>
            </a:extLst>
          </xdr:cNvPr>
          <xdr:cNvSpPr txBox="1"/>
        </xdr:nvSpPr>
        <xdr:spPr>
          <a:xfrm>
            <a:off x="21333221" y="18315043"/>
            <a:ext cx="520700" cy="257699"/>
          </a:xfrm>
          <a:prstGeom prst="rect">
            <a:avLst/>
          </a:prstGeom>
        </xdr:spPr>
        <xdr:txBody>
          <a:bodyPr wrap="square" rtlCol="0"/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100">
                <a:solidFill>
                  <a:schemeClr val="accent1">
                    <a:lumMod val="60000"/>
                    <a:lumOff val="40000"/>
                  </a:schemeClr>
                </a:solidFill>
                <a:latin typeface="Roboto" panose="02000000000000000000" pitchFamily="2" charset="0"/>
                <a:ea typeface="Roboto" panose="02000000000000000000" pitchFamily="2" charset="0"/>
              </a:rPr>
              <a:t>R-N*</a:t>
            </a:r>
          </a:p>
        </xdr:txBody>
      </xdr:sp>
      <xdr:sp macro="" textlink="">
        <xdr:nvSpPr>
          <xdr:cNvPr id="78" name="TextBox 1">
            <a:extLst>
              <a:ext uri="{FF2B5EF4-FFF2-40B4-BE49-F238E27FC236}">
                <a16:creationId xmlns:a16="http://schemas.microsoft.com/office/drawing/2014/main" id="{00000000-0008-0000-0200-00004E000000}"/>
              </a:ext>
            </a:extLst>
          </xdr:cNvPr>
          <xdr:cNvSpPr txBox="1"/>
        </xdr:nvSpPr>
        <xdr:spPr>
          <a:xfrm>
            <a:off x="20669250" y="17068800"/>
            <a:ext cx="527050" cy="257699"/>
          </a:xfrm>
          <a:prstGeom prst="rect">
            <a:avLst/>
          </a:prstGeom>
        </xdr:spPr>
        <xdr:txBody>
          <a:bodyPr wrap="square" rtlCol="0"/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100">
                <a:solidFill>
                  <a:schemeClr val="accent1">
                    <a:lumMod val="60000"/>
                    <a:lumOff val="40000"/>
                  </a:schemeClr>
                </a:solidFill>
                <a:latin typeface="Roboto" panose="02000000000000000000" pitchFamily="2" charset="0"/>
                <a:ea typeface="Roboto" panose="02000000000000000000" pitchFamily="2" charset="0"/>
              </a:rPr>
              <a:t>I-N*</a:t>
            </a:r>
          </a:p>
        </xdr:txBody>
      </xdr:sp>
      <xdr:sp macro="" textlink="">
        <xdr:nvSpPr>
          <xdr:cNvPr id="79" name="TextBox 1">
            <a:extLst>
              <a:ext uri="{FF2B5EF4-FFF2-40B4-BE49-F238E27FC236}">
                <a16:creationId xmlns:a16="http://schemas.microsoft.com/office/drawing/2014/main" id="{00000000-0008-0000-0200-00004F000000}"/>
              </a:ext>
            </a:extLst>
          </xdr:cNvPr>
          <xdr:cNvSpPr txBox="1"/>
        </xdr:nvSpPr>
        <xdr:spPr>
          <a:xfrm>
            <a:off x="20656550" y="17291050"/>
            <a:ext cx="527050" cy="257699"/>
          </a:xfrm>
          <a:prstGeom prst="rect">
            <a:avLst/>
          </a:prstGeom>
        </xdr:spPr>
        <xdr:txBody>
          <a:bodyPr wrap="square" rtlCol="0"/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100">
                <a:solidFill>
                  <a:schemeClr val="accent5"/>
                </a:solidFill>
                <a:latin typeface="Roboto" panose="02000000000000000000" pitchFamily="2" charset="0"/>
                <a:ea typeface="Roboto" panose="02000000000000000000" pitchFamily="2" charset="0"/>
              </a:rPr>
              <a:t>I-N*</a:t>
            </a:r>
          </a:p>
        </xdr:txBody>
      </xdr:sp>
      <xdr:sp macro="" textlink="">
        <xdr:nvSpPr>
          <xdr:cNvPr id="80" name="TextBox 1">
            <a:extLst>
              <a:ext uri="{FF2B5EF4-FFF2-40B4-BE49-F238E27FC236}">
                <a16:creationId xmlns:a16="http://schemas.microsoft.com/office/drawing/2014/main" id="{00000000-0008-0000-0200-000050000000}"/>
              </a:ext>
            </a:extLst>
          </xdr:cNvPr>
          <xdr:cNvSpPr txBox="1"/>
        </xdr:nvSpPr>
        <xdr:spPr>
          <a:xfrm>
            <a:off x="21550499" y="18159735"/>
            <a:ext cx="454949" cy="257699"/>
          </a:xfrm>
          <a:prstGeom prst="rect">
            <a:avLst/>
          </a:prstGeom>
        </xdr:spPr>
        <xdr:txBody>
          <a:bodyPr wrap="square" rtlCol="0"/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100">
                <a:solidFill>
                  <a:schemeClr val="accent5"/>
                </a:solidFill>
                <a:latin typeface="Roboto" panose="02000000000000000000" pitchFamily="2" charset="0"/>
                <a:ea typeface="Roboto" panose="02000000000000000000" pitchFamily="2" charset="0"/>
              </a:rPr>
              <a:t>G-C</a:t>
            </a:r>
          </a:p>
        </xdr:txBody>
      </xdr:sp>
      <xdr:sp macro="" textlink="">
        <xdr:nvSpPr>
          <xdr:cNvPr id="81" name="TextBox 1">
            <a:extLst>
              <a:ext uri="{FF2B5EF4-FFF2-40B4-BE49-F238E27FC236}">
                <a16:creationId xmlns:a16="http://schemas.microsoft.com/office/drawing/2014/main" id="{00000000-0008-0000-0200-000051000000}"/>
              </a:ext>
            </a:extLst>
          </xdr:cNvPr>
          <xdr:cNvSpPr txBox="1"/>
        </xdr:nvSpPr>
        <xdr:spPr>
          <a:xfrm>
            <a:off x="21164550" y="17049750"/>
            <a:ext cx="527050" cy="257699"/>
          </a:xfrm>
          <a:prstGeom prst="rect">
            <a:avLst/>
          </a:prstGeom>
        </xdr:spPr>
        <xdr:txBody>
          <a:bodyPr wrap="square" rtlCol="0"/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100">
                <a:solidFill>
                  <a:schemeClr val="accent5"/>
                </a:solidFill>
                <a:latin typeface="Roboto" panose="02000000000000000000" pitchFamily="2" charset="0"/>
                <a:ea typeface="Roboto" panose="02000000000000000000" pitchFamily="2" charset="0"/>
              </a:rPr>
              <a:t>H-R*</a:t>
            </a:r>
          </a:p>
        </xdr:txBody>
      </xdr:sp>
      <xdr:sp macro="" textlink="">
        <xdr:nvSpPr>
          <xdr:cNvPr id="82" name="TextBox 1">
            <a:extLst>
              <a:ext uri="{FF2B5EF4-FFF2-40B4-BE49-F238E27FC236}">
                <a16:creationId xmlns:a16="http://schemas.microsoft.com/office/drawing/2014/main" id="{00000000-0008-0000-0200-000052000000}"/>
              </a:ext>
            </a:extLst>
          </xdr:cNvPr>
          <xdr:cNvSpPr txBox="1"/>
        </xdr:nvSpPr>
        <xdr:spPr>
          <a:xfrm>
            <a:off x="19443700" y="17716500"/>
            <a:ext cx="454949" cy="257699"/>
          </a:xfrm>
          <a:prstGeom prst="rect">
            <a:avLst/>
          </a:prstGeom>
        </xdr:spPr>
        <xdr:txBody>
          <a:bodyPr wrap="square" rtlCol="0"/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100">
                <a:solidFill>
                  <a:schemeClr val="accent5"/>
                </a:solidFill>
                <a:latin typeface="Roboto" panose="02000000000000000000" pitchFamily="2" charset="0"/>
                <a:ea typeface="Roboto" panose="02000000000000000000" pitchFamily="2" charset="0"/>
              </a:rPr>
              <a:t>N-R</a:t>
            </a:r>
          </a:p>
        </xdr:txBody>
      </xdr:sp>
      <xdr:sp macro="" textlink="">
        <xdr:nvSpPr>
          <xdr:cNvPr id="83" name="TextBox 1">
            <a:extLst>
              <a:ext uri="{FF2B5EF4-FFF2-40B4-BE49-F238E27FC236}">
                <a16:creationId xmlns:a16="http://schemas.microsoft.com/office/drawing/2014/main" id="{00000000-0008-0000-0200-000053000000}"/>
              </a:ext>
            </a:extLst>
          </xdr:cNvPr>
          <xdr:cNvSpPr txBox="1"/>
        </xdr:nvSpPr>
        <xdr:spPr>
          <a:xfrm>
            <a:off x="20562284" y="18560113"/>
            <a:ext cx="520700" cy="257699"/>
          </a:xfrm>
          <a:prstGeom prst="rect">
            <a:avLst/>
          </a:prstGeom>
        </xdr:spPr>
        <xdr:txBody>
          <a:bodyPr wrap="square" rtlCol="0"/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100">
                <a:solidFill>
                  <a:schemeClr val="accent5"/>
                </a:solidFill>
                <a:latin typeface="Roboto" panose="02000000000000000000" pitchFamily="2" charset="0"/>
                <a:ea typeface="Roboto" panose="02000000000000000000" pitchFamily="2" charset="0"/>
              </a:rPr>
              <a:t>R-N*</a:t>
            </a:r>
          </a:p>
        </xdr:txBody>
      </xdr:sp>
      <xdr:sp macro="" textlink="">
        <xdr:nvSpPr>
          <xdr:cNvPr id="84" name="TextBox 1">
            <a:extLst>
              <a:ext uri="{FF2B5EF4-FFF2-40B4-BE49-F238E27FC236}">
                <a16:creationId xmlns:a16="http://schemas.microsoft.com/office/drawing/2014/main" id="{00000000-0008-0000-0200-000054000000}"/>
              </a:ext>
            </a:extLst>
          </xdr:cNvPr>
          <xdr:cNvSpPr txBox="1"/>
        </xdr:nvSpPr>
        <xdr:spPr>
          <a:xfrm>
            <a:off x="19253200" y="18503900"/>
            <a:ext cx="454949" cy="257699"/>
          </a:xfrm>
          <a:prstGeom prst="rect">
            <a:avLst/>
          </a:prstGeom>
        </xdr:spPr>
        <xdr:txBody>
          <a:bodyPr wrap="square" rtlCol="0"/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100">
                <a:solidFill>
                  <a:schemeClr val="accent5"/>
                </a:solidFill>
                <a:latin typeface="Roboto" panose="02000000000000000000" pitchFamily="2" charset="0"/>
                <a:ea typeface="Roboto" panose="02000000000000000000" pitchFamily="2" charset="0"/>
              </a:rPr>
              <a:t>R-R</a:t>
            </a:r>
          </a:p>
        </xdr:txBody>
      </xdr:sp>
    </xdr:grp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0.73838</cdr:x>
      <cdr:y>0.26514</cdr:y>
    </cdr:from>
    <cdr:to>
      <cdr:x>0.80159</cdr:x>
      <cdr:y>0.31742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F5AEF68F-A6C2-1C0B-5CB1-37FEF41744E9}"/>
            </a:ext>
          </a:extLst>
        </cdr:cNvPr>
        <cdr:cNvSpPr txBox="1"/>
      </cdr:nvSpPr>
      <cdr:spPr>
        <a:xfrm xmlns:a="http://schemas.openxmlformats.org/drawingml/2006/main">
          <a:off x="5313912" y="1306792"/>
          <a:ext cx="454949" cy="25769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r>
            <a:rPr lang="en-US" sz="1100">
              <a:solidFill>
                <a:schemeClr val="accent1">
                  <a:lumMod val="60000"/>
                  <a:lumOff val="40000"/>
                </a:schemeClr>
              </a:solidFill>
              <a:latin typeface="Roboto" panose="02000000000000000000" pitchFamily="2" charset="0"/>
              <a:ea typeface="Roboto" panose="02000000000000000000" pitchFamily="2" charset="0"/>
            </a:rPr>
            <a:t>M-N</a:t>
          </a:r>
        </a:p>
      </cdr:txBody>
    </cdr:sp>
  </cdr:relSizeAnchor>
  <cdr:relSizeAnchor xmlns:cdr="http://schemas.openxmlformats.org/drawingml/2006/chartDrawing">
    <cdr:from>
      <cdr:x>0.5947</cdr:x>
      <cdr:y>0.38522</cdr:y>
    </cdr:from>
    <cdr:to>
      <cdr:x>0.65792</cdr:x>
      <cdr:y>0.4375</cdr:y>
    </cdr:to>
    <cdr:sp macro="" textlink="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1E1D344C-C125-3E12-227E-FFCA907FF9A4}"/>
            </a:ext>
          </a:extLst>
        </cdr:cNvPr>
        <cdr:cNvSpPr txBox="1"/>
      </cdr:nvSpPr>
      <cdr:spPr>
        <a:xfrm xmlns:a="http://schemas.openxmlformats.org/drawingml/2006/main">
          <a:off x="4279900" y="1898650"/>
          <a:ext cx="454949" cy="25769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100">
              <a:solidFill>
                <a:schemeClr val="accent1">
                  <a:lumMod val="60000"/>
                  <a:lumOff val="40000"/>
                </a:schemeClr>
              </a:solidFill>
              <a:latin typeface="Roboto" panose="02000000000000000000" pitchFamily="2" charset="0"/>
              <a:ea typeface="Roboto" panose="02000000000000000000" pitchFamily="2" charset="0"/>
            </a:rPr>
            <a:t>R-E</a:t>
          </a:r>
        </a:p>
      </cdr:txBody>
    </cdr:sp>
  </cdr:relSizeAnchor>
  <cdr:relSizeAnchor xmlns:cdr="http://schemas.openxmlformats.org/drawingml/2006/chartDrawing">
    <cdr:from>
      <cdr:x>0.61588</cdr:x>
      <cdr:y>0.62485</cdr:y>
    </cdr:from>
    <cdr:to>
      <cdr:x>0.67909</cdr:x>
      <cdr:y>0.67714</cdr:y>
    </cdr:to>
    <cdr:sp macro="" textlink="">
      <cdr:nvSpPr>
        <cdr:cNvPr id="4" name="TextBox 1">
          <a:extLst xmlns:a="http://schemas.openxmlformats.org/drawingml/2006/main">
            <a:ext uri="{FF2B5EF4-FFF2-40B4-BE49-F238E27FC236}">
              <a16:creationId xmlns:a16="http://schemas.microsoft.com/office/drawing/2014/main" id="{1E1D344C-C125-3E12-227E-FFCA907FF9A4}"/>
            </a:ext>
          </a:extLst>
        </cdr:cNvPr>
        <cdr:cNvSpPr txBox="1"/>
      </cdr:nvSpPr>
      <cdr:spPr>
        <a:xfrm xmlns:a="http://schemas.openxmlformats.org/drawingml/2006/main">
          <a:off x="4432300" y="3079750"/>
          <a:ext cx="454949" cy="25769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100">
              <a:solidFill>
                <a:schemeClr val="accent1">
                  <a:lumMod val="60000"/>
                  <a:lumOff val="40000"/>
                </a:schemeClr>
              </a:solidFill>
              <a:latin typeface="Roboto" panose="02000000000000000000" pitchFamily="2" charset="0"/>
              <a:ea typeface="Roboto" panose="02000000000000000000" pitchFamily="2" charset="0"/>
            </a:rPr>
            <a:t>E-E</a:t>
          </a:r>
        </a:p>
      </cdr:txBody>
    </cdr:sp>
  </cdr:relSizeAnchor>
  <cdr:relSizeAnchor xmlns:cdr="http://schemas.openxmlformats.org/drawingml/2006/chartDrawing">
    <cdr:from>
      <cdr:x>0.67378</cdr:x>
      <cdr:y>0.79421</cdr:y>
    </cdr:from>
    <cdr:to>
      <cdr:x>0.73699</cdr:x>
      <cdr:y>0.84649</cdr:y>
    </cdr:to>
    <cdr:sp macro="" textlink="">
      <cdr:nvSpPr>
        <cdr:cNvPr id="5" name="TextBox 1">
          <a:extLst xmlns:a="http://schemas.openxmlformats.org/drawingml/2006/main">
            <a:ext uri="{FF2B5EF4-FFF2-40B4-BE49-F238E27FC236}">
              <a16:creationId xmlns:a16="http://schemas.microsoft.com/office/drawing/2014/main" id="{541736A8-F7E3-8658-D2DD-E9193794A892}"/>
            </a:ext>
          </a:extLst>
        </cdr:cNvPr>
        <cdr:cNvSpPr txBox="1"/>
      </cdr:nvSpPr>
      <cdr:spPr>
        <a:xfrm xmlns:a="http://schemas.openxmlformats.org/drawingml/2006/main">
          <a:off x="4834317" y="3856116"/>
          <a:ext cx="453530" cy="25383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100">
              <a:solidFill>
                <a:schemeClr val="accent5"/>
              </a:solidFill>
              <a:latin typeface="Roboto" panose="02000000000000000000" pitchFamily="2" charset="0"/>
              <a:ea typeface="Roboto" panose="02000000000000000000" pitchFamily="2" charset="0"/>
            </a:rPr>
            <a:t>E-E</a:t>
          </a:r>
        </a:p>
      </cdr:txBody>
    </cdr:sp>
  </cdr:relSizeAnchor>
  <cdr:relSizeAnchor xmlns:cdr="http://schemas.openxmlformats.org/drawingml/2006/chartDrawing">
    <cdr:from>
      <cdr:x>0.83558</cdr:x>
      <cdr:y>0.54755</cdr:y>
    </cdr:from>
    <cdr:to>
      <cdr:x>0.8988</cdr:x>
      <cdr:y>0.59983</cdr:y>
    </cdr:to>
    <cdr:sp macro="" textlink="">
      <cdr:nvSpPr>
        <cdr:cNvPr id="6" name="TextBox 1">
          <a:extLst xmlns:a="http://schemas.openxmlformats.org/drawingml/2006/main">
            <a:ext uri="{FF2B5EF4-FFF2-40B4-BE49-F238E27FC236}">
              <a16:creationId xmlns:a16="http://schemas.microsoft.com/office/drawing/2014/main" id="{61C8D600-698F-E7A6-09CC-EF86B7A9B1FE}"/>
            </a:ext>
          </a:extLst>
        </cdr:cNvPr>
        <cdr:cNvSpPr txBox="1"/>
      </cdr:nvSpPr>
      <cdr:spPr>
        <a:xfrm xmlns:a="http://schemas.openxmlformats.org/drawingml/2006/main">
          <a:off x="6013450" y="2698750"/>
          <a:ext cx="454949" cy="25769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100">
              <a:solidFill>
                <a:schemeClr val="accent5"/>
              </a:solidFill>
              <a:latin typeface="Roboto" panose="02000000000000000000" pitchFamily="2" charset="0"/>
              <a:ea typeface="Roboto" panose="02000000000000000000" pitchFamily="2" charset="0"/>
            </a:rPr>
            <a:t>M-N</a:t>
          </a:r>
        </a:p>
      </cdr:txBody>
    </cdr:sp>
  </cdr:relSizeAnchor>
  <cdr:relSizeAnchor xmlns:cdr="http://schemas.openxmlformats.org/drawingml/2006/chartDrawing">
    <cdr:from>
      <cdr:x>0.57088</cdr:x>
      <cdr:y>0.66737</cdr:y>
    </cdr:from>
    <cdr:to>
      <cdr:x>0.63409</cdr:x>
      <cdr:y>0.71965</cdr:y>
    </cdr:to>
    <cdr:sp macro="" textlink="">
      <cdr:nvSpPr>
        <cdr:cNvPr id="7" name="TextBox 1">
          <a:extLst xmlns:a="http://schemas.openxmlformats.org/drawingml/2006/main">
            <a:ext uri="{FF2B5EF4-FFF2-40B4-BE49-F238E27FC236}">
              <a16:creationId xmlns:a16="http://schemas.microsoft.com/office/drawing/2014/main" id="{556ECE7F-CDC9-7A45-522E-23F021E43423}"/>
            </a:ext>
          </a:extLst>
        </cdr:cNvPr>
        <cdr:cNvSpPr txBox="1"/>
      </cdr:nvSpPr>
      <cdr:spPr>
        <a:xfrm xmlns:a="http://schemas.openxmlformats.org/drawingml/2006/main">
          <a:off x="4108450" y="3289300"/>
          <a:ext cx="454949" cy="25769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100">
              <a:solidFill>
                <a:schemeClr val="accent5"/>
              </a:solidFill>
              <a:latin typeface="Roboto" panose="02000000000000000000" pitchFamily="2" charset="0"/>
              <a:ea typeface="Roboto" panose="02000000000000000000" pitchFamily="2" charset="0"/>
            </a:rPr>
            <a:t>R-E</a:t>
          </a: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582706</xdr:colOff>
      <xdr:row>5</xdr:row>
      <xdr:rowOff>134471</xdr:rowOff>
    </xdr:from>
    <xdr:to>
      <xdr:col>10</xdr:col>
      <xdr:colOff>473337</xdr:colOff>
      <xdr:row>35</xdr:row>
      <xdr:rowOff>159347</xdr:rowOff>
    </xdr:to>
    <xdr:grpSp>
      <xdr:nvGrpSpPr>
        <xdr:cNvPr id="26" name="Group 25">
          <a:extLst>
            <a:ext uri="{FF2B5EF4-FFF2-40B4-BE49-F238E27FC236}">
              <a16:creationId xmlns:a16="http://schemas.microsoft.com/office/drawing/2014/main" id="{00000000-0008-0000-0300-00001A000000}"/>
            </a:ext>
          </a:extLst>
        </xdr:cNvPr>
        <xdr:cNvGrpSpPr/>
      </xdr:nvGrpSpPr>
      <xdr:grpSpPr>
        <a:xfrm>
          <a:off x="582706" y="1086971"/>
          <a:ext cx="8138160" cy="5773494"/>
          <a:chOff x="582704" y="1068292"/>
          <a:chExt cx="8414552" cy="5627799"/>
        </a:xfrm>
      </xdr:grpSpPr>
      <xdr:grpSp>
        <xdr:nvGrpSpPr>
          <xdr:cNvPr id="3" name="Group 2">
            <a:extLst>
              <a:ext uri="{FF2B5EF4-FFF2-40B4-BE49-F238E27FC236}">
                <a16:creationId xmlns:a16="http://schemas.microsoft.com/office/drawing/2014/main" id="{00000000-0008-0000-0300-000003000000}"/>
              </a:ext>
            </a:extLst>
          </xdr:cNvPr>
          <xdr:cNvGrpSpPr/>
        </xdr:nvGrpSpPr>
        <xdr:grpSpPr>
          <a:xfrm>
            <a:off x="582704" y="1068292"/>
            <a:ext cx="8414552" cy="5627799"/>
            <a:chOff x="10780057" y="3227293"/>
            <a:chExt cx="8138160" cy="5739876"/>
          </a:xfrm>
        </xdr:grpSpPr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00000000-0008-0000-0300-000004000000}"/>
                </a:ext>
              </a:extLst>
            </xdr:cNvPr>
            <xdr:cNvGraphicFramePr/>
          </xdr:nvGraphicFramePr>
          <xdr:xfrm>
            <a:off x="10780057" y="3755089"/>
            <a:ext cx="8138160" cy="521208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  <xdr:grpSp>
          <xdr:nvGrpSpPr>
            <xdr:cNvPr id="5" name="Group 4">
              <a:extLst>
                <a:ext uri="{FF2B5EF4-FFF2-40B4-BE49-F238E27FC236}">
                  <a16:creationId xmlns:a16="http://schemas.microsoft.com/office/drawing/2014/main" id="{00000000-0008-0000-0300-000005000000}"/>
                </a:ext>
              </a:extLst>
            </xdr:cNvPr>
            <xdr:cNvGrpSpPr/>
          </xdr:nvGrpSpPr>
          <xdr:grpSpPr>
            <a:xfrm>
              <a:off x="10948149" y="3227293"/>
              <a:ext cx="7951938" cy="3864289"/>
              <a:chOff x="0" y="0"/>
              <a:chExt cx="8004364" cy="3864307"/>
            </a:xfrm>
          </xdr:grpSpPr>
          <xdr:grpSp>
            <xdr:nvGrpSpPr>
              <xdr:cNvPr id="6" name="Group 5">
                <a:extLst>
                  <a:ext uri="{FF2B5EF4-FFF2-40B4-BE49-F238E27FC236}">
                    <a16:creationId xmlns:a16="http://schemas.microsoft.com/office/drawing/2014/main" id="{00000000-0008-0000-0300-000006000000}"/>
                  </a:ext>
                </a:extLst>
              </xdr:cNvPr>
              <xdr:cNvGrpSpPr/>
            </xdr:nvGrpSpPr>
            <xdr:grpSpPr>
              <a:xfrm>
                <a:off x="0" y="0"/>
                <a:ext cx="8004364" cy="3583346"/>
                <a:chOff x="0" y="0"/>
                <a:chExt cx="7594822" cy="3490018"/>
              </a:xfrm>
            </xdr:grpSpPr>
            <xdr:grpSp>
              <xdr:nvGrpSpPr>
                <xdr:cNvPr id="9" name="Group 8">
                  <a:extLst>
                    <a:ext uri="{FF2B5EF4-FFF2-40B4-BE49-F238E27FC236}">
                      <a16:creationId xmlns:a16="http://schemas.microsoft.com/office/drawing/2014/main" id="{00000000-0008-0000-0300-000009000000}"/>
                    </a:ext>
                  </a:extLst>
                </xdr:cNvPr>
                <xdr:cNvGrpSpPr/>
              </xdr:nvGrpSpPr>
              <xdr:grpSpPr>
                <a:xfrm>
                  <a:off x="6333618" y="1648358"/>
                  <a:ext cx="1261204" cy="1841660"/>
                  <a:chOff x="6333601" y="1648151"/>
                  <a:chExt cx="1272737" cy="1810918"/>
                </a:xfrm>
              </xdr:grpSpPr>
              <xdr:sp macro="" textlink="">
                <xdr:nvSpPr>
                  <xdr:cNvPr id="12" name="Rectangle 11">
                    <a:extLst>
                      <a:ext uri="{FF2B5EF4-FFF2-40B4-BE49-F238E27FC236}">
                        <a16:creationId xmlns:a16="http://schemas.microsoft.com/office/drawing/2014/main" id="{00000000-0008-0000-0300-00000C000000}"/>
                      </a:ext>
                    </a:extLst>
                  </xdr:cNvPr>
                  <xdr:cNvSpPr>
                    <a:spLocks noChangeArrowheads="1"/>
                  </xdr:cNvSpPr>
                </xdr:nvSpPr>
                <xdr:spPr bwMode="auto">
                  <a:xfrm>
                    <a:off x="6523669" y="1648151"/>
                    <a:ext cx="265137" cy="201193"/>
                  </a:xfrm>
                  <a:prstGeom prst="rect">
                    <a:avLst/>
                  </a:prstGeom>
                  <a:noFill/>
                  <a:ln>
                    <a:noFill/>
                  </a:ln>
                  <a:extLst>
                    <a:ext uri="{909E8E84-426E-40DD-AFC4-6F175D3DCCD1}">
                      <a14:hiddenFill xmlns:a14="http://schemas.microsoft.com/office/drawing/2010/main">
                        <a:solidFill>
                          <a:srgbClr val="FFFFFF"/>
                        </a:solidFill>
                      </a14:hiddenFill>
                    </a:ext>
                    <a:ext uri="{91240B29-F687-4F45-9708-019B960494DF}">
                      <a14:hiddenLine xmlns:a14="http://schemas.microsoft.com/office/drawing/2010/main" w="9525">
                        <a:solidFill>
                          <a:srgbClr val="000000"/>
                        </a:solidFill>
                        <a:miter lim="800000"/>
                        <a:headEnd/>
                        <a:tailEnd/>
                      </a14:hiddenLine>
                    </a:ext>
                  </a:extLst>
                </xdr:spPr>
                <xdr:txBody>
                  <a:bodyPr vert="horz" wrap="square" lIns="0" tIns="0" rIns="0" bIns="0" numCol="1" anchor="t" anchorCtr="0" compatLnSpc="1">
                    <a:prstTxWarp prst="textNoShape">
                      <a:avLst/>
                    </a:prstTxWarp>
                    <a:spAutoFit/>
                  </a:bodyPr>
                  <a:lstStyle>
                    <a:defPPr>
                      <a:defRPr lang="en-US"/>
                    </a:defPPr>
                    <a:lvl1pPr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1pPr>
                    <a:lvl2pPr marL="4572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2pPr>
                    <a:lvl3pPr marL="9144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3pPr>
                    <a:lvl4pPr marL="13716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4pPr>
                    <a:lvl5pPr marL="18288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9pPr>
                  </a:lstStyle>
                  <a:p>
                    <a:pPr marL="0" marR="0" lvl="0" indent="0" algn="l" defTabSz="914400" rtl="0" eaLnBrk="0" fontAlgn="base" latinLnBrk="0" hangingPunct="0">
                      <a:lnSpc>
                        <a:spcPct val="100000"/>
                      </a:lnSpc>
                      <a:spcBef>
                        <a:spcPct val="0"/>
                      </a:spcBef>
                      <a:spcAft>
                        <a:spcPct val="0"/>
                      </a:spcAft>
                      <a:buClrTx/>
                      <a:buSzTx/>
                      <a:buFontTx/>
                      <a:buNone/>
                      <a:tabLst/>
                    </a:pPr>
                    <a:r>
                      <a:rPr kumimoji="0" lang="en-US" altLang="en-US" sz="1300" b="0" i="0" u="none" strike="noStrike" cap="none" normalizeH="0" baseline="0">
                        <a:ln>
                          <a:noFill/>
                        </a:ln>
                        <a:effectLst/>
                        <a:latin typeface="Roboto" panose="02000000000000000000" pitchFamily="2" charset="0"/>
                        <a:ea typeface="Roboto" panose="02000000000000000000" pitchFamily="2" charset="0"/>
                      </a:rPr>
                      <a:t>Net</a:t>
                    </a:r>
                  </a:p>
                </xdr:txBody>
              </xdr:sp>
              <xdr:sp macro="" textlink="">
                <xdr:nvSpPr>
                  <xdr:cNvPr id="13" name="Rectangle 12">
                    <a:extLst>
                      <a:ext uri="{FF2B5EF4-FFF2-40B4-BE49-F238E27FC236}">
                        <a16:creationId xmlns:a16="http://schemas.microsoft.com/office/drawing/2014/main" id="{00000000-0008-0000-0300-00000D000000}"/>
                      </a:ext>
                    </a:extLst>
                  </xdr:cNvPr>
                  <xdr:cNvSpPr>
                    <a:spLocks noChangeArrowheads="1"/>
                  </xdr:cNvSpPr>
                </xdr:nvSpPr>
                <xdr:spPr bwMode="auto">
                  <a:xfrm>
                    <a:off x="6333601" y="1942536"/>
                    <a:ext cx="137160" cy="137160"/>
                  </a:xfrm>
                  <a:prstGeom prst="rect">
                    <a:avLst/>
                  </a:prstGeom>
                  <a:solidFill>
                    <a:srgbClr val="BFBFBF"/>
                  </a:solidFill>
                  <a:ln>
                    <a:noFill/>
                  </a:ln>
                  <a:extLst>
                    <a:ext uri="{91240B29-F687-4F45-9708-019B960494DF}">
                      <a14:hiddenLine xmlns:a14="http://schemas.microsoft.com/office/drawing/2010/main" w="9525">
                        <a:solidFill>
                          <a:srgbClr val="000000"/>
                        </a:solidFill>
                        <a:miter lim="800000"/>
                        <a:headEnd/>
                        <a:tailEnd/>
                      </a14:hiddenLine>
                    </a:ext>
                  </a:extLst>
                </xdr:spPr>
                <xdr:txBody>
                  <a:bodyPr vert="horz" wrap="square" lIns="91440" tIns="45720" rIns="91440" bIns="45720" numCol="1" anchor="t" anchorCtr="0" compatLnSpc="1">
                    <a:prstTxWarp prst="textNoShape">
                      <a:avLst/>
                    </a:prstTxWarp>
                  </a:bodyPr>
                  <a:lstStyle>
                    <a:defPPr>
                      <a:defRPr lang="en-US"/>
                    </a:defPPr>
                    <a:lvl1pPr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1pPr>
                    <a:lvl2pPr marL="4572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2pPr>
                    <a:lvl3pPr marL="9144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3pPr>
                    <a:lvl4pPr marL="13716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4pPr>
                    <a:lvl5pPr marL="18288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9pPr>
                  </a:lstStyle>
                  <a:p>
                    <a:endParaRPr lang="en-US">
                      <a:solidFill>
                        <a:schemeClr val="tx1"/>
                      </a:solidFill>
                    </a:endParaRPr>
                  </a:p>
                </xdr:txBody>
              </xdr:sp>
              <xdr:sp macro="" textlink="">
                <xdr:nvSpPr>
                  <xdr:cNvPr id="14" name="Rectangle 13">
                    <a:extLst>
                      <a:ext uri="{FF2B5EF4-FFF2-40B4-BE49-F238E27FC236}">
                        <a16:creationId xmlns:a16="http://schemas.microsoft.com/office/drawing/2014/main" id="{00000000-0008-0000-0300-00000E000000}"/>
                      </a:ext>
                    </a:extLst>
                  </xdr:cNvPr>
                  <xdr:cNvSpPr>
                    <a:spLocks noChangeArrowheads="1"/>
                  </xdr:cNvSpPr>
                </xdr:nvSpPr>
                <xdr:spPr bwMode="auto">
                  <a:xfrm>
                    <a:off x="6523669" y="1914851"/>
                    <a:ext cx="1082669" cy="201193"/>
                  </a:xfrm>
                  <a:prstGeom prst="rect">
                    <a:avLst/>
                  </a:prstGeom>
                  <a:noFill/>
                  <a:ln>
                    <a:noFill/>
                  </a:ln>
                  <a:extLst>
                    <a:ext uri="{909E8E84-426E-40DD-AFC4-6F175D3DCCD1}">
                      <a14:hiddenFill xmlns:a14="http://schemas.microsoft.com/office/drawing/2010/main">
                        <a:solidFill>
                          <a:srgbClr val="FFFFFF"/>
                        </a:solidFill>
                      </a14:hiddenFill>
                    </a:ext>
                    <a:ext uri="{91240B29-F687-4F45-9708-019B960494DF}">
                      <a14:hiddenLine xmlns:a14="http://schemas.microsoft.com/office/drawing/2010/main" w="9525">
                        <a:solidFill>
                          <a:srgbClr val="000000"/>
                        </a:solidFill>
                        <a:miter lim="800000"/>
                        <a:headEnd/>
                        <a:tailEnd/>
                      </a14:hiddenLine>
                    </a:ext>
                  </a:extLst>
                </xdr:spPr>
                <xdr:txBody>
                  <a:bodyPr vert="horz" wrap="square" lIns="0" tIns="0" rIns="0" bIns="0" numCol="1" anchor="t" anchorCtr="0" compatLnSpc="1">
                    <a:prstTxWarp prst="textNoShape">
                      <a:avLst/>
                    </a:prstTxWarp>
                    <a:spAutoFit/>
                  </a:bodyPr>
                  <a:lstStyle>
                    <a:defPPr>
                      <a:defRPr lang="en-US"/>
                    </a:defPPr>
                    <a:lvl1pPr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1pPr>
                    <a:lvl2pPr marL="4572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2pPr>
                    <a:lvl3pPr marL="9144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3pPr>
                    <a:lvl4pPr marL="13716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4pPr>
                    <a:lvl5pPr marL="18288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9pPr>
                  </a:lstStyle>
                  <a:p>
                    <a:pPr marL="0" marR="0" lvl="0" indent="0" algn="l" defTabSz="914400" rtl="0" eaLnBrk="0" fontAlgn="base" latinLnBrk="0" hangingPunct="0">
                      <a:lnSpc>
                        <a:spcPct val="100000"/>
                      </a:lnSpc>
                      <a:spcBef>
                        <a:spcPct val="0"/>
                      </a:spcBef>
                      <a:spcAft>
                        <a:spcPct val="0"/>
                      </a:spcAft>
                      <a:buClrTx/>
                      <a:buSzTx/>
                      <a:buFontTx/>
                      <a:buNone/>
                      <a:tabLst/>
                    </a:pPr>
                    <a:r>
                      <a:rPr kumimoji="0" lang="en-US" altLang="en-US" sz="1300" b="0" i="0" u="none" strike="noStrike" cap="none" normalizeH="0" baseline="0">
                        <a:ln>
                          <a:noFill/>
                        </a:ln>
                        <a:effectLst/>
                        <a:latin typeface="Roboto" panose="02000000000000000000" pitchFamily="2" charset="0"/>
                        <a:ea typeface="Roboto" panose="02000000000000000000" pitchFamily="2" charset="0"/>
                      </a:rPr>
                      <a:t>Non-CO</a:t>
                    </a:r>
                    <a:r>
                      <a:rPr kumimoji="0" lang="en-US" altLang="en-US" sz="1300" b="0" i="0" u="none" strike="noStrike" cap="none" normalizeH="0" baseline="-25000">
                        <a:ln>
                          <a:noFill/>
                        </a:ln>
                        <a:effectLst/>
                        <a:latin typeface="Roboto" panose="02000000000000000000" pitchFamily="2" charset="0"/>
                        <a:ea typeface="Roboto" panose="02000000000000000000" pitchFamily="2" charset="0"/>
                      </a:rPr>
                      <a:t>2</a:t>
                    </a:r>
                    <a:r>
                      <a:rPr kumimoji="0" lang="en-US" altLang="en-US" sz="1300" b="0" i="0" u="none" strike="noStrike" cap="none" normalizeH="0" baseline="0">
                        <a:ln>
                          <a:noFill/>
                        </a:ln>
                        <a:effectLst/>
                        <a:latin typeface="Roboto" panose="02000000000000000000" pitchFamily="2" charset="0"/>
                        <a:ea typeface="Roboto" panose="02000000000000000000" pitchFamily="2" charset="0"/>
                      </a:rPr>
                      <a:t> GHGs</a:t>
                    </a:r>
                  </a:p>
                </xdr:txBody>
              </xdr:sp>
              <xdr:sp macro="" textlink="">
                <xdr:nvSpPr>
                  <xdr:cNvPr id="15" name="Rectangle 14">
                    <a:extLst>
                      <a:ext uri="{FF2B5EF4-FFF2-40B4-BE49-F238E27FC236}">
                        <a16:creationId xmlns:a16="http://schemas.microsoft.com/office/drawing/2014/main" id="{00000000-0008-0000-0300-00000F000000}"/>
                      </a:ext>
                    </a:extLst>
                  </xdr:cNvPr>
                  <xdr:cNvSpPr>
                    <a:spLocks noChangeArrowheads="1"/>
                  </xdr:cNvSpPr>
                </xdr:nvSpPr>
                <xdr:spPr bwMode="auto">
                  <a:xfrm>
                    <a:off x="6333601" y="2473773"/>
                    <a:ext cx="137160" cy="137160"/>
                  </a:xfrm>
                  <a:prstGeom prst="rect">
                    <a:avLst/>
                  </a:prstGeom>
                  <a:solidFill>
                    <a:srgbClr val="8AC869"/>
                  </a:solidFill>
                  <a:ln>
                    <a:noFill/>
                  </a:ln>
                  <a:extLst>
                    <a:ext uri="{91240B29-F687-4F45-9708-019B960494DF}">
                      <a14:hiddenLine xmlns:a14="http://schemas.microsoft.com/office/drawing/2010/main" w="9525">
                        <a:solidFill>
                          <a:srgbClr val="000000"/>
                        </a:solidFill>
                        <a:miter lim="800000"/>
                        <a:headEnd/>
                        <a:tailEnd/>
                      </a14:hiddenLine>
                    </a:ext>
                  </a:extLst>
                </xdr:spPr>
                <xdr:txBody>
                  <a:bodyPr vert="horz" wrap="square" lIns="91440" tIns="45720" rIns="91440" bIns="45720" numCol="1" anchor="t" anchorCtr="0" compatLnSpc="1">
                    <a:prstTxWarp prst="textNoShape">
                      <a:avLst/>
                    </a:prstTxWarp>
                  </a:bodyPr>
                  <a:lstStyle>
                    <a:defPPr>
                      <a:defRPr lang="en-US"/>
                    </a:defPPr>
                    <a:lvl1pPr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1pPr>
                    <a:lvl2pPr marL="4572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2pPr>
                    <a:lvl3pPr marL="9144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3pPr>
                    <a:lvl4pPr marL="13716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4pPr>
                    <a:lvl5pPr marL="18288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9pPr>
                  </a:lstStyle>
                  <a:p>
                    <a:endParaRPr lang="en-US">
                      <a:solidFill>
                        <a:schemeClr val="tx1"/>
                      </a:solidFill>
                    </a:endParaRPr>
                  </a:p>
                </xdr:txBody>
              </xdr:sp>
              <xdr:sp macro="" textlink="">
                <xdr:nvSpPr>
                  <xdr:cNvPr id="16" name="Rectangle 15">
                    <a:extLst>
                      <a:ext uri="{FF2B5EF4-FFF2-40B4-BE49-F238E27FC236}">
                        <a16:creationId xmlns:a16="http://schemas.microsoft.com/office/drawing/2014/main" id="{00000000-0008-0000-0300-000010000000}"/>
                      </a:ext>
                    </a:extLst>
                  </xdr:cNvPr>
                  <xdr:cNvSpPr>
                    <a:spLocks noChangeArrowheads="1"/>
                  </xdr:cNvSpPr>
                </xdr:nvSpPr>
                <xdr:spPr bwMode="auto">
                  <a:xfrm>
                    <a:off x="6523669" y="2442915"/>
                    <a:ext cx="703879" cy="201193"/>
                  </a:xfrm>
                  <a:prstGeom prst="rect">
                    <a:avLst/>
                  </a:prstGeom>
                  <a:noFill/>
                  <a:ln>
                    <a:noFill/>
                  </a:ln>
                  <a:extLst>
                    <a:ext uri="{909E8E84-426E-40DD-AFC4-6F175D3DCCD1}">
                      <a14:hiddenFill xmlns:a14="http://schemas.microsoft.com/office/drawing/2010/main">
                        <a:solidFill>
                          <a:srgbClr val="FFFFFF"/>
                        </a:solidFill>
                      </a14:hiddenFill>
                    </a:ext>
                    <a:ext uri="{91240B29-F687-4F45-9708-019B960494DF}">
                      <a14:hiddenLine xmlns:a14="http://schemas.microsoft.com/office/drawing/2010/main" w="9525">
                        <a:solidFill>
                          <a:srgbClr val="000000"/>
                        </a:solidFill>
                        <a:miter lim="800000"/>
                        <a:headEnd/>
                        <a:tailEnd/>
                      </a14:hiddenLine>
                    </a:ext>
                  </a:extLst>
                </xdr:spPr>
                <xdr:txBody>
                  <a:bodyPr vert="horz" wrap="square" lIns="0" tIns="0" rIns="0" bIns="0" numCol="1" anchor="t" anchorCtr="0" compatLnSpc="1">
                    <a:prstTxWarp prst="textNoShape">
                      <a:avLst/>
                    </a:prstTxWarp>
                    <a:spAutoFit/>
                  </a:bodyPr>
                  <a:lstStyle>
                    <a:defPPr>
                      <a:defRPr lang="en-US"/>
                    </a:defPPr>
                    <a:lvl1pPr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1pPr>
                    <a:lvl2pPr marL="4572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2pPr>
                    <a:lvl3pPr marL="9144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3pPr>
                    <a:lvl4pPr marL="13716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4pPr>
                    <a:lvl5pPr marL="18288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9pPr>
                  </a:lstStyle>
                  <a:p>
                    <a:pPr marL="0" marR="0" lvl="0" indent="0" algn="l" defTabSz="914400" rtl="0" eaLnBrk="0" fontAlgn="base" latinLnBrk="0" hangingPunct="0">
                      <a:lnSpc>
                        <a:spcPct val="100000"/>
                      </a:lnSpc>
                      <a:spcBef>
                        <a:spcPct val="0"/>
                      </a:spcBef>
                      <a:spcAft>
                        <a:spcPct val="0"/>
                      </a:spcAft>
                      <a:buClrTx/>
                      <a:buSzTx/>
                      <a:buFontTx/>
                      <a:buNone/>
                      <a:tabLst/>
                    </a:pPr>
                    <a:r>
                      <a:rPr kumimoji="0" lang="en-US" altLang="en-US" sz="1300" b="0" i="0" u="none" strike="noStrike" cap="none" normalizeH="0" baseline="0">
                        <a:ln>
                          <a:noFill/>
                        </a:ln>
                        <a:effectLst/>
                        <a:latin typeface="Roboto" panose="02000000000000000000" pitchFamily="2" charset="0"/>
                        <a:ea typeface="Roboto" panose="02000000000000000000" pitchFamily="2" charset="0"/>
                      </a:rPr>
                      <a:t>Transport</a:t>
                    </a:r>
                    <a:endParaRPr kumimoji="0" lang="en-US" altLang="en-US" sz="1300" b="0" i="0" u="none" strike="noStrike" cap="none" normalizeH="0" baseline="-25000">
                      <a:ln>
                        <a:noFill/>
                      </a:ln>
                      <a:effectLst/>
                      <a:latin typeface="Roboto" panose="02000000000000000000" pitchFamily="2" charset="0"/>
                      <a:ea typeface="Roboto" panose="02000000000000000000" pitchFamily="2" charset="0"/>
                    </a:endParaRPr>
                  </a:p>
                </xdr:txBody>
              </xdr:sp>
              <xdr:sp macro="" textlink="">
                <xdr:nvSpPr>
                  <xdr:cNvPr id="17" name="Rectangle 16">
                    <a:extLst>
                      <a:ext uri="{FF2B5EF4-FFF2-40B4-BE49-F238E27FC236}">
                        <a16:creationId xmlns:a16="http://schemas.microsoft.com/office/drawing/2014/main" id="{00000000-0008-0000-0300-000011000000}"/>
                      </a:ext>
                    </a:extLst>
                  </xdr:cNvPr>
                  <xdr:cNvSpPr>
                    <a:spLocks noChangeArrowheads="1"/>
                  </xdr:cNvSpPr>
                </xdr:nvSpPr>
                <xdr:spPr bwMode="auto">
                  <a:xfrm>
                    <a:off x="6333601" y="2207357"/>
                    <a:ext cx="137160" cy="137160"/>
                  </a:xfrm>
                  <a:prstGeom prst="rect">
                    <a:avLst/>
                  </a:prstGeom>
                  <a:solidFill>
                    <a:srgbClr val="468753"/>
                  </a:solidFill>
                  <a:ln>
                    <a:noFill/>
                  </a:ln>
                  <a:extLst>
                    <a:ext uri="{91240B29-F687-4F45-9708-019B960494DF}">
                      <a14:hiddenLine xmlns:a14="http://schemas.microsoft.com/office/drawing/2010/main" w="9525">
                        <a:solidFill>
                          <a:srgbClr val="000000"/>
                        </a:solidFill>
                        <a:miter lim="800000"/>
                        <a:headEnd/>
                        <a:tailEnd/>
                      </a14:hiddenLine>
                    </a:ext>
                  </a:extLst>
                </xdr:spPr>
                <xdr:txBody>
                  <a:bodyPr vert="horz" wrap="square" lIns="91440" tIns="45720" rIns="91440" bIns="45720" numCol="1" anchor="t" anchorCtr="0" compatLnSpc="1">
                    <a:prstTxWarp prst="textNoShape">
                      <a:avLst/>
                    </a:prstTxWarp>
                  </a:bodyPr>
                  <a:lstStyle>
                    <a:defPPr>
                      <a:defRPr lang="en-US"/>
                    </a:defPPr>
                    <a:lvl1pPr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1pPr>
                    <a:lvl2pPr marL="4572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2pPr>
                    <a:lvl3pPr marL="9144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3pPr>
                    <a:lvl4pPr marL="13716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4pPr>
                    <a:lvl5pPr marL="18288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9pPr>
                  </a:lstStyle>
                  <a:p>
                    <a:endParaRPr lang="en-US">
                      <a:solidFill>
                        <a:schemeClr val="tx1"/>
                      </a:solidFill>
                    </a:endParaRPr>
                  </a:p>
                </xdr:txBody>
              </xdr:sp>
              <xdr:sp macro="" textlink="">
                <xdr:nvSpPr>
                  <xdr:cNvPr id="18" name="Rectangle 17">
                    <a:extLst>
                      <a:ext uri="{FF2B5EF4-FFF2-40B4-BE49-F238E27FC236}">
                        <a16:creationId xmlns:a16="http://schemas.microsoft.com/office/drawing/2014/main" id="{00000000-0008-0000-0300-000012000000}"/>
                      </a:ext>
                    </a:extLst>
                  </xdr:cNvPr>
                  <xdr:cNvSpPr>
                    <a:spLocks noChangeArrowheads="1"/>
                  </xdr:cNvSpPr>
                </xdr:nvSpPr>
                <xdr:spPr bwMode="auto">
                  <a:xfrm>
                    <a:off x="6523669" y="2184434"/>
                    <a:ext cx="710237" cy="201193"/>
                  </a:xfrm>
                  <a:prstGeom prst="rect">
                    <a:avLst/>
                  </a:prstGeom>
                  <a:noFill/>
                  <a:ln>
                    <a:noFill/>
                  </a:ln>
                  <a:extLst>
                    <a:ext uri="{909E8E84-426E-40DD-AFC4-6F175D3DCCD1}">
                      <a14:hiddenFill xmlns:a14="http://schemas.microsoft.com/office/drawing/2010/main">
                        <a:solidFill>
                          <a:srgbClr val="FFFFFF"/>
                        </a:solidFill>
                      </a14:hiddenFill>
                    </a:ext>
                    <a:ext uri="{91240B29-F687-4F45-9708-019B960494DF}">
                      <a14:hiddenLine xmlns:a14="http://schemas.microsoft.com/office/drawing/2010/main" w="9525">
                        <a:solidFill>
                          <a:srgbClr val="000000"/>
                        </a:solidFill>
                        <a:miter lim="800000"/>
                        <a:headEnd/>
                        <a:tailEnd/>
                      </a14:hiddenLine>
                    </a:ext>
                  </a:extLst>
                </xdr:spPr>
                <xdr:txBody>
                  <a:bodyPr vert="horz" wrap="square" lIns="0" tIns="0" rIns="0" bIns="0" numCol="1" anchor="t" anchorCtr="0" compatLnSpc="1">
                    <a:prstTxWarp prst="textNoShape">
                      <a:avLst/>
                    </a:prstTxWarp>
                    <a:spAutoFit/>
                  </a:bodyPr>
                  <a:lstStyle>
                    <a:defPPr>
                      <a:defRPr lang="en-US"/>
                    </a:defPPr>
                    <a:lvl1pPr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1pPr>
                    <a:lvl2pPr marL="4572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2pPr>
                    <a:lvl3pPr marL="9144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3pPr>
                    <a:lvl4pPr marL="13716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4pPr>
                    <a:lvl5pPr marL="18288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9pPr>
                  </a:lstStyle>
                  <a:p>
                    <a:pPr marL="0" marR="0" lvl="0" indent="0" algn="l" defTabSz="914400" rtl="0" eaLnBrk="0" fontAlgn="base" latinLnBrk="0" hangingPunct="0">
                      <a:lnSpc>
                        <a:spcPct val="100000"/>
                      </a:lnSpc>
                      <a:spcBef>
                        <a:spcPct val="0"/>
                      </a:spcBef>
                      <a:spcAft>
                        <a:spcPct val="0"/>
                      </a:spcAft>
                      <a:buClrTx/>
                      <a:buSzTx/>
                      <a:buFontTx/>
                      <a:buNone/>
                      <a:tabLst/>
                    </a:pPr>
                    <a:r>
                      <a:rPr lang="en-US" altLang="en-US" sz="1300">
                        <a:latin typeface="Roboto" panose="02000000000000000000" pitchFamily="2" charset="0"/>
                        <a:ea typeface="Roboto" panose="02000000000000000000" pitchFamily="2" charset="0"/>
                      </a:rPr>
                      <a:t>Other CO</a:t>
                    </a:r>
                    <a:r>
                      <a:rPr lang="en-US" altLang="en-US" sz="1300" baseline="-25000">
                        <a:latin typeface="Roboto" panose="02000000000000000000" pitchFamily="2" charset="0"/>
                        <a:ea typeface="Roboto" panose="02000000000000000000" pitchFamily="2" charset="0"/>
                      </a:rPr>
                      <a:t>2</a:t>
                    </a:r>
                    <a:endParaRPr kumimoji="0" lang="en-US" altLang="en-US" sz="1300" b="0" i="0" u="none" strike="noStrike" cap="none" normalizeH="0" baseline="-25000">
                      <a:ln>
                        <a:noFill/>
                      </a:ln>
                      <a:effectLst/>
                      <a:latin typeface="Roboto" panose="02000000000000000000" pitchFamily="2" charset="0"/>
                      <a:ea typeface="Roboto" panose="02000000000000000000" pitchFamily="2" charset="0"/>
                    </a:endParaRPr>
                  </a:p>
                </xdr:txBody>
              </xdr:sp>
              <xdr:sp macro="" textlink="">
                <xdr:nvSpPr>
                  <xdr:cNvPr id="19" name="Rectangle 18">
                    <a:extLst>
                      <a:ext uri="{FF2B5EF4-FFF2-40B4-BE49-F238E27FC236}">
                        <a16:creationId xmlns:a16="http://schemas.microsoft.com/office/drawing/2014/main" id="{00000000-0008-0000-0300-000013000000}"/>
                      </a:ext>
                    </a:extLst>
                  </xdr:cNvPr>
                  <xdr:cNvSpPr>
                    <a:spLocks noChangeArrowheads="1"/>
                  </xdr:cNvSpPr>
                </xdr:nvSpPr>
                <xdr:spPr bwMode="auto">
                  <a:xfrm>
                    <a:off x="6333601" y="2748986"/>
                    <a:ext cx="137160" cy="137160"/>
                  </a:xfrm>
                  <a:prstGeom prst="rect">
                    <a:avLst/>
                  </a:prstGeom>
                  <a:solidFill>
                    <a:srgbClr val="DA7D45"/>
                  </a:solidFill>
                  <a:ln>
                    <a:noFill/>
                  </a:ln>
                  <a:extLst>
                    <a:ext uri="{91240B29-F687-4F45-9708-019B960494DF}">
                      <a14:hiddenLine xmlns:a14="http://schemas.microsoft.com/office/drawing/2010/main" w="9525">
                        <a:solidFill>
                          <a:srgbClr val="000000"/>
                        </a:solidFill>
                        <a:miter lim="800000"/>
                        <a:headEnd/>
                        <a:tailEnd/>
                      </a14:hiddenLine>
                    </a:ext>
                  </a:extLst>
                </xdr:spPr>
                <xdr:txBody>
                  <a:bodyPr vert="horz" wrap="square" lIns="91440" tIns="45720" rIns="91440" bIns="45720" numCol="1" anchor="t" anchorCtr="0" compatLnSpc="1">
                    <a:prstTxWarp prst="textNoShape">
                      <a:avLst/>
                    </a:prstTxWarp>
                  </a:bodyPr>
                  <a:lstStyle>
                    <a:defPPr>
                      <a:defRPr lang="en-US"/>
                    </a:defPPr>
                    <a:lvl1pPr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1pPr>
                    <a:lvl2pPr marL="4572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2pPr>
                    <a:lvl3pPr marL="9144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3pPr>
                    <a:lvl4pPr marL="13716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4pPr>
                    <a:lvl5pPr marL="18288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9pPr>
                  </a:lstStyle>
                  <a:p>
                    <a:endParaRPr lang="en-US">
                      <a:solidFill>
                        <a:schemeClr val="tx1"/>
                      </a:solidFill>
                    </a:endParaRPr>
                  </a:p>
                </xdr:txBody>
              </xdr:sp>
              <xdr:sp macro="" textlink="">
                <xdr:nvSpPr>
                  <xdr:cNvPr id="20" name="Rectangle 19">
                    <a:extLst>
                      <a:ext uri="{FF2B5EF4-FFF2-40B4-BE49-F238E27FC236}">
                        <a16:creationId xmlns:a16="http://schemas.microsoft.com/office/drawing/2014/main" id="{00000000-0008-0000-0300-000014000000}"/>
                      </a:ext>
                    </a:extLst>
                  </xdr:cNvPr>
                  <xdr:cNvSpPr>
                    <a:spLocks noChangeArrowheads="1"/>
                  </xdr:cNvSpPr>
                </xdr:nvSpPr>
                <xdr:spPr bwMode="auto">
                  <a:xfrm>
                    <a:off x="6523669" y="2722889"/>
                    <a:ext cx="665055" cy="201193"/>
                  </a:xfrm>
                  <a:prstGeom prst="rect">
                    <a:avLst/>
                  </a:prstGeom>
                  <a:noFill/>
                  <a:ln>
                    <a:noFill/>
                  </a:ln>
                  <a:extLst>
                    <a:ext uri="{909E8E84-426E-40DD-AFC4-6F175D3DCCD1}">
                      <a14:hiddenFill xmlns:a14="http://schemas.microsoft.com/office/drawing/2010/main">
                        <a:solidFill>
                          <a:srgbClr val="FFFFFF"/>
                        </a:solidFill>
                      </a14:hiddenFill>
                    </a:ext>
                    <a:ext uri="{91240B29-F687-4F45-9708-019B960494DF}">
                      <a14:hiddenLine xmlns:a14="http://schemas.microsoft.com/office/drawing/2010/main" w="9525">
                        <a:solidFill>
                          <a:srgbClr val="000000"/>
                        </a:solidFill>
                        <a:miter lim="800000"/>
                        <a:headEnd/>
                        <a:tailEnd/>
                      </a14:hiddenLine>
                    </a:ext>
                  </a:extLst>
                </xdr:spPr>
                <xdr:txBody>
                  <a:bodyPr vert="horz" wrap="square" lIns="0" tIns="0" rIns="0" bIns="0" numCol="1" anchor="t" anchorCtr="0" compatLnSpc="1">
                    <a:prstTxWarp prst="textNoShape">
                      <a:avLst/>
                    </a:prstTxWarp>
                    <a:spAutoFit/>
                  </a:bodyPr>
                  <a:lstStyle>
                    <a:defPPr>
                      <a:defRPr lang="en-US"/>
                    </a:defPPr>
                    <a:lvl1pPr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1pPr>
                    <a:lvl2pPr marL="4572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2pPr>
                    <a:lvl3pPr marL="9144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3pPr>
                    <a:lvl4pPr marL="13716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4pPr>
                    <a:lvl5pPr marL="18288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9pPr>
                  </a:lstStyle>
                  <a:p>
                    <a:pPr marL="0" marR="0" lvl="0" indent="0" algn="l" defTabSz="914400" rtl="0" eaLnBrk="0" fontAlgn="base" latinLnBrk="0" hangingPunct="0">
                      <a:lnSpc>
                        <a:spcPct val="100000"/>
                      </a:lnSpc>
                      <a:spcBef>
                        <a:spcPct val="0"/>
                      </a:spcBef>
                      <a:spcAft>
                        <a:spcPct val="0"/>
                      </a:spcAft>
                      <a:buClrTx/>
                      <a:buSzTx/>
                      <a:buFontTx/>
                      <a:buNone/>
                      <a:tabLst/>
                    </a:pPr>
                    <a:r>
                      <a:rPr lang="en-US" altLang="en-US" sz="1300">
                        <a:latin typeface="Roboto" panose="02000000000000000000" pitchFamily="2" charset="0"/>
                        <a:ea typeface="Roboto" panose="02000000000000000000" pitchFamily="2" charset="0"/>
                      </a:rPr>
                      <a:t>Buildings</a:t>
                    </a:r>
                    <a:endParaRPr kumimoji="0" lang="en-US" altLang="en-US" sz="1300" b="0" i="0" u="none" strike="noStrike" cap="none" normalizeH="0" baseline="-25000">
                      <a:ln>
                        <a:noFill/>
                      </a:ln>
                      <a:effectLst/>
                      <a:latin typeface="Roboto" panose="02000000000000000000" pitchFamily="2" charset="0"/>
                      <a:ea typeface="Roboto" panose="02000000000000000000" pitchFamily="2" charset="0"/>
                    </a:endParaRPr>
                  </a:p>
                </xdr:txBody>
              </xdr:sp>
              <xdr:sp macro="" textlink="">
                <xdr:nvSpPr>
                  <xdr:cNvPr id="21" name="Rectangle 20">
                    <a:extLst>
                      <a:ext uri="{FF2B5EF4-FFF2-40B4-BE49-F238E27FC236}">
                        <a16:creationId xmlns:a16="http://schemas.microsoft.com/office/drawing/2014/main" id="{00000000-0008-0000-0300-000015000000}"/>
                      </a:ext>
                    </a:extLst>
                  </xdr:cNvPr>
                  <xdr:cNvSpPr>
                    <a:spLocks noChangeArrowheads="1"/>
                  </xdr:cNvSpPr>
                </xdr:nvSpPr>
                <xdr:spPr bwMode="auto">
                  <a:xfrm>
                    <a:off x="6333601" y="3018861"/>
                    <a:ext cx="137160" cy="137160"/>
                  </a:xfrm>
                  <a:prstGeom prst="rect">
                    <a:avLst/>
                  </a:prstGeom>
                  <a:solidFill>
                    <a:srgbClr val="E5BA4F"/>
                  </a:solidFill>
                  <a:ln>
                    <a:noFill/>
                  </a:ln>
                  <a:extLst>
                    <a:ext uri="{91240B29-F687-4F45-9708-019B960494DF}">
                      <a14:hiddenLine xmlns:a14="http://schemas.microsoft.com/office/drawing/2010/main" w="9525">
                        <a:solidFill>
                          <a:srgbClr val="000000"/>
                        </a:solidFill>
                        <a:miter lim="800000"/>
                        <a:headEnd/>
                        <a:tailEnd/>
                      </a14:hiddenLine>
                    </a:ext>
                  </a:extLst>
                </xdr:spPr>
                <xdr:txBody>
                  <a:bodyPr vert="horz" wrap="square" lIns="91440" tIns="45720" rIns="91440" bIns="45720" numCol="1" anchor="t" anchorCtr="0" compatLnSpc="1">
                    <a:prstTxWarp prst="textNoShape">
                      <a:avLst/>
                    </a:prstTxWarp>
                  </a:bodyPr>
                  <a:lstStyle>
                    <a:defPPr>
                      <a:defRPr lang="en-US"/>
                    </a:defPPr>
                    <a:lvl1pPr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1pPr>
                    <a:lvl2pPr marL="4572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2pPr>
                    <a:lvl3pPr marL="9144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3pPr>
                    <a:lvl4pPr marL="13716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4pPr>
                    <a:lvl5pPr marL="18288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9pPr>
                  </a:lstStyle>
                  <a:p>
                    <a:endParaRPr lang="en-US">
                      <a:solidFill>
                        <a:schemeClr val="tx1"/>
                      </a:solidFill>
                    </a:endParaRPr>
                  </a:p>
                </xdr:txBody>
              </xdr:sp>
              <xdr:sp macro="" textlink="">
                <xdr:nvSpPr>
                  <xdr:cNvPr id="22" name="Rectangle 21">
                    <a:extLst>
                      <a:ext uri="{FF2B5EF4-FFF2-40B4-BE49-F238E27FC236}">
                        <a16:creationId xmlns:a16="http://schemas.microsoft.com/office/drawing/2014/main" id="{00000000-0008-0000-0300-000016000000}"/>
                      </a:ext>
                    </a:extLst>
                  </xdr:cNvPr>
                  <xdr:cNvSpPr>
                    <a:spLocks noChangeArrowheads="1"/>
                  </xdr:cNvSpPr>
                </xdr:nvSpPr>
                <xdr:spPr bwMode="auto">
                  <a:xfrm>
                    <a:off x="6523669" y="2989591"/>
                    <a:ext cx="606755" cy="201193"/>
                  </a:xfrm>
                  <a:prstGeom prst="rect">
                    <a:avLst/>
                  </a:prstGeom>
                  <a:noFill/>
                  <a:ln>
                    <a:noFill/>
                  </a:ln>
                  <a:extLst>
                    <a:ext uri="{909E8E84-426E-40DD-AFC4-6F175D3DCCD1}">
                      <a14:hiddenFill xmlns:a14="http://schemas.microsoft.com/office/drawing/2010/main">
                        <a:solidFill>
                          <a:srgbClr val="FFFFFF"/>
                        </a:solidFill>
                      </a14:hiddenFill>
                    </a:ext>
                    <a:ext uri="{91240B29-F687-4F45-9708-019B960494DF}">
                      <a14:hiddenLine xmlns:a14="http://schemas.microsoft.com/office/drawing/2010/main" w="9525">
                        <a:solidFill>
                          <a:srgbClr val="000000"/>
                        </a:solidFill>
                        <a:miter lim="800000"/>
                        <a:headEnd/>
                        <a:tailEnd/>
                      </a14:hiddenLine>
                    </a:ext>
                  </a:extLst>
                </xdr:spPr>
                <xdr:txBody>
                  <a:bodyPr vert="horz" wrap="square" lIns="0" tIns="0" rIns="0" bIns="0" numCol="1" anchor="t" anchorCtr="0" compatLnSpc="1">
                    <a:prstTxWarp prst="textNoShape">
                      <a:avLst/>
                    </a:prstTxWarp>
                    <a:spAutoFit/>
                  </a:bodyPr>
                  <a:lstStyle>
                    <a:defPPr>
                      <a:defRPr lang="en-US"/>
                    </a:defPPr>
                    <a:lvl1pPr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1pPr>
                    <a:lvl2pPr marL="4572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2pPr>
                    <a:lvl3pPr marL="9144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3pPr>
                    <a:lvl4pPr marL="13716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4pPr>
                    <a:lvl5pPr marL="18288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9pPr>
                  </a:lstStyle>
                  <a:p>
                    <a:pPr marL="0" marR="0" lvl="0" indent="0" algn="l" defTabSz="914400" rtl="0" eaLnBrk="0" fontAlgn="base" latinLnBrk="0" hangingPunct="0">
                      <a:lnSpc>
                        <a:spcPct val="100000"/>
                      </a:lnSpc>
                      <a:spcBef>
                        <a:spcPct val="0"/>
                      </a:spcBef>
                      <a:spcAft>
                        <a:spcPct val="0"/>
                      </a:spcAft>
                      <a:buClrTx/>
                      <a:buSzTx/>
                      <a:buFontTx/>
                      <a:buNone/>
                      <a:tabLst/>
                    </a:pPr>
                    <a:r>
                      <a:rPr kumimoji="0" lang="en-US" altLang="en-US" sz="1300" b="0" i="0" u="none" strike="noStrike" cap="none" normalizeH="0" baseline="0">
                        <a:ln>
                          <a:noFill/>
                        </a:ln>
                        <a:effectLst/>
                        <a:latin typeface="Roboto" panose="02000000000000000000" pitchFamily="2" charset="0"/>
                        <a:ea typeface="Roboto" panose="02000000000000000000" pitchFamily="2" charset="0"/>
                      </a:rPr>
                      <a:t>Industry</a:t>
                    </a:r>
                    <a:endParaRPr kumimoji="0" lang="en-US" altLang="en-US" sz="1300" b="0" i="0" u="none" strike="noStrike" cap="none" normalizeH="0" baseline="-25000">
                      <a:ln>
                        <a:noFill/>
                      </a:ln>
                      <a:effectLst/>
                      <a:latin typeface="Roboto" panose="02000000000000000000" pitchFamily="2" charset="0"/>
                      <a:ea typeface="Roboto" panose="02000000000000000000" pitchFamily="2" charset="0"/>
                    </a:endParaRPr>
                  </a:p>
                </xdr:txBody>
              </xdr:sp>
              <xdr:sp macro="" textlink="">
                <xdr:nvSpPr>
                  <xdr:cNvPr id="23" name="Rectangle 22">
                    <a:extLst>
                      <a:ext uri="{FF2B5EF4-FFF2-40B4-BE49-F238E27FC236}">
                        <a16:creationId xmlns:a16="http://schemas.microsoft.com/office/drawing/2014/main" id="{00000000-0008-0000-0300-000017000000}"/>
                      </a:ext>
                    </a:extLst>
                  </xdr:cNvPr>
                  <xdr:cNvSpPr>
                    <a:spLocks noChangeArrowheads="1"/>
                  </xdr:cNvSpPr>
                </xdr:nvSpPr>
                <xdr:spPr bwMode="auto">
                  <a:xfrm>
                    <a:off x="6333601" y="3282386"/>
                    <a:ext cx="137160" cy="137160"/>
                  </a:xfrm>
                  <a:prstGeom prst="rect">
                    <a:avLst/>
                  </a:prstGeom>
                  <a:solidFill>
                    <a:srgbClr val="948BB3"/>
                  </a:solidFill>
                  <a:ln>
                    <a:noFill/>
                  </a:ln>
                  <a:extLst>
                    <a:ext uri="{91240B29-F687-4F45-9708-019B960494DF}">
                      <a14:hiddenLine xmlns:a14="http://schemas.microsoft.com/office/drawing/2010/main" w="9525">
                        <a:solidFill>
                          <a:srgbClr val="000000"/>
                        </a:solidFill>
                        <a:miter lim="800000"/>
                        <a:headEnd/>
                        <a:tailEnd/>
                      </a14:hiddenLine>
                    </a:ext>
                  </a:extLst>
                </xdr:spPr>
                <xdr:txBody>
                  <a:bodyPr vert="horz" wrap="square" lIns="91440" tIns="45720" rIns="91440" bIns="45720" numCol="1" anchor="t" anchorCtr="0" compatLnSpc="1">
                    <a:prstTxWarp prst="textNoShape">
                      <a:avLst/>
                    </a:prstTxWarp>
                  </a:bodyPr>
                  <a:lstStyle>
                    <a:defPPr>
                      <a:defRPr lang="en-US"/>
                    </a:defPPr>
                    <a:lvl1pPr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1pPr>
                    <a:lvl2pPr marL="4572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2pPr>
                    <a:lvl3pPr marL="9144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3pPr>
                    <a:lvl4pPr marL="13716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4pPr>
                    <a:lvl5pPr marL="18288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9pPr>
                  </a:lstStyle>
                  <a:p>
                    <a:endParaRPr lang="en-US">
                      <a:solidFill>
                        <a:schemeClr val="tx1"/>
                      </a:solidFill>
                    </a:endParaRPr>
                  </a:p>
                </xdr:txBody>
              </xdr:sp>
              <xdr:sp macro="" textlink="">
                <xdr:nvSpPr>
                  <xdr:cNvPr id="24" name="Rectangle 23">
                    <a:extLst>
                      <a:ext uri="{FF2B5EF4-FFF2-40B4-BE49-F238E27FC236}">
                        <a16:creationId xmlns:a16="http://schemas.microsoft.com/office/drawing/2014/main" id="{00000000-0008-0000-0300-000018000000}"/>
                      </a:ext>
                    </a:extLst>
                  </xdr:cNvPr>
                  <xdr:cNvSpPr>
                    <a:spLocks noChangeArrowheads="1"/>
                  </xdr:cNvSpPr>
                </xdr:nvSpPr>
                <xdr:spPr bwMode="auto">
                  <a:xfrm>
                    <a:off x="6523669" y="3257876"/>
                    <a:ext cx="538876" cy="201193"/>
                  </a:xfrm>
                  <a:prstGeom prst="rect">
                    <a:avLst/>
                  </a:prstGeom>
                  <a:noFill/>
                  <a:ln>
                    <a:noFill/>
                  </a:ln>
                  <a:extLst>
                    <a:ext uri="{909E8E84-426E-40DD-AFC4-6F175D3DCCD1}">
                      <a14:hiddenFill xmlns:a14="http://schemas.microsoft.com/office/drawing/2010/main">
                        <a:solidFill>
                          <a:srgbClr val="FFFFFF"/>
                        </a:solidFill>
                      </a14:hiddenFill>
                    </a:ext>
                    <a:ext uri="{91240B29-F687-4F45-9708-019B960494DF}">
                      <a14:hiddenLine xmlns:a14="http://schemas.microsoft.com/office/drawing/2010/main" w="9525">
                        <a:solidFill>
                          <a:srgbClr val="000000"/>
                        </a:solidFill>
                        <a:miter lim="800000"/>
                        <a:headEnd/>
                        <a:tailEnd/>
                      </a14:hiddenLine>
                    </a:ext>
                  </a:extLst>
                </xdr:spPr>
                <xdr:txBody>
                  <a:bodyPr vert="horz" wrap="square" lIns="0" tIns="0" rIns="0" bIns="0" numCol="1" anchor="t" anchorCtr="0" compatLnSpc="1">
                    <a:prstTxWarp prst="textNoShape">
                      <a:avLst/>
                    </a:prstTxWarp>
                    <a:spAutoFit/>
                  </a:bodyPr>
                  <a:lstStyle>
                    <a:defPPr>
                      <a:defRPr lang="en-US"/>
                    </a:defPPr>
                    <a:lvl1pPr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1pPr>
                    <a:lvl2pPr marL="4572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2pPr>
                    <a:lvl3pPr marL="9144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3pPr>
                    <a:lvl4pPr marL="13716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4pPr>
                    <a:lvl5pPr marL="18288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9pPr>
                  </a:lstStyle>
                  <a:p>
                    <a:pPr marL="0" marR="0" lvl="0" indent="0" algn="l" defTabSz="914400" rtl="0" eaLnBrk="0" fontAlgn="base" latinLnBrk="0" hangingPunct="0">
                      <a:lnSpc>
                        <a:spcPct val="100000"/>
                      </a:lnSpc>
                      <a:spcBef>
                        <a:spcPct val="0"/>
                      </a:spcBef>
                      <a:spcAft>
                        <a:spcPct val="0"/>
                      </a:spcAft>
                      <a:buClrTx/>
                      <a:buSzTx/>
                      <a:buFontTx/>
                      <a:buNone/>
                      <a:tabLst/>
                    </a:pPr>
                    <a:r>
                      <a:rPr lang="en-US" altLang="en-US" sz="1300">
                        <a:latin typeface="Roboto" panose="02000000000000000000" pitchFamily="2" charset="0"/>
                        <a:ea typeface="Roboto" panose="02000000000000000000" pitchFamily="2" charset="0"/>
                      </a:rPr>
                      <a:t>Electric</a:t>
                    </a:r>
                    <a:endParaRPr kumimoji="0" lang="en-US" altLang="en-US" sz="1300" b="0" i="0" u="none" strike="noStrike" cap="none" normalizeH="0" baseline="-25000">
                      <a:ln>
                        <a:noFill/>
                      </a:ln>
                      <a:effectLst/>
                      <a:latin typeface="Roboto" panose="02000000000000000000" pitchFamily="2" charset="0"/>
                      <a:ea typeface="Roboto" panose="02000000000000000000" pitchFamily="2" charset="0"/>
                    </a:endParaRPr>
                  </a:p>
                </xdr:txBody>
              </xdr:sp>
            </xdr:grpSp>
            <mc:AlternateContent xmlns:mc="http://schemas.openxmlformats.org/markup-compatibility/2006">
              <mc:Choice xmlns:a14="http://schemas.microsoft.com/office/drawing/2010/main" Requires="a14">
                <xdr:grpSp>
                  <xdr:nvGrpSpPr>
                    <xdr:cNvPr id="10" name="Group 9">
                      <a:extLst>
                        <a:ext uri="{FF2B5EF4-FFF2-40B4-BE49-F238E27FC236}">
                          <a16:creationId xmlns:a16="http://schemas.microsoft.com/office/drawing/2014/main" id="{00000000-0008-0000-0300-00000A000000}"/>
                        </a:ext>
                      </a:extLst>
                    </xdr:cNvPr>
                    <xdr:cNvGrpSpPr/>
                  </xdr:nvGrpSpPr>
                  <xdr:grpSpPr>
                    <a:xfrm>
                      <a:off x="0" y="0"/>
                      <a:ext cx="0" cy="0"/>
                      <a:chOff x="0" y="0"/>
                      <a:chExt cx="0" cy="0"/>
                    </a:xfrm>
                  </xdr:grpSpPr>
                </xdr:grpSp>
              </mc:Choice>
              <mc:Fallback/>
            </mc:AlternateContent>
          </xdr:grpSp>
          <xdr:sp macro="" textlink="">
            <xdr:nvSpPr>
              <xdr:cNvPr id="7" name="Rectangle 6">
                <a:extLst>
                  <a:ext uri="{FF2B5EF4-FFF2-40B4-BE49-F238E27FC236}">
                    <a16:creationId xmlns:a16="http://schemas.microsoft.com/office/drawing/2014/main" id="{00000000-0008-0000-0300-00000700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6681955" y="3679820"/>
                <a:ext cx="143246" cy="143219"/>
              </a:xfrm>
              <a:prstGeom prst="rect">
                <a:avLst/>
              </a:prstGeom>
              <a:solidFill>
                <a:srgbClr val="264478"/>
              </a:solidFill>
              <a:ln>
                <a:noFill/>
              </a:ln>
            </xdr:spPr>
            <xdr:txBody>
              <a:bodyPr vert="horz" wrap="square" lIns="91440" tIns="45720" rIns="91440" bIns="45720" numCol="1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1pPr>
                <a:lvl2pPr marL="4572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2pPr>
                <a:lvl3pPr marL="9144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3pPr>
                <a:lvl4pPr marL="13716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4pPr>
                <a:lvl5pPr marL="18288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9pPr>
              </a:lstStyle>
              <a:p>
                <a:endParaRPr lang="en-US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8" name="Rectangle 7">
                <a:extLst>
                  <a:ext uri="{FF2B5EF4-FFF2-40B4-BE49-F238E27FC236}">
                    <a16:creationId xmlns:a16="http://schemas.microsoft.com/office/drawing/2014/main" id="{00000000-0008-0000-0300-00000800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6880457" y="3654227"/>
                <a:ext cx="600323" cy="21008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0" tIns="0" rIns="0" bIns="0" numCol="1" anchor="t" anchorCtr="0" compatLnSpc="1">
                <a:prstTxWarp prst="textNoShape">
                  <a:avLst/>
                </a:prstTxWarp>
                <a:spAutoFit/>
              </a:bodyPr>
              <a:lstStyle>
                <a:defPPr>
                  <a:defRPr lang="en-US"/>
                </a:defPPr>
                <a:lvl1pPr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1pPr>
                <a:lvl2pPr marL="4572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2pPr>
                <a:lvl3pPr marL="9144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3pPr>
                <a:lvl4pPr marL="13716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4pPr>
                <a:lvl5pPr marL="18288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9pPr>
              </a:lstStyle>
              <a:p>
                <a:pPr marL="0" marR="0" lvl="0" indent="0" algn="l" defTabSz="914400" rtl="0" eaLnBrk="0" fontAlgn="base" latinLnBrk="0" hangingPunct="0">
                  <a:lnSpc>
                    <a:spcPct val="100000"/>
                  </a:lnSpc>
                  <a:spcBef>
                    <a:spcPct val="0"/>
                  </a:spcBef>
                  <a:spcAft>
                    <a:spcPct val="0"/>
                  </a:spcAft>
                  <a:buClrTx/>
                  <a:buSzTx/>
                  <a:buFontTx/>
                  <a:buNone/>
                  <a:tabLst/>
                </a:pPr>
                <a:r>
                  <a:rPr lang="en-US" altLang="en-US" sz="1300">
                    <a:latin typeface="Roboto" panose="02000000000000000000" pitchFamily="2" charset="0"/>
                    <a:ea typeface="Roboto" panose="02000000000000000000" pitchFamily="2" charset="0"/>
                  </a:rPr>
                  <a:t>Land</a:t>
                </a:r>
                <a:endParaRPr kumimoji="0" lang="en-US" altLang="en-US" sz="1300" b="0" i="0" u="none" strike="noStrike" cap="none" normalizeH="0" baseline="-25000">
                  <a:ln>
                    <a:noFill/>
                  </a:ln>
                  <a:effectLst/>
                  <a:latin typeface="Roboto" panose="02000000000000000000" pitchFamily="2" charset="0"/>
                  <a:ea typeface="Roboto" panose="02000000000000000000" pitchFamily="2" charset="0"/>
                </a:endParaRPr>
              </a:p>
            </xdr:txBody>
          </xdr:sp>
        </xdr:grpSp>
      </xdr:grpSp>
      <xdr:sp macro="" textlink="">
        <xdr:nvSpPr>
          <xdr:cNvPr id="25" name="Oval 24">
            <a:extLst>
              <a:ext uri="{FF2B5EF4-FFF2-40B4-BE49-F238E27FC236}">
                <a16:creationId xmlns:a16="http://schemas.microsoft.com/office/drawing/2014/main" id="{00000000-0008-0000-0300-000019000000}"/>
              </a:ext>
            </a:extLst>
          </xdr:cNvPr>
          <xdr:cNvSpPr/>
        </xdr:nvSpPr>
        <xdr:spPr>
          <a:xfrm>
            <a:off x="7619999" y="2756649"/>
            <a:ext cx="128016" cy="128016"/>
          </a:xfrm>
          <a:prstGeom prst="ellipse">
            <a:avLst/>
          </a:prstGeom>
          <a:noFill/>
          <a:ln w="254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0</xdr:col>
      <xdr:colOff>456263</xdr:colOff>
      <xdr:row>38</xdr:row>
      <xdr:rowOff>112059</xdr:rowOff>
    </xdr:from>
    <xdr:to>
      <xdr:col>11</xdr:col>
      <xdr:colOff>257731</xdr:colOff>
      <xdr:row>68</xdr:row>
      <xdr:rowOff>140109</xdr:rowOff>
    </xdr:to>
    <xdr:grpSp>
      <xdr:nvGrpSpPr>
        <xdr:cNvPr id="28" name="Group 27">
          <a:extLst>
            <a:ext uri="{FF2B5EF4-FFF2-40B4-BE49-F238E27FC236}">
              <a16:creationId xmlns:a16="http://schemas.microsoft.com/office/drawing/2014/main" id="{00000000-0008-0000-0300-00001C000000}"/>
            </a:ext>
          </a:extLst>
        </xdr:cNvPr>
        <xdr:cNvGrpSpPr/>
      </xdr:nvGrpSpPr>
      <xdr:grpSpPr>
        <a:xfrm>
          <a:off x="456263" y="7384677"/>
          <a:ext cx="8654115" cy="5743050"/>
          <a:chOff x="10780057" y="3227293"/>
          <a:chExt cx="8647503" cy="5739876"/>
        </a:xfrm>
      </xdr:grpSpPr>
      <xdr:graphicFrame macro="">
        <xdr:nvGraphicFramePr>
          <xdr:cNvPr id="30" name="Chart 29">
            <a:extLst>
              <a:ext uri="{FF2B5EF4-FFF2-40B4-BE49-F238E27FC236}">
                <a16:creationId xmlns:a16="http://schemas.microsoft.com/office/drawing/2014/main" id="{00000000-0008-0000-0300-00001E000000}"/>
              </a:ext>
            </a:extLst>
          </xdr:cNvPr>
          <xdr:cNvGraphicFramePr/>
        </xdr:nvGraphicFramePr>
        <xdr:xfrm>
          <a:off x="10780057" y="3755089"/>
          <a:ext cx="8542263" cy="521208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grpSp>
        <xdr:nvGrpSpPr>
          <xdr:cNvPr id="31" name="Group 30">
            <a:extLst>
              <a:ext uri="{FF2B5EF4-FFF2-40B4-BE49-F238E27FC236}">
                <a16:creationId xmlns:a16="http://schemas.microsoft.com/office/drawing/2014/main" id="{00000000-0008-0000-0300-00001F000000}"/>
              </a:ext>
            </a:extLst>
          </xdr:cNvPr>
          <xdr:cNvGrpSpPr/>
        </xdr:nvGrpSpPr>
        <xdr:grpSpPr>
          <a:xfrm>
            <a:off x="10948149" y="3227293"/>
            <a:ext cx="8479411" cy="3528162"/>
            <a:chOff x="0" y="0"/>
            <a:chExt cx="8535309" cy="3528180"/>
          </a:xfrm>
        </xdr:grpSpPr>
        <xdr:grpSp>
          <xdr:nvGrpSpPr>
            <xdr:cNvPr id="32" name="Group 31">
              <a:extLst>
                <a:ext uri="{FF2B5EF4-FFF2-40B4-BE49-F238E27FC236}">
                  <a16:creationId xmlns:a16="http://schemas.microsoft.com/office/drawing/2014/main" id="{00000000-0008-0000-0300-000020000000}"/>
                </a:ext>
              </a:extLst>
            </xdr:cNvPr>
            <xdr:cNvGrpSpPr/>
          </xdr:nvGrpSpPr>
          <xdr:grpSpPr>
            <a:xfrm>
              <a:off x="0" y="0"/>
              <a:ext cx="8535309" cy="3247222"/>
              <a:chOff x="0" y="0"/>
              <a:chExt cx="8098600" cy="3162647"/>
            </a:xfrm>
          </xdr:grpSpPr>
          <xdr:grpSp>
            <xdr:nvGrpSpPr>
              <xdr:cNvPr id="35" name="Group 34">
                <a:extLst>
                  <a:ext uri="{FF2B5EF4-FFF2-40B4-BE49-F238E27FC236}">
                    <a16:creationId xmlns:a16="http://schemas.microsoft.com/office/drawing/2014/main" id="{00000000-0008-0000-0300-000023000000}"/>
                  </a:ext>
                </a:extLst>
              </xdr:cNvPr>
              <xdr:cNvGrpSpPr/>
            </xdr:nvGrpSpPr>
            <xdr:grpSpPr>
              <a:xfrm>
                <a:off x="6759896" y="1592333"/>
                <a:ext cx="1338704" cy="1570314"/>
                <a:chOff x="6763773" y="1593065"/>
                <a:chExt cx="1350945" cy="1544101"/>
              </a:xfrm>
            </xdr:grpSpPr>
            <xdr:sp macro="" textlink="">
              <xdr:nvSpPr>
                <xdr:cNvPr id="38" name="Rectangle 37">
                  <a:extLst>
                    <a:ext uri="{FF2B5EF4-FFF2-40B4-BE49-F238E27FC236}">
                      <a16:creationId xmlns:a16="http://schemas.microsoft.com/office/drawing/2014/main" id="{00000000-0008-0000-0300-000026000000}"/>
                    </a:ext>
                  </a:extLst>
                </xdr:cNvPr>
                <xdr:cNvSpPr>
                  <a:spLocks noChangeArrowheads="1"/>
                </xdr:cNvSpPr>
              </xdr:nvSpPr>
              <xdr:spPr bwMode="auto">
                <a:xfrm>
                  <a:off x="6763773" y="1620756"/>
                  <a:ext cx="137160" cy="137160"/>
                </a:xfrm>
                <a:prstGeom prst="rect">
                  <a:avLst/>
                </a:prstGeom>
                <a:solidFill>
                  <a:srgbClr val="948BB3"/>
                </a:solidFill>
                <a:ln>
                  <a:noFill/>
                </a:ln>
                <a:extLs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="horz" wrap="square" lIns="91440" tIns="45720" rIns="91440" bIns="45720" numCol="1" anchor="t" anchorCtr="0" compatLnSpc="1">
                  <a:prstTxWarp prst="textNoShape">
                    <a:avLst/>
                  </a:prstTxWarp>
                </a:bodyPr>
                <a:lstStyle>
                  <a:defPPr>
                    <a:defRPr lang="en-US"/>
                  </a:defPPr>
                  <a:lvl1pPr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1pPr>
                  <a:lvl2pPr marL="4572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2pPr>
                  <a:lvl3pPr marL="9144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3pPr>
                  <a:lvl4pPr marL="13716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4pPr>
                  <a:lvl5pPr marL="18288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9pPr>
                </a:lstStyle>
                <a:p>
                  <a:endParaRPr lang="en-US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39" name="Rectangle 38">
                  <a:extLst>
                    <a:ext uri="{FF2B5EF4-FFF2-40B4-BE49-F238E27FC236}">
                      <a16:creationId xmlns:a16="http://schemas.microsoft.com/office/drawing/2014/main" id="{00000000-0008-0000-0300-000027000000}"/>
                    </a:ext>
                  </a:extLst>
                </xdr:cNvPr>
                <xdr:cNvSpPr>
                  <a:spLocks noChangeArrowheads="1"/>
                </xdr:cNvSpPr>
              </xdr:nvSpPr>
              <xdr:spPr bwMode="auto">
                <a:xfrm>
                  <a:off x="6953835" y="1593065"/>
                  <a:ext cx="1082669" cy="201077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 xmlns:a14="http://schemas.microsoft.com/office/drawing/2010/main">
                      <a:solidFill>
                        <a:srgbClr val="FFFFFF"/>
                      </a:solidFill>
                    </a14:hiddenFill>
                  </a:ex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="horz" wrap="square" lIns="0" tIns="0" rIns="0" bIns="0" numCol="1" anchor="t" anchorCtr="0" compatLnSpc="1">
                  <a:prstTxWarp prst="textNoShape">
                    <a:avLst/>
                  </a:prstTxWarp>
                  <a:spAutoFit/>
                </a:bodyPr>
                <a:lstStyle>
                  <a:defPPr>
                    <a:defRPr lang="en-US"/>
                  </a:defPPr>
                  <a:lvl1pPr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1pPr>
                  <a:lvl2pPr marL="4572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2pPr>
                  <a:lvl3pPr marL="9144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3pPr>
                  <a:lvl4pPr marL="13716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4pPr>
                  <a:lvl5pPr marL="18288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9pPr>
                </a:lstStyle>
                <a:p>
                  <a:pPr marL="0" marR="0" lvl="0" indent="0" algn="l" defTabSz="914400" rtl="0" eaLnBrk="0" fontAlgn="base" latinLnBrk="0" hangingPunct="0">
                    <a:lnSpc>
                      <a:spcPct val="100000"/>
                    </a:lnSpc>
                    <a:spcBef>
                      <a:spcPct val="0"/>
                    </a:spcBef>
                    <a:spcAft>
                      <a:spcPct val="0"/>
                    </a:spcAft>
                    <a:buClrTx/>
                    <a:buSzTx/>
                    <a:buFontTx/>
                    <a:buNone/>
                    <a:tabLst/>
                  </a:pPr>
                  <a:r>
                    <a:rPr kumimoji="0" lang="en-US" altLang="en-US" sz="1300" b="0" i="0" u="none" strike="noStrike" cap="none" normalizeH="0" baseline="0">
                      <a:ln>
                        <a:noFill/>
                      </a:ln>
                      <a:effectLst/>
                      <a:latin typeface="Roboto" panose="02000000000000000000" pitchFamily="2" charset="0"/>
                      <a:ea typeface="Roboto" panose="02000000000000000000" pitchFamily="2" charset="0"/>
                    </a:rPr>
                    <a:t>Electric</a:t>
                  </a:r>
                </a:p>
              </xdr:txBody>
            </xdr:sp>
            <xdr:sp macro="" textlink="">
              <xdr:nvSpPr>
                <xdr:cNvPr id="40" name="Rectangle 39">
                  <a:extLst>
                    <a:ext uri="{FF2B5EF4-FFF2-40B4-BE49-F238E27FC236}">
                      <a16:creationId xmlns:a16="http://schemas.microsoft.com/office/drawing/2014/main" id="{00000000-0008-0000-0300-000028000000}"/>
                    </a:ext>
                  </a:extLst>
                </xdr:cNvPr>
                <xdr:cNvSpPr>
                  <a:spLocks noChangeArrowheads="1"/>
                </xdr:cNvSpPr>
              </xdr:nvSpPr>
              <xdr:spPr bwMode="auto">
                <a:xfrm>
                  <a:off x="6763773" y="2151993"/>
                  <a:ext cx="137160" cy="137160"/>
                </a:xfrm>
                <a:prstGeom prst="rect">
                  <a:avLst/>
                </a:prstGeom>
                <a:solidFill>
                  <a:srgbClr val="DA7D45"/>
                </a:solidFill>
                <a:ln>
                  <a:noFill/>
                </a:ln>
                <a:extLs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="horz" wrap="square" lIns="91440" tIns="45720" rIns="91440" bIns="45720" numCol="1" anchor="t" anchorCtr="0" compatLnSpc="1">
                  <a:prstTxWarp prst="textNoShape">
                    <a:avLst/>
                  </a:prstTxWarp>
                </a:bodyPr>
                <a:lstStyle>
                  <a:defPPr>
                    <a:defRPr lang="en-US"/>
                  </a:defPPr>
                  <a:lvl1pPr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1pPr>
                  <a:lvl2pPr marL="4572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2pPr>
                  <a:lvl3pPr marL="9144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3pPr>
                  <a:lvl4pPr marL="13716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4pPr>
                  <a:lvl5pPr marL="18288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9pPr>
                </a:lstStyle>
                <a:p>
                  <a:endParaRPr lang="en-US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41" name="Rectangle 40">
                  <a:extLst>
                    <a:ext uri="{FF2B5EF4-FFF2-40B4-BE49-F238E27FC236}">
                      <a16:creationId xmlns:a16="http://schemas.microsoft.com/office/drawing/2014/main" id="{00000000-0008-0000-0300-000029000000}"/>
                    </a:ext>
                  </a:extLst>
                </xdr:cNvPr>
                <xdr:cNvSpPr>
                  <a:spLocks noChangeArrowheads="1"/>
                </xdr:cNvSpPr>
              </xdr:nvSpPr>
              <xdr:spPr bwMode="auto">
                <a:xfrm>
                  <a:off x="6953841" y="2121125"/>
                  <a:ext cx="703879" cy="201077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 xmlns:a14="http://schemas.microsoft.com/office/drawing/2010/main">
                      <a:solidFill>
                        <a:srgbClr val="FFFFFF"/>
                      </a:solidFill>
                    </a14:hiddenFill>
                  </a:ex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="horz" wrap="square" lIns="0" tIns="0" rIns="0" bIns="0" numCol="1" anchor="t" anchorCtr="0" compatLnSpc="1">
                  <a:prstTxWarp prst="textNoShape">
                    <a:avLst/>
                  </a:prstTxWarp>
                  <a:spAutoFit/>
                </a:bodyPr>
                <a:lstStyle>
                  <a:defPPr>
                    <a:defRPr lang="en-US"/>
                  </a:defPPr>
                  <a:lvl1pPr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1pPr>
                  <a:lvl2pPr marL="4572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2pPr>
                  <a:lvl3pPr marL="9144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3pPr>
                  <a:lvl4pPr marL="13716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4pPr>
                  <a:lvl5pPr marL="18288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9pPr>
                </a:lstStyle>
                <a:p>
                  <a:pPr marL="0" marR="0" lvl="0" indent="0" algn="l" defTabSz="914400" rtl="0" eaLnBrk="0" fontAlgn="base" latinLnBrk="0" hangingPunct="0">
                    <a:lnSpc>
                      <a:spcPct val="100000"/>
                    </a:lnSpc>
                    <a:spcBef>
                      <a:spcPct val="0"/>
                    </a:spcBef>
                    <a:spcAft>
                      <a:spcPct val="0"/>
                    </a:spcAft>
                    <a:buClrTx/>
                    <a:buSzTx/>
                    <a:buFontTx/>
                    <a:buNone/>
                    <a:tabLst/>
                  </a:pPr>
                  <a:r>
                    <a:rPr kumimoji="0" lang="en-US" altLang="en-US" sz="1300" b="0" i="0" u="none" strike="noStrike" cap="none" normalizeH="0" baseline="0">
                      <a:ln>
                        <a:noFill/>
                      </a:ln>
                      <a:effectLst/>
                      <a:latin typeface="Roboto" panose="02000000000000000000" pitchFamily="2" charset="0"/>
                      <a:ea typeface="Roboto" panose="02000000000000000000" pitchFamily="2" charset="0"/>
                    </a:rPr>
                    <a:t>Buildings</a:t>
                  </a:r>
                  <a:endParaRPr kumimoji="0" lang="en-US" altLang="en-US" sz="1300" b="0" i="0" u="none" strike="noStrike" cap="none" normalizeH="0" baseline="-25000">
                    <a:ln>
                      <a:noFill/>
                    </a:ln>
                    <a:effectLst/>
                    <a:latin typeface="Roboto" panose="02000000000000000000" pitchFamily="2" charset="0"/>
                    <a:ea typeface="Roboto" panose="02000000000000000000" pitchFamily="2" charset="0"/>
                  </a:endParaRPr>
                </a:p>
              </xdr:txBody>
            </xdr:sp>
            <xdr:sp macro="" textlink="">
              <xdr:nvSpPr>
                <xdr:cNvPr id="42" name="Rectangle 41">
                  <a:extLst>
                    <a:ext uri="{FF2B5EF4-FFF2-40B4-BE49-F238E27FC236}">
                      <a16:creationId xmlns:a16="http://schemas.microsoft.com/office/drawing/2014/main" id="{00000000-0008-0000-0300-00002A000000}"/>
                    </a:ext>
                  </a:extLst>
                </xdr:cNvPr>
                <xdr:cNvSpPr>
                  <a:spLocks noChangeArrowheads="1"/>
                </xdr:cNvSpPr>
              </xdr:nvSpPr>
              <xdr:spPr bwMode="auto">
                <a:xfrm>
                  <a:off x="6763773" y="1885576"/>
                  <a:ext cx="137160" cy="137160"/>
                </a:xfrm>
                <a:prstGeom prst="rect">
                  <a:avLst/>
                </a:prstGeom>
                <a:solidFill>
                  <a:srgbClr val="E5BA4F"/>
                </a:solidFill>
                <a:ln>
                  <a:noFill/>
                </a:ln>
                <a:extLs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="horz" wrap="square" lIns="91440" tIns="45720" rIns="91440" bIns="45720" numCol="1" anchor="t" anchorCtr="0" compatLnSpc="1">
                  <a:prstTxWarp prst="textNoShape">
                    <a:avLst/>
                  </a:prstTxWarp>
                </a:bodyPr>
                <a:lstStyle>
                  <a:defPPr>
                    <a:defRPr lang="en-US"/>
                  </a:defPPr>
                  <a:lvl1pPr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1pPr>
                  <a:lvl2pPr marL="4572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2pPr>
                  <a:lvl3pPr marL="9144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3pPr>
                  <a:lvl4pPr marL="13716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4pPr>
                  <a:lvl5pPr marL="18288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9pPr>
                </a:lstStyle>
                <a:p>
                  <a:endParaRPr lang="en-US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43" name="Rectangle 42">
                  <a:extLst>
                    <a:ext uri="{FF2B5EF4-FFF2-40B4-BE49-F238E27FC236}">
                      <a16:creationId xmlns:a16="http://schemas.microsoft.com/office/drawing/2014/main" id="{00000000-0008-0000-0300-00002B000000}"/>
                    </a:ext>
                  </a:extLst>
                </xdr:cNvPr>
                <xdr:cNvSpPr>
                  <a:spLocks noChangeArrowheads="1"/>
                </xdr:cNvSpPr>
              </xdr:nvSpPr>
              <xdr:spPr bwMode="auto">
                <a:xfrm>
                  <a:off x="6953841" y="1862647"/>
                  <a:ext cx="710237" cy="201077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 xmlns:a14="http://schemas.microsoft.com/office/drawing/2010/main">
                      <a:solidFill>
                        <a:srgbClr val="FFFFFF"/>
                      </a:solidFill>
                    </a14:hiddenFill>
                  </a:ex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="horz" wrap="square" lIns="0" tIns="0" rIns="0" bIns="0" numCol="1" anchor="t" anchorCtr="0" compatLnSpc="1">
                  <a:prstTxWarp prst="textNoShape">
                    <a:avLst/>
                  </a:prstTxWarp>
                  <a:spAutoFit/>
                </a:bodyPr>
                <a:lstStyle>
                  <a:defPPr>
                    <a:defRPr lang="en-US"/>
                  </a:defPPr>
                  <a:lvl1pPr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1pPr>
                  <a:lvl2pPr marL="4572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2pPr>
                  <a:lvl3pPr marL="9144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3pPr>
                  <a:lvl4pPr marL="13716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4pPr>
                  <a:lvl5pPr marL="18288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9pPr>
                </a:lstStyle>
                <a:p>
                  <a:pPr marL="0" marR="0" lvl="0" indent="0" algn="l" defTabSz="914400" rtl="0" eaLnBrk="0" fontAlgn="base" latinLnBrk="0" hangingPunct="0">
                    <a:lnSpc>
                      <a:spcPct val="100000"/>
                    </a:lnSpc>
                    <a:spcBef>
                      <a:spcPct val="0"/>
                    </a:spcBef>
                    <a:spcAft>
                      <a:spcPct val="0"/>
                    </a:spcAft>
                    <a:buClrTx/>
                    <a:buSzTx/>
                    <a:buFontTx/>
                    <a:buNone/>
                    <a:tabLst/>
                  </a:pPr>
                  <a:r>
                    <a:rPr lang="en-US" altLang="en-US" sz="1300">
                      <a:latin typeface="Roboto" panose="02000000000000000000" pitchFamily="2" charset="0"/>
                      <a:ea typeface="Roboto" panose="02000000000000000000" pitchFamily="2" charset="0"/>
                    </a:rPr>
                    <a:t>Industry</a:t>
                  </a:r>
                  <a:endParaRPr kumimoji="0" lang="en-US" altLang="en-US" sz="1300" b="0" i="0" u="none" strike="noStrike" cap="none" normalizeH="0" baseline="-25000">
                    <a:ln>
                      <a:noFill/>
                    </a:ln>
                    <a:effectLst/>
                    <a:latin typeface="Roboto" panose="02000000000000000000" pitchFamily="2" charset="0"/>
                    <a:ea typeface="Roboto" panose="02000000000000000000" pitchFamily="2" charset="0"/>
                  </a:endParaRPr>
                </a:p>
              </xdr:txBody>
            </xdr:sp>
            <xdr:sp macro="" textlink="">
              <xdr:nvSpPr>
                <xdr:cNvPr id="44" name="Rectangle 43">
                  <a:extLst>
                    <a:ext uri="{FF2B5EF4-FFF2-40B4-BE49-F238E27FC236}">
                      <a16:creationId xmlns:a16="http://schemas.microsoft.com/office/drawing/2014/main" id="{00000000-0008-0000-0300-00002C000000}"/>
                    </a:ext>
                  </a:extLst>
                </xdr:cNvPr>
                <xdr:cNvSpPr>
                  <a:spLocks noChangeArrowheads="1"/>
                </xdr:cNvSpPr>
              </xdr:nvSpPr>
              <xdr:spPr bwMode="auto">
                <a:xfrm>
                  <a:off x="6763773" y="2427203"/>
                  <a:ext cx="137160" cy="137160"/>
                </a:xfrm>
                <a:prstGeom prst="rect">
                  <a:avLst/>
                </a:prstGeom>
                <a:solidFill>
                  <a:srgbClr val="8AC869"/>
                </a:solidFill>
                <a:ln>
                  <a:noFill/>
                </a:ln>
                <a:extLs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="horz" wrap="square" lIns="91440" tIns="45720" rIns="91440" bIns="45720" numCol="1" anchor="t" anchorCtr="0" compatLnSpc="1">
                  <a:prstTxWarp prst="textNoShape">
                    <a:avLst/>
                  </a:prstTxWarp>
                </a:bodyPr>
                <a:lstStyle>
                  <a:defPPr>
                    <a:defRPr lang="en-US"/>
                  </a:defPPr>
                  <a:lvl1pPr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1pPr>
                  <a:lvl2pPr marL="4572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2pPr>
                  <a:lvl3pPr marL="9144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3pPr>
                  <a:lvl4pPr marL="13716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4pPr>
                  <a:lvl5pPr marL="18288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9pPr>
                </a:lstStyle>
                <a:p>
                  <a:endParaRPr lang="en-US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45" name="Rectangle 44">
                  <a:extLst>
                    <a:ext uri="{FF2B5EF4-FFF2-40B4-BE49-F238E27FC236}">
                      <a16:creationId xmlns:a16="http://schemas.microsoft.com/office/drawing/2014/main" id="{00000000-0008-0000-0300-00002D000000}"/>
                    </a:ext>
                  </a:extLst>
                </xdr:cNvPr>
                <xdr:cNvSpPr>
                  <a:spLocks noChangeArrowheads="1"/>
                </xdr:cNvSpPr>
              </xdr:nvSpPr>
              <xdr:spPr bwMode="auto">
                <a:xfrm>
                  <a:off x="6953841" y="2401099"/>
                  <a:ext cx="804737" cy="201077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 xmlns:a14="http://schemas.microsoft.com/office/drawing/2010/main">
                      <a:solidFill>
                        <a:srgbClr val="FFFFFF"/>
                      </a:solidFill>
                    </a14:hiddenFill>
                  </a:ex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="horz" wrap="square" lIns="0" tIns="0" rIns="0" bIns="0" numCol="1" anchor="t" anchorCtr="0" compatLnSpc="1">
                  <a:prstTxWarp prst="textNoShape">
                    <a:avLst/>
                  </a:prstTxWarp>
                  <a:spAutoFit/>
                </a:bodyPr>
                <a:lstStyle>
                  <a:defPPr>
                    <a:defRPr lang="en-US"/>
                  </a:defPPr>
                  <a:lvl1pPr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1pPr>
                  <a:lvl2pPr marL="4572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2pPr>
                  <a:lvl3pPr marL="9144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3pPr>
                  <a:lvl4pPr marL="13716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4pPr>
                  <a:lvl5pPr marL="18288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9pPr>
                </a:lstStyle>
                <a:p>
                  <a:pPr marL="0" marR="0" lvl="0" indent="0" algn="l" defTabSz="914400" rtl="0" eaLnBrk="0" fontAlgn="base" latinLnBrk="0" hangingPunct="0">
                    <a:lnSpc>
                      <a:spcPct val="100000"/>
                    </a:lnSpc>
                    <a:spcBef>
                      <a:spcPct val="0"/>
                    </a:spcBef>
                    <a:spcAft>
                      <a:spcPct val="0"/>
                    </a:spcAft>
                    <a:buClrTx/>
                    <a:buSzTx/>
                    <a:buFontTx/>
                    <a:buNone/>
                    <a:tabLst/>
                  </a:pPr>
                  <a:r>
                    <a:rPr lang="en-US" altLang="en-US" sz="1300">
                      <a:latin typeface="Roboto" panose="02000000000000000000" pitchFamily="2" charset="0"/>
                      <a:ea typeface="Roboto" panose="02000000000000000000" pitchFamily="2" charset="0"/>
                    </a:rPr>
                    <a:t>Transport</a:t>
                  </a:r>
                  <a:endParaRPr kumimoji="0" lang="en-US" altLang="en-US" sz="1300" b="0" i="0" u="none" strike="noStrike" cap="none" normalizeH="0" baseline="-25000">
                    <a:ln>
                      <a:noFill/>
                    </a:ln>
                    <a:effectLst/>
                    <a:latin typeface="Roboto" panose="02000000000000000000" pitchFamily="2" charset="0"/>
                    <a:ea typeface="Roboto" panose="02000000000000000000" pitchFamily="2" charset="0"/>
                  </a:endParaRPr>
                </a:p>
              </xdr:txBody>
            </xdr:sp>
            <xdr:sp macro="" textlink="">
              <xdr:nvSpPr>
                <xdr:cNvPr id="46" name="Rectangle 45">
                  <a:extLst>
                    <a:ext uri="{FF2B5EF4-FFF2-40B4-BE49-F238E27FC236}">
                      <a16:creationId xmlns:a16="http://schemas.microsoft.com/office/drawing/2014/main" id="{00000000-0008-0000-0300-00002E000000}"/>
                    </a:ext>
                  </a:extLst>
                </xdr:cNvPr>
                <xdr:cNvSpPr>
                  <a:spLocks noChangeArrowheads="1"/>
                </xdr:cNvSpPr>
              </xdr:nvSpPr>
              <xdr:spPr bwMode="auto">
                <a:xfrm>
                  <a:off x="6763773" y="2697081"/>
                  <a:ext cx="137160" cy="137160"/>
                </a:xfrm>
                <a:prstGeom prst="rect">
                  <a:avLst/>
                </a:prstGeom>
                <a:solidFill>
                  <a:srgbClr val="468753"/>
                </a:solidFill>
                <a:ln>
                  <a:noFill/>
                </a:ln>
                <a:extLs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="horz" wrap="square" lIns="91440" tIns="45720" rIns="91440" bIns="45720" numCol="1" anchor="t" anchorCtr="0" compatLnSpc="1">
                  <a:prstTxWarp prst="textNoShape">
                    <a:avLst/>
                  </a:prstTxWarp>
                </a:bodyPr>
                <a:lstStyle>
                  <a:defPPr>
                    <a:defRPr lang="en-US"/>
                  </a:defPPr>
                  <a:lvl1pPr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1pPr>
                  <a:lvl2pPr marL="4572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2pPr>
                  <a:lvl3pPr marL="9144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3pPr>
                  <a:lvl4pPr marL="13716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4pPr>
                  <a:lvl5pPr marL="18288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9pPr>
                </a:lstStyle>
                <a:p>
                  <a:endParaRPr lang="en-US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47" name="Rectangle 46">
                  <a:extLst>
                    <a:ext uri="{FF2B5EF4-FFF2-40B4-BE49-F238E27FC236}">
                      <a16:creationId xmlns:a16="http://schemas.microsoft.com/office/drawing/2014/main" id="{00000000-0008-0000-0300-00002F000000}"/>
                    </a:ext>
                  </a:extLst>
                </xdr:cNvPr>
                <xdr:cNvSpPr>
                  <a:spLocks noChangeArrowheads="1"/>
                </xdr:cNvSpPr>
              </xdr:nvSpPr>
              <xdr:spPr bwMode="auto">
                <a:xfrm>
                  <a:off x="6953841" y="2667797"/>
                  <a:ext cx="793945" cy="201077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 xmlns:a14="http://schemas.microsoft.com/office/drawing/2010/main">
                      <a:solidFill>
                        <a:srgbClr val="FFFFFF"/>
                      </a:solidFill>
                    </a14:hiddenFill>
                  </a:ex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="horz" wrap="square" lIns="0" tIns="0" rIns="0" bIns="0" numCol="1" anchor="t" anchorCtr="0" compatLnSpc="1">
                  <a:prstTxWarp prst="textNoShape">
                    <a:avLst/>
                  </a:prstTxWarp>
                  <a:spAutoFit/>
                </a:bodyPr>
                <a:lstStyle>
                  <a:defPPr>
                    <a:defRPr lang="en-US"/>
                  </a:defPPr>
                  <a:lvl1pPr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1pPr>
                  <a:lvl2pPr marL="4572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2pPr>
                  <a:lvl3pPr marL="9144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3pPr>
                  <a:lvl4pPr marL="13716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4pPr>
                  <a:lvl5pPr marL="18288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9pPr>
                </a:lstStyle>
                <a:p>
                  <a:pPr marL="0" marR="0" lvl="0" indent="0" algn="l" defTabSz="914400" rtl="0" eaLnBrk="0" fontAlgn="base" latinLnBrk="0" hangingPunct="0">
                    <a:lnSpc>
                      <a:spcPct val="100000"/>
                    </a:lnSpc>
                    <a:spcBef>
                      <a:spcPct val="0"/>
                    </a:spcBef>
                    <a:spcAft>
                      <a:spcPct val="0"/>
                    </a:spcAft>
                    <a:buClrTx/>
                    <a:buSzTx/>
                    <a:buFontTx/>
                    <a:buNone/>
                    <a:tabLst/>
                  </a:pPr>
                  <a:r>
                    <a:rPr kumimoji="0" lang="en-US" altLang="en-US" sz="1300" b="0" i="0" u="none" strike="noStrike" cap="none" normalizeH="0" baseline="0">
                      <a:ln>
                        <a:noFill/>
                      </a:ln>
                      <a:effectLst/>
                      <a:latin typeface="Roboto" panose="02000000000000000000" pitchFamily="2" charset="0"/>
                      <a:ea typeface="Roboto" panose="02000000000000000000" pitchFamily="2" charset="0"/>
                    </a:rPr>
                    <a:t>Other CO</a:t>
                  </a:r>
                  <a:r>
                    <a:rPr kumimoji="0" lang="en-US" altLang="en-US" sz="1300" b="0" i="0" u="none" strike="noStrike" cap="none" normalizeH="0" baseline="-25000">
                      <a:ln>
                        <a:noFill/>
                      </a:ln>
                      <a:effectLst/>
                      <a:latin typeface="Roboto" panose="02000000000000000000" pitchFamily="2" charset="0"/>
                      <a:ea typeface="Roboto" panose="02000000000000000000" pitchFamily="2" charset="0"/>
                    </a:rPr>
                    <a:t>2</a:t>
                  </a:r>
                </a:p>
              </xdr:txBody>
            </xdr:sp>
            <xdr:sp macro="" textlink="">
              <xdr:nvSpPr>
                <xdr:cNvPr id="48" name="Rectangle 47">
                  <a:extLst>
                    <a:ext uri="{FF2B5EF4-FFF2-40B4-BE49-F238E27FC236}">
                      <a16:creationId xmlns:a16="http://schemas.microsoft.com/office/drawing/2014/main" id="{00000000-0008-0000-0300-000030000000}"/>
                    </a:ext>
                  </a:extLst>
                </xdr:cNvPr>
                <xdr:cNvSpPr>
                  <a:spLocks noChangeArrowheads="1"/>
                </xdr:cNvSpPr>
              </xdr:nvSpPr>
              <xdr:spPr bwMode="auto">
                <a:xfrm>
                  <a:off x="6763773" y="2960602"/>
                  <a:ext cx="137160" cy="137160"/>
                </a:xfrm>
                <a:prstGeom prst="rect">
                  <a:avLst/>
                </a:prstGeom>
                <a:solidFill>
                  <a:srgbClr val="BFBFBF"/>
                </a:solidFill>
                <a:ln>
                  <a:noFill/>
                </a:ln>
                <a:extLs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="horz" wrap="square" lIns="91440" tIns="45720" rIns="91440" bIns="45720" numCol="1" anchor="t" anchorCtr="0" compatLnSpc="1">
                  <a:prstTxWarp prst="textNoShape">
                    <a:avLst/>
                  </a:prstTxWarp>
                </a:bodyPr>
                <a:lstStyle>
                  <a:defPPr>
                    <a:defRPr lang="en-US"/>
                  </a:defPPr>
                  <a:lvl1pPr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1pPr>
                  <a:lvl2pPr marL="4572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2pPr>
                  <a:lvl3pPr marL="9144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3pPr>
                  <a:lvl4pPr marL="13716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4pPr>
                  <a:lvl5pPr marL="18288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9pPr>
                </a:lstStyle>
                <a:p>
                  <a:endParaRPr lang="en-US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49" name="Rectangle 48">
                  <a:extLst>
                    <a:ext uri="{FF2B5EF4-FFF2-40B4-BE49-F238E27FC236}">
                      <a16:creationId xmlns:a16="http://schemas.microsoft.com/office/drawing/2014/main" id="{00000000-0008-0000-0300-000031000000}"/>
                    </a:ext>
                  </a:extLst>
                </xdr:cNvPr>
                <xdr:cNvSpPr>
                  <a:spLocks noChangeArrowheads="1"/>
                </xdr:cNvSpPr>
              </xdr:nvSpPr>
              <xdr:spPr bwMode="auto">
                <a:xfrm>
                  <a:off x="6953840" y="2936089"/>
                  <a:ext cx="1160878" cy="201077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 xmlns:a14="http://schemas.microsoft.com/office/drawing/2010/main">
                      <a:solidFill>
                        <a:srgbClr val="FFFFFF"/>
                      </a:solidFill>
                    </a14:hiddenFill>
                  </a:ex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="horz" wrap="square" lIns="0" tIns="0" rIns="0" bIns="0" numCol="1" anchor="t" anchorCtr="0" compatLnSpc="1">
                  <a:prstTxWarp prst="textNoShape">
                    <a:avLst/>
                  </a:prstTxWarp>
                  <a:spAutoFit/>
                </a:bodyPr>
                <a:lstStyle>
                  <a:defPPr>
                    <a:defRPr lang="en-US"/>
                  </a:defPPr>
                  <a:lvl1pPr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1pPr>
                  <a:lvl2pPr marL="4572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2pPr>
                  <a:lvl3pPr marL="9144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3pPr>
                  <a:lvl4pPr marL="13716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4pPr>
                  <a:lvl5pPr marL="18288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9pPr>
                </a:lstStyle>
                <a:p>
                  <a:pPr marL="0" marR="0" lvl="0" indent="0" algn="l" defTabSz="914400" rtl="0" eaLnBrk="0" fontAlgn="base" latinLnBrk="0" hangingPunct="0">
                    <a:lnSpc>
                      <a:spcPct val="100000"/>
                    </a:lnSpc>
                    <a:spcBef>
                      <a:spcPct val="0"/>
                    </a:spcBef>
                    <a:spcAft>
                      <a:spcPct val="0"/>
                    </a:spcAft>
                    <a:buClrTx/>
                    <a:buSzTx/>
                    <a:buFontTx/>
                    <a:buNone/>
                    <a:tabLst/>
                  </a:pPr>
                  <a:r>
                    <a:rPr lang="en-US" altLang="en-US" sz="1300">
                      <a:latin typeface="Roboto" panose="02000000000000000000" pitchFamily="2" charset="0"/>
                      <a:ea typeface="Roboto" panose="02000000000000000000" pitchFamily="2" charset="0"/>
                    </a:rPr>
                    <a:t>Non-CO</a:t>
                  </a:r>
                  <a:r>
                    <a:rPr lang="en-US" altLang="en-US" sz="1300" baseline="-25000">
                      <a:latin typeface="Roboto" panose="02000000000000000000" pitchFamily="2" charset="0"/>
                      <a:ea typeface="Roboto" panose="02000000000000000000" pitchFamily="2" charset="0"/>
                    </a:rPr>
                    <a:t>2</a:t>
                  </a:r>
                  <a:r>
                    <a:rPr lang="en-US" altLang="en-US" sz="1300">
                      <a:latin typeface="Roboto" panose="02000000000000000000" pitchFamily="2" charset="0"/>
                      <a:ea typeface="Roboto" panose="02000000000000000000" pitchFamily="2" charset="0"/>
                    </a:rPr>
                    <a:t> GHGs</a:t>
                  </a:r>
                </a:p>
              </xdr:txBody>
            </xdr:sp>
          </xdr:grpSp>
          <mc:AlternateContent xmlns:mc="http://schemas.openxmlformats.org/markup-compatibility/2006">
            <mc:Choice xmlns:a14="http://schemas.microsoft.com/office/drawing/2010/main" Requires="a14">
              <xdr:grpSp>
                <xdr:nvGrpSpPr>
                  <xdr:cNvPr id="36" name="Group 35">
                    <a:extLst>
                      <a:ext uri="{FF2B5EF4-FFF2-40B4-BE49-F238E27FC236}">
                        <a16:creationId xmlns:a16="http://schemas.microsoft.com/office/drawing/2014/main" id="{00000000-0008-0000-0300-000024000000}"/>
                      </a:ext>
                    </a:extLst>
                  </xdr:cNvPr>
                  <xdr:cNvGrpSpPr/>
                </xdr:nvGrpSpPr>
                <xdr:grpSpPr>
                  <a:xfrm>
                    <a:off x="0" y="0"/>
                    <a:ext cx="0" cy="0"/>
                    <a:chOff x="0" y="0"/>
                    <a:chExt cx="0" cy="0"/>
                  </a:xfrm>
                </xdr:grpSpPr>
              </xdr:grpSp>
            </mc:Choice>
            <mc:Fallback/>
          </mc:AlternateContent>
        </xdr:grpSp>
        <xdr:sp macro="" textlink="">
          <xdr:nvSpPr>
            <xdr:cNvPr id="33" name="Rectangle 32">
              <a:extLst>
                <a:ext uri="{FF2B5EF4-FFF2-40B4-BE49-F238E27FC236}">
                  <a16:creationId xmlns:a16="http://schemas.microsoft.com/office/drawing/2014/main" id="{00000000-0008-0000-0300-000021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131211" y="3343820"/>
              <a:ext cx="143246" cy="143219"/>
            </a:xfrm>
            <a:prstGeom prst="rect">
              <a:avLst/>
            </a:prstGeom>
            <a:solidFill>
              <a:srgbClr val="264478"/>
            </a:solidFill>
            <a:ln>
              <a:noFill/>
            </a:ln>
          </xdr:spPr>
          <xdr:txBody>
            <a:bodyPr vert="horz" wrap="square" lIns="91440" tIns="45720" rIns="91440" bIns="45720" numCol="1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algn="ctr" rtl="0" eaLnBrk="0" fontAlgn="base" hangingPunct="0">
                <a:spcBef>
                  <a:spcPct val="50000"/>
                </a:spcBef>
                <a:spcAft>
                  <a:spcPct val="0"/>
                </a:spcAft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ctr" rtl="0" eaLnBrk="0" fontAlgn="base" hangingPunct="0">
                <a:spcBef>
                  <a:spcPct val="50000"/>
                </a:spcBef>
                <a:spcAft>
                  <a:spcPct val="0"/>
                </a:spcAft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ctr" rtl="0" eaLnBrk="0" fontAlgn="base" hangingPunct="0">
                <a:spcBef>
                  <a:spcPct val="50000"/>
                </a:spcBef>
                <a:spcAft>
                  <a:spcPct val="0"/>
                </a:spcAft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ctr" rtl="0" eaLnBrk="0" fontAlgn="base" hangingPunct="0">
                <a:spcBef>
                  <a:spcPct val="50000"/>
                </a:spcBef>
                <a:spcAft>
                  <a:spcPct val="0"/>
                </a:spcAft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ctr" rtl="0" eaLnBrk="0" fontAlgn="base" hangingPunct="0">
                <a:spcBef>
                  <a:spcPct val="50000"/>
                </a:spcBef>
                <a:spcAft>
                  <a:spcPct val="0"/>
                </a:spcAft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endParaRPr lang="en-US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34" name="Rectangle 33">
              <a:extLst>
                <a:ext uri="{FF2B5EF4-FFF2-40B4-BE49-F238E27FC236}">
                  <a16:creationId xmlns:a16="http://schemas.microsoft.com/office/drawing/2014/main" id="{00000000-0008-0000-0300-000022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329714" y="3318221"/>
              <a:ext cx="616990" cy="209959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="horz" wrap="square" lIns="0" tIns="0" rIns="0" bIns="0" numCol="1" anchor="t" anchorCtr="0" compatLnSpc="1">
              <a:prstTxWarp prst="textNoShape">
                <a:avLst/>
              </a:prstTxWarp>
              <a:spAutoFit/>
            </a:bodyPr>
            <a:lstStyle>
              <a:defPPr>
                <a:defRPr lang="en-US"/>
              </a:defPPr>
              <a:lvl1pPr algn="ctr" rtl="0" eaLnBrk="0" fontAlgn="base" hangingPunct="0">
                <a:spcBef>
                  <a:spcPct val="50000"/>
                </a:spcBef>
                <a:spcAft>
                  <a:spcPct val="0"/>
                </a:spcAft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ctr" rtl="0" eaLnBrk="0" fontAlgn="base" hangingPunct="0">
                <a:spcBef>
                  <a:spcPct val="50000"/>
                </a:spcBef>
                <a:spcAft>
                  <a:spcPct val="0"/>
                </a:spcAft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ctr" rtl="0" eaLnBrk="0" fontAlgn="base" hangingPunct="0">
                <a:spcBef>
                  <a:spcPct val="50000"/>
                </a:spcBef>
                <a:spcAft>
                  <a:spcPct val="0"/>
                </a:spcAft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ctr" rtl="0" eaLnBrk="0" fontAlgn="base" hangingPunct="0">
                <a:spcBef>
                  <a:spcPct val="50000"/>
                </a:spcBef>
                <a:spcAft>
                  <a:spcPct val="0"/>
                </a:spcAft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ctr" rtl="0" eaLnBrk="0" fontAlgn="base" hangingPunct="0">
                <a:spcBef>
                  <a:spcPct val="50000"/>
                </a:spcBef>
                <a:spcAft>
                  <a:spcPct val="0"/>
                </a:spcAft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 marL="0" marR="0" lvl="0" indent="0" algn="l" defTabSz="914400" rtl="0" eaLnBrk="0" fontAlgn="base" latinLnBrk="0" hangingPunct="0">
                <a:lnSpc>
                  <a:spcPct val="100000"/>
                </a:lnSpc>
                <a:spcBef>
                  <a:spcPct val="0"/>
                </a:spcBef>
                <a:spcAft>
                  <a:spcPct val="0"/>
                </a:spcAft>
                <a:buClrTx/>
                <a:buSzTx/>
                <a:buFontTx/>
                <a:buNone/>
                <a:tabLst/>
              </a:pPr>
              <a:r>
                <a:rPr lang="en-US" altLang="en-US" sz="1300">
                  <a:latin typeface="Roboto" panose="02000000000000000000" pitchFamily="2" charset="0"/>
                  <a:ea typeface="Roboto" panose="02000000000000000000" pitchFamily="2" charset="0"/>
                </a:rPr>
                <a:t>Land</a:t>
              </a:r>
              <a:endParaRPr kumimoji="0" lang="en-US" altLang="en-US" sz="1300" b="0" i="0" u="none" strike="noStrike" cap="none" normalizeH="0" baseline="-25000">
                <a:ln>
                  <a:noFill/>
                </a:ln>
                <a:effectLst/>
                <a:latin typeface="Roboto" panose="02000000000000000000" pitchFamily="2" charset="0"/>
                <a:ea typeface="Roboto" panose="02000000000000000000" pitchFamily="2" charset="0"/>
              </a:endParaRPr>
            </a:p>
          </xdr:txBody>
        </xdr:sp>
      </xdr:grpSp>
    </xdr:grpSp>
    <xdr:clientData/>
  </xdr:twoCellAnchor>
  <xdr:twoCellAnchor>
    <xdr:from>
      <xdr:col>26</xdr:col>
      <xdr:colOff>392205</xdr:colOff>
      <xdr:row>48</xdr:row>
      <xdr:rowOff>44075</xdr:rowOff>
    </xdr:from>
    <xdr:to>
      <xdr:col>40</xdr:col>
      <xdr:colOff>45570</xdr:colOff>
      <xdr:row>75</xdr:row>
      <xdr:rowOff>30628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42</xdr:col>
      <xdr:colOff>7471</xdr:colOff>
      <xdr:row>49</xdr:row>
      <xdr:rowOff>74706</xdr:rowOff>
    </xdr:from>
    <xdr:to>
      <xdr:col>55</xdr:col>
      <xdr:colOff>273424</xdr:colOff>
      <xdr:row>76</xdr:row>
      <xdr:rowOff>61258</xdr:rowOff>
    </xdr:to>
    <xdr:graphicFrame macro="">
      <xdr:nvGraphicFramePr>
        <xdr:cNvPr id="50" name="Chart 49">
          <a:extLst>
            <a:ext uri="{FF2B5EF4-FFF2-40B4-BE49-F238E27FC236}">
              <a16:creationId xmlns:a16="http://schemas.microsoft.com/office/drawing/2014/main" id="{00000000-0008-0000-0300-00003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582706</xdr:colOff>
      <xdr:row>5</xdr:row>
      <xdr:rowOff>134471</xdr:rowOff>
    </xdr:from>
    <xdr:to>
      <xdr:col>10</xdr:col>
      <xdr:colOff>473337</xdr:colOff>
      <xdr:row>35</xdr:row>
      <xdr:rowOff>159347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pSpPr/>
      </xdr:nvGrpSpPr>
      <xdr:grpSpPr>
        <a:xfrm>
          <a:off x="582706" y="1086971"/>
          <a:ext cx="8138160" cy="5773494"/>
          <a:chOff x="582704" y="1068292"/>
          <a:chExt cx="8414552" cy="5627799"/>
        </a:xfrm>
      </xdr:grpSpPr>
      <xdr:grpSp>
        <xdr:nvGrpSpPr>
          <xdr:cNvPr id="3" name="Group 2">
            <a:extLst>
              <a:ext uri="{FF2B5EF4-FFF2-40B4-BE49-F238E27FC236}">
                <a16:creationId xmlns:a16="http://schemas.microsoft.com/office/drawing/2014/main" id="{00000000-0008-0000-0400-000003000000}"/>
              </a:ext>
            </a:extLst>
          </xdr:cNvPr>
          <xdr:cNvGrpSpPr/>
        </xdr:nvGrpSpPr>
        <xdr:grpSpPr>
          <a:xfrm>
            <a:off x="582704" y="1068292"/>
            <a:ext cx="8414552" cy="5627799"/>
            <a:chOff x="10780057" y="3227293"/>
            <a:chExt cx="8138160" cy="5739876"/>
          </a:xfrm>
        </xdr:grpSpPr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00000000-0008-0000-0400-000005000000}"/>
                </a:ext>
              </a:extLst>
            </xdr:cNvPr>
            <xdr:cNvGraphicFramePr/>
          </xdr:nvGraphicFramePr>
          <xdr:xfrm>
            <a:off x="10780057" y="3755089"/>
            <a:ext cx="8138160" cy="521208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  <xdr:grpSp>
          <xdr:nvGrpSpPr>
            <xdr:cNvPr id="6" name="Group 5">
              <a:extLst>
                <a:ext uri="{FF2B5EF4-FFF2-40B4-BE49-F238E27FC236}">
                  <a16:creationId xmlns:a16="http://schemas.microsoft.com/office/drawing/2014/main" id="{00000000-0008-0000-0400-000006000000}"/>
                </a:ext>
              </a:extLst>
            </xdr:cNvPr>
            <xdr:cNvGrpSpPr/>
          </xdr:nvGrpSpPr>
          <xdr:grpSpPr>
            <a:xfrm>
              <a:off x="10948149" y="3227293"/>
              <a:ext cx="7951938" cy="3864289"/>
              <a:chOff x="0" y="0"/>
              <a:chExt cx="8004364" cy="3864307"/>
            </a:xfrm>
          </xdr:grpSpPr>
          <xdr:grpSp>
            <xdr:nvGrpSpPr>
              <xdr:cNvPr id="7" name="Group 6">
                <a:extLst>
                  <a:ext uri="{FF2B5EF4-FFF2-40B4-BE49-F238E27FC236}">
                    <a16:creationId xmlns:a16="http://schemas.microsoft.com/office/drawing/2014/main" id="{00000000-0008-0000-0400-000007000000}"/>
                  </a:ext>
                </a:extLst>
              </xdr:cNvPr>
              <xdr:cNvGrpSpPr/>
            </xdr:nvGrpSpPr>
            <xdr:grpSpPr>
              <a:xfrm>
                <a:off x="0" y="0"/>
                <a:ext cx="8004364" cy="3583346"/>
                <a:chOff x="0" y="0"/>
                <a:chExt cx="7594822" cy="3490018"/>
              </a:xfrm>
            </xdr:grpSpPr>
            <xdr:grpSp>
              <xdr:nvGrpSpPr>
                <xdr:cNvPr id="10" name="Group 9">
                  <a:extLst>
                    <a:ext uri="{FF2B5EF4-FFF2-40B4-BE49-F238E27FC236}">
                      <a16:creationId xmlns:a16="http://schemas.microsoft.com/office/drawing/2014/main" id="{00000000-0008-0000-0400-00000A000000}"/>
                    </a:ext>
                  </a:extLst>
                </xdr:cNvPr>
                <xdr:cNvGrpSpPr/>
              </xdr:nvGrpSpPr>
              <xdr:grpSpPr>
                <a:xfrm>
                  <a:off x="6333618" y="1648358"/>
                  <a:ext cx="1261204" cy="1841660"/>
                  <a:chOff x="6333601" y="1648151"/>
                  <a:chExt cx="1272737" cy="1810918"/>
                </a:xfrm>
              </xdr:grpSpPr>
              <xdr:sp macro="" textlink="">
                <xdr:nvSpPr>
                  <xdr:cNvPr id="12" name="Rectangle 11">
                    <a:extLst>
                      <a:ext uri="{FF2B5EF4-FFF2-40B4-BE49-F238E27FC236}">
                        <a16:creationId xmlns:a16="http://schemas.microsoft.com/office/drawing/2014/main" id="{00000000-0008-0000-0400-00000C000000}"/>
                      </a:ext>
                    </a:extLst>
                  </xdr:cNvPr>
                  <xdr:cNvSpPr>
                    <a:spLocks noChangeArrowheads="1"/>
                  </xdr:cNvSpPr>
                </xdr:nvSpPr>
                <xdr:spPr bwMode="auto">
                  <a:xfrm>
                    <a:off x="6523669" y="1648151"/>
                    <a:ext cx="265137" cy="201193"/>
                  </a:xfrm>
                  <a:prstGeom prst="rect">
                    <a:avLst/>
                  </a:prstGeom>
                  <a:noFill/>
                  <a:ln>
                    <a:noFill/>
                  </a:ln>
                  <a:extLst>
                    <a:ext uri="{909E8E84-426E-40DD-AFC4-6F175D3DCCD1}">
                      <a14:hiddenFill xmlns:a14="http://schemas.microsoft.com/office/drawing/2010/main">
                        <a:solidFill>
                          <a:srgbClr val="FFFFFF"/>
                        </a:solidFill>
                      </a14:hiddenFill>
                    </a:ext>
                    <a:ext uri="{91240B29-F687-4F45-9708-019B960494DF}">
                      <a14:hiddenLine xmlns:a14="http://schemas.microsoft.com/office/drawing/2010/main" w="9525">
                        <a:solidFill>
                          <a:srgbClr val="000000"/>
                        </a:solidFill>
                        <a:miter lim="800000"/>
                        <a:headEnd/>
                        <a:tailEnd/>
                      </a14:hiddenLine>
                    </a:ext>
                  </a:extLst>
                </xdr:spPr>
                <xdr:txBody>
                  <a:bodyPr vert="horz" wrap="square" lIns="0" tIns="0" rIns="0" bIns="0" numCol="1" anchor="t" anchorCtr="0" compatLnSpc="1">
                    <a:prstTxWarp prst="textNoShape">
                      <a:avLst/>
                    </a:prstTxWarp>
                    <a:spAutoFit/>
                  </a:bodyPr>
                  <a:lstStyle>
                    <a:defPPr>
                      <a:defRPr lang="en-US"/>
                    </a:defPPr>
                    <a:lvl1pPr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1pPr>
                    <a:lvl2pPr marL="4572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2pPr>
                    <a:lvl3pPr marL="9144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3pPr>
                    <a:lvl4pPr marL="13716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4pPr>
                    <a:lvl5pPr marL="18288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9pPr>
                  </a:lstStyle>
                  <a:p>
                    <a:pPr marL="0" marR="0" lvl="0" indent="0" algn="l" defTabSz="914400" rtl="0" eaLnBrk="0" fontAlgn="base" latinLnBrk="0" hangingPunct="0">
                      <a:lnSpc>
                        <a:spcPct val="100000"/>
                      </a:lnSpc>
                      <a:spcBef>
                        <a:spcPct val="0"/>
                      </a:spcBef>
                      <a:spcAft>
                        <a:spcPct val="0"/>
                      </a:spcAft>
                      <a:buClrTx/>
                      <a:buSzTx/>
                      <a:buFontTx/>
                      <a:buNone/>
                      <a:tabLst/>
                    </a:pPr>
                    <a:r>
                      <a:rPr kumimoji="0" lang="en-US" altLang="en-US" sz="1300" b="0" i="0" u="none" strike="noStrike" cap="none" normalizeH="0" baseline="0">
                        <a:ln>
                          <a:noFill/>
                        </a:ln>
                        <a:effectLst/>
                        <a:latin typeface="Roboto" panose="02000000000000000000" pitchFamily="2" charset="0"/>
                        <a:ea typeface="Roboto" panose="02000000000000000000" pitchFamily="2" charset="0"/>
                      </a:rPr>
                      <a:t>Net</a:t>
                    </a:r>
                  </a:p>
                </xdr:txBody>
              </xdr:sp>
              <xdr:sp macro="" textlink="">
                <xdr:nvSpPr>
                  <xdr:cNvPr id="13" name="Rectangle 12">
                    <a:extLst>
                      <a:ext uri="{FF2B5EF4-FFF2-40B4-BE49-F238E27FC236}">
                        <a16:creationId xmlns:a16="http://schemas.microsoft.com/office/drawing/2014/main" id="{00000000-0008-0000-0400-00000D000000}"/>
                      </a:ext>
                    </a:extLst>
                  </xdr:cNvPr>
                  <xdr:cNvSpPr>
                    <a:spLocks noChangeArrowheads="1"/>
                  </xdr:cNvSpPr>
                </xdr:nvSpPr>
                <xdr:spPr bwMode="auto">
                  <a:xfrm>
                    <a:off x="6333601" y="1942536"/>
                    <a:ext cx="137160" cy="137160"/>
                  </a:xfrm>
                  <a:prstGeom prst="rect">
                    <a:avLst/>
                  </a:prstGeom>
                  <a:solidFill>
                    <a:srgbClr val="BFBFBF"/>
                  </a:solidFill>
                  <a:ln>
                    <a:noFill/>
                  </a:ln>
                  <a:extLst>
                    <a:ext uri="{91240B29-F687-4F45-9708-019B960494DF}">
                      <a14:hiddenLine xmlns:a14="http://schemas.microsoft.com/office/drawing/2010/main" w="9525">
                        <a:solidFill>
                          <a:srgbClr val="000000"/>
                        </a:solidFill>
                        <a:miter lim="800000"/>
                        <a:headEnd/>
                        <a:tailEnd/>
                      </a14:hiddenLine>
                    </a:ext>
                  </a:extLst>
                </xdr:spPr>
                <xdr:txBody>
                  <a:bodyPr vert="horz" wrap="square" lIns="91440" tIns="45720" rIns="91440" bIns="45720" numCol="1" anchor="t" anchorCtr="0" compatLnSpc="1">
                    <a:prstTxWarp prst="textNoShape">
                      <a:avLst/>
                    </a:prstTxWarp>
                  </a:bodyPr>
                  <a:lstStyle>
                    <a:defPPr>
                      <a:defRPr lang="en-US"/>
                    </a:defPPr>
                    <a:lvl1pPr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1pPr>
                    <a:lvl2pPr marL="4572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2pPr>
                    <a:lvl3pPr marL="9144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3pPr>
                    <a:lvl4pPr marL="13716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4pPr>
                    <a:lvl5pPr marL="18288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9pPr>
                  </a:lstStyle>
                  <a:p>
                    <a:endParaRPr lang="en-US">
                      <a:solidFill>
                        <a:schemeClr val="tx1"/>
                      </a:solidFill>
                    </a:endParaRPr>
                  </a:p>
                </xdr:txBody>
              </xdr:sp>
              <xdr:sp macro="" textlink="">
                <xdr:nvSpPr>
                  <xdr:cNvPr id="14" name="Rectangle 13">
                    <a:extLst>
                      <a:ext uri="{FF2B5EF4-FFF2-40B4-BE49-F238E27FC236}">
                        <a16:creationId xmlns:a16="http://schemas.microsoft.com/office/drawing/2014/main" id="{00000000-0008-0000-0400-00000E000000}"/>
                      </a:ext>
                    </a:extLst>
                  </xdr:cNvPr>
                  <xdr:cNvSpPr>
                    <a:spLocks noChangeArrowheads="1"/>
                  </xdr:cNvSpPr>
                </xdr:nvSpPr>
                <xdr:spPr bwMode="auto">
                  <a:xfrm>
                    <a:off x="6523669" y="1914851"/>
                    <a:ext cx="1082669" cy="201193"/>
                  </a:xfrm>
                  <a:prstGeom prst="rect">
                    <a:avLst/>
                  </a:prstGeom>
                  <a:noFill/>
                  <a:ln>
                    <a:noFill/>
                  </a:ln>
                  <a:extLst>
                    <a:ext uri="{909E8E84-426E-40DD-AFC4-6F175D3DCCD1}">
                      <a14:hiddenFill xmlns:a14="http://schemas.microsoft.com/office/drawing/2010/main">
                        <a:solidFill>
                          <a:srgbClr val="FFFFFF"/>
                        </a:solidFill>
                      </a14:hiddenFill>
                    </a:ext>
                    <a:ext uri="{91240B29-F687-4F45-9708-019B960494DF}">
                      <a14:hiddenLine xmlns:a14="http://schemas.microsoft.com/office/drawing/2010/main" w="9525">
                        <a:solidFill>
                          <a:srgbClr val="000000"/>
                        </a:solidFill>
                        <a:miter lim="800000"/>
                        <a:headEnd/>
                        <a:tailEnd/>
                      </a14:hiddenLine>
                    </a:ext>
                  </a:extLst>
                </xdr:spPr>
                <xdr:txBody>
                  <a:bodyPr vert="horz" wrap="square" lIns="0" tIns="0" rIns="0" bIns="0" numCol="1" anchor="t" anchorCtr="0" compatLnSpc="1">
                    <a:prstTxWarp prst="textNoShape">
                      <a:avLst/>
                    </a:prstTxWarp>
                    <a:spAutoFit/>
                  </a:bodyPr>
                  <a:lstStyle>
                    <a:defPPr>
                      <a:defRPr lang="en-US"/>
                    </a:defPPr>
                    <a:lvl1pPr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1pPr>
                    <a:lvl2pPr marL="4572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2pPr>
                    <a:lvl3pPr marL="9144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3pPr>
                    <a:lvl4pPr marL="13716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4pPr>
                    <a:lvl5pPr marL="18288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9pPr>
                  </a:lstStyle>
                  <a:p>
                    <a:pPr marL="0" marR="0" lvl="0" indent="0" algn="l" defTabSz="914400" rtl="0" eaLnBrk="0" fontAlgn="base" latinLnBrk="0" hangingPunct="0">
                      <a:lnSpc>
                        <a:spcPct val="100000"/>
                      </a:lnSpc>
                      <a:spcBef>
                        <a:spcPct val="0"/>
                      </a:spcBef>
                      <a:spcAft>
                        <a:spcPct val="0"/>
                      </a:spcAft>
                      <a:buClrTx/>
                      <a:buSzTx/>
                      <a:buFontTx/>
                      <a:buNone/>
                      <a:tabLst/>
                    </a:pPr>
                    <a:r>
                      <a:rPr kumimoji="0" lang="en-US" altLang="en-US" sz="1300" b="0" i="0" u="none" strike="noStrike" cap="none" normalizeH="0" baseline="0">
                        <a:ln>
                          <a:noFill/>
                        </a:ln>
                        <a:effectLst/>
                        <a:latin typeface="Roboto" panose="02000000000000000000" pitchFamily="2" charset="0"/>
                        <a:ea typeface="Roboto" panose="02000000000000000000" pitchFamily="2" charset="0"/>
                      </a:rPr>
                      <a:t>Non-CO</a:t>
                    </a:r>
                    <a:r>
                      <a:rPr kumimoji="0" lang="en-US" altLang="en-US" sz="1300" b="0" i="0" u="none" strike="noStrike" cap="none" normalizeH="0" baseline="-25000">
                        <a:ln>
                          <a:noFill/>
                        </a:ln>
                        <a:effectLst/>
                        <a:latin typeface="Roboto" panose="02000000000000000000" pitchFamily="2" charset="0"/>
                        <a:ea typeface="Roboto" panose="02000000000000000000" pitchFamily="2" charset="0"/>
                      </a:rPr>
                      <a:t>2</a:t>
                    </a:r>
                    <a:r>
                      <a:rPr kumimoji="0" lang="en-US" altLang="en-US" sz="1300" b="0" i="0" u="none" strike="noStrike" cap="none" normalizeH="0" baseline="0">
                        <a:ln>
                          <a:noFill/>
                        </a:ln>
                        <a:effectLst/>
                        <a:latin typeface="Roboto" panose="02000000000000000000" pitchFamily="2" charset="0"/>
                        <a:ea typeface="Roboto" panose="02000000000000000000" pitchFamily="2" charset="0"/>
                      </a:rPr>
                      <a:t> GHGs</a:t>
                    </a:r>
                  </a:p>
                </xdr:txBody>
              </xdr:sp>
              <xdr:sp macro="" textlink="">
                <xdr:nvSpPr>
                  <xdr:cNvPr id="15" name="Rectangle 14">
                    <a:extLst>
                      <a:ext uri="{FF2B5EF4-FFF2-40B4-BE49-F238E27FC236}">
                        <a16:creationId xmlns:a16="http://schemas.microsoft.com/office/drawing/2014/main" id="{00000000-0008-0000-0400-00000F000000}"/>
                      </a:ext>
                    </a:extLst>
                  </xdr:cNvPr>
                  <xdr:cNvSpPr>
                    <a:spLocks noChangeArrowheads="1"/>
                  </xdr:cNvSpPr>
                </xdr:nvSpPr>
                <xdr:spPr bwMode="auto">
                  <a:xfrm>
                    <a:off x="6333601" y="2473773"/>
                    <a:ext cx="137160" cy="137160"/>
                  </a:xfrm>
                  <a:prstGeom prst="rect">
                    <a:avLst/>
                  </a:prstGeom>
                  <a:solidFill>
                    <a:srgbClr val="8AC869"/>
                  </a:solidFill>
                  <a:ln>
                    <a:noFill/>
                  </a:ln>
                  <a:extLst>
                    <a:ext uri="{91240B29-F687-4F45-9708-019B960494DF}">
                      <a14:hiddenLine xmlns:a14="http://schemas.microsoft.com/office/drawing/2010/main" w="9525">
                        <a:solidFill>
                          <a:srgbClr val="000000"/>
                        </a:solidFill>
                        <a:miter lim="800000"/>
                        <a:headEnd/>
                        <a:tailEnd/>
                      </a14:hiddenLine>
                    </a:ext>
                  </a:extLst>
                </xdr:spPr>
                <xdr:txBody>
                  <a:bodyPr vert="horz" wrap="square" lIns="91440" tIns="45720" rIns="91440" bIns="45720" numCol="1" anchor="t" anchorCtr="0" compatLnSpc="1">
                    <a:prstTxWarp prst="textNoShape">
                      <a:avLst/>
                    </a:prstTxWarp>
                  </a:bodyPr>
                  <a:lstStyle>
                    <a:defPPr>
                      <a:defRPr lang="en-US"/>
                    </a:defPPr>
                    <a:lvl1pPr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1pPr>
                    <a:lvl2pPr marL="4572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2pPr>
                    <a:lvl3pPr marL="9144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3pPr>
                    <a:lvl4pPr marL="13716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4pPr>
                    <a:lvl5pPr marL="18288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9pPr>
                  </a:lstStyle>
                  <a:p>
                    <a:endParaRPr lang="en-US">
                      <a:solidFill>
                        <a:schemeClr val="tx1"/>
                      </a:solidFill>
                    </a:endParaRPr>
                  </a:p>
                </xdr:txBody>
              </xdr:sp>
              <xdr:sp macro="" textlink="">
                <xdr:nvSpPr>
                  <xdr:cNvPr id="16" name="Rectangle 15">
                    <a:extLst>
                      <a:ext uri="{FF2B5EF4-FFF2-40B4-BE49-F238E27FC236}">
                        <a16:creationId xmlns:a16="http://schemas.microsoft.com/office/drawing/2014/main" id="{00000000-0008-0000-0400-000010000000}"/>
                      </a:ext>
                    </a:extLst>
                  </xdr:cNvPr>
                  <xdr:cNvSpPr>
                    <a:spLocks noChangeArrowheads="1"/>
                  </xdr:cNvSpPr>
                </xdr:nvSpPr>
                <xdr:spPr bwMode="auto">
                  <a:xfrm>
                    <a:off x="6523669" y="2442915"/>
                    <a:ext cx="703879" cy="201193"/>
                  </a:xfrm>
                  <a:prstGeom prst="rect">
                    <a:avLst/>
                  </a:prstGeom>
                  <a:noFill/>
                  <a:ln>
                    <a:noFill/>
                  </a:ln>
                  <a:extLst>
                    <a:ext uri="{909E8E84-426E-40DD-AFC4-6F175D3DCCD1}">
                      <a14:hiddenFill xmlns:a14="http://schemas.microsoft.com/office/drawing/2010/main">
                        <a:solidFill>
                          <a:srgbClr val="FFFFFF"/>
                        </a:solidFill>
                      </a14:hiddenFill>
                    </a:ext>
                    <a:ext uri="{91240B29-F687-4F45-9708-019B960494DF}">
                      <a14:hiddenLine xmlns:a14="http://schemas.microsoft.com/office/drawing/2010/main" w="9525">
                        <a:solidFill>
                          <a:srgbClr val="000000"/>
                        </a:solidFill>
                        <a:miter lim="800000"/>
                        <a:headEnd/>
                        <a:tailEnd/>
                      </a14:hiddenLine>
                    </a:ext>
                  </a:extLst>
                </xdr:spPr>
                <xdr:txBody>
                  <a:bodyPr vert="horz" wrap="square" lIns="0" tIns="0" rIns="0" bIns="0" numCol="1" anchor="t" anchorCtr="0" compatLnSpc="1">
                    <a:prstTxWarp prst="textNoShape">
                      <a:avLst/>
                    </a:prstTxWarp>
                    <a:spAutoFit/>
                  </a:bodyPr>
                  <a:lstStyle>
                    <a:defPPr>
                      <a:defRPr lang="en-US"/>
                    </a:defPPr>
                    <a:lvl1pPr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1pPr>
                    <a:lvl2pPr marL="4572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2pPr>
                    <a:lvl3pPr marL="9144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3pPr>
                    <a:lvl4pPr marL="13716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4pPr>
                    <a:lvl5pPr marL="18288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9pPr>
                  </a:lstStyle>
                  <a:p>
                    <a:pPr marL="0" marR="0" lvl="0" indent="0" algn="l" defTabSz="914400" rtl="0" eaLnBrk="0" fontAlgn="base" latinLnBrk="0" hangingPunct="0">
                      <a:lnSpc>
                        <a:spcPct val="100000"/>
                      </a:lnSpc>
                      <a:spcBef>
                        <a:spcPct val="0"/>
                      </a:spcBef>
                      <a:spcAft>
                        <a:spcPct val="0"/>
                      </a:spcAft>
                      <a:buClrTx/>
                      <a:buSzTx/>
                      <a:buFontTx/>
                      <a:buNone/>
                      <a:tabLst/>
                    </a:pPr>
                    <a:r>
                      <a:rPr kumimoji="0" lang="en-US" altLang="en-US" sz="1300" b="0" i="0" u="none" strike="noStrike" cap="none" normalizeH="0" baseline="0">
                        <a:ln>
                          <a:noFill/>
                        </a:ln>
                        <a:effectLst/>
                        <a:latin typeface="Roboto" panose="02000000000000000000" pitchFamily="2" charset="0"/>
                        <a:ea typeface="Roboto" panose="02000000000000000000" pitchFamily="2" charset="0"/>
                      </a:rPr>
                      <a:t>Transport</a:t>
                    </a:r>
                    <a:endParaRPr kumimoji="0" lang="en-US" altLang="en-US" sz="1300" b="0" i="0" u="none" strike="noStrike" cap="none" normalizeH="0" baseline="-25000">
                      <a:ln>
                        <a:noFill/>
                      </a:ln>
                      <a:effectLst/>
                      <a:latin typeface="Roboto" panose="02000000000000000000" pitchFamily="2" charset="0"/>
                      <a:ea typeface="Roboto" panose="02000000000000000000" pitchFamily="2" charset="0"/>
                    </a:endParaRPr>
                  </a:p>
                </xdr:txBody>
              </xdr:sp>
              <xdr:sp macro="" textlink="">
                <xdr:nvSpPr>
                  <xdr:cNvPr id="17" name="Rectangle 16">
                    <a:extLst>
                      <a:ext uri="{FF2B5EF4-FFF2-40B4-BE49-F238E27FC236}">
                        <a16:creationId xmlns:a16="http://schemas.microsoft.com/office/drawing/2014/main" id="{00000000-0008-0000-0400-000011000000}"/>
                      </a:ext>
                    </a:extLst>
                  </xdr:cNvPr>
                  <xdr:cNvSpPr>
                    <a:spLocks noChangeArrowheads="1"/>
                  </xdr:cNvSpPr>
                </xdr:nvSpPr>
                <xdr:spPr bwMode="auto">
                  <a:xfrm>
                    <a:off x="6333601" y="2207357"/>
                    <a:ext cx="137160" cy="137160"/>
                  </a:xfrm>
                  <a:prstGeom prst="rect">
                    <a:avLst/>
                  </a:prstGeom>
                  <a:solidFill>
                    <a:srgbClr val="468753"/>
                  </a:solidFill>
                  <a:ln>
                    <a:noFill/>
                  </a:ln>
                  <a:extLst>
                    <a:ext uri="{91240B29-F687-4F45-9708-019B960494DF}">
                      <a14:hiddenLine xmlns:a14="http://schemas.microsoft.com/office/drawing/2010/main" w="9525">
                        <a:solidFill>
                          <a:srgbClr val="000000"/>
                        </a:solidFill>
                        <a:miter lim="800000"/>
                        <a:headEnd/>
                        <a:tailEnd/>
                      </a14:hiddenLine>
                    </a:ext>
                  </a:extLst>
                </xdr:spPr>
                <xdr:txBody>
                  <a:bodyPr vert="horz" wrap="square" lIns="91440" tIns="45720" rIns="91440" bIns="45720" numCol="1" anchor="t" anchorCtr="0" compatLnSpc="1">
                    <a:prstTxWarp prst="textNoShape">
                      <a:avLst/>
                    </a:prstTxWarp>
                  </a:bodyPr>
                  <a:lstStyle>
                    <a:defPPr>
                      <a:defRPr lang="en-US"/>
                    </a:defPPr>
                    <a:lvl1pPr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1pPr>
                    <a:lvl2pPr marL="4572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2pPr>
                    <a:lvl3pPr marL="9144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3pPr>
                    <a:lvl4pPr marL="13716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4pPr>
                    <a:lvl5pPr marL="18288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9pPr>
                  </a:lstStyle>
                  <a:p>
                    <a:endParaRPr lang="en-US">
                      <a:solidFill>
                        <a:schemeClr val="tx1"/>
                      </a:solidFill>
                    </a:endParaRPr>
                  </a:p>
                </xdr:txBody>
              </xdr:sp>
              <xdr:sp macro="" textlink="">
                <xdr:nvSpPr>
                  <xdr:cNvPr id="18" name="Rectangle 17">
                    <a:extLst>
                      <a:ext uri="{FF2B5EF4-FFF2-40B4-BE49-F238E27FC236}">
                        <a16:creationId xmlns:a16="http://schemas.microsoft.com/office/drawing/2014/main" id="{00000000-0008-0000-0400-000012000000}"/>
                      </a:ext>
                    </a:extLst>
                  </xdr:cNvPr>
                  <xdr:cNvSpPr>
                    <a:spLocks noChangeArrowheads="1"/>
                  </xdr:cNvSpPr>
                </xdr:nvSpPr>
                <xdr:spPr bwMode="auto">
                  <a:xfrm>
                    <a:off x="6523669" y="2184434"/>
                    <a:ext cx="710237" cy="201193"/>
                  </a:xfrm>
                  <a:prstGeom prst="rect">
                    <a:avLst/>
                  </a:prstGeom>
                  <a:noFill/>
                  <a:ln>
                    <a:noFill/>
                  </a:ln>
                  <a:extLst>
                    <a:ext uri="{909E8E84-426E-40DD-AFC4-6F175D3DCCD1}">
                      <a14:hiddenFill xmlns:a14="http://schemas.microsoft.com/office/drawing/2010/main">
                        <a:solidFill>
                          <a:srgbClr val="FFFFFF"/>
                        </a:solidFill>
                      </a14:hiddenFill>
                    </a:ext>
                    <a:ext uri="{91240B29-F687-4F45-9708-019B960494DF}">
                      <a14:hiddenLine xmlns:a14="http://schemas.microsoft.com/office/drawing/2010/main" w="9525">
                        <a:solidFill>
                          <a:srgbClr val="000000"/>
                        </a:solidFill>
                        <a:miter lim="800000"/>
                        <a:headEnd/>
                        <a:tailEnd/>
                      </a14:hiddenLine>
                    </a:ext>
                  </a:extLst>
                </xdr:spPr>
                <xdr:txBody>
                  <a:bodyPr vert="horz" wrap="square" lIns="0" tIns="0" rIns="0" bIns="0" numCol="1" anchor="t" anchorCtr="0" compatLnSpc="1">
                    <a:prstTxWarp prst="textNoShape">
                      <a:avLst/>
                    </a:prstTxWarp>
                    <a:spAutoFit/>
                  </a:bodyPr>
                  <a:lstStyle>
                    <a:defPPr>
                      <a:defRPr lang="en-US"/>
                    </a:defPPr>
                    <a:lvl1pPr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1pPr>
                    <a:lvl2pPr marL="4572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2pPr>
                    <a:lvl3pPr marL="9144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3pPr>
                    <a:lvl4pPr marL="13716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4pPr>
                    <a:lvl5pPr marL="18288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9pPr>
                  </a:lstStyle>
                  <a:p>
                    <a:pPr marL="0" marR="0" lvl="0" indent="0" algn="l" defTabSz="914400" rtl="0" eaLnBrk="0" fontAlgn="base" latinLnBrk="0" hangingPunct="0">
                      <a:lnSpc>
                        <a:spcPct val="100000"/>
                      </a:lnSpc>
                      <a:spcBef>
                        <a:spcPct val="0"/>
                      </a:spcBef>
                      <a:spcAft>
                        <a:spcPct val="0"/>
                      </a:spcAft>
                      <a:buClrTx/>
                      <a:buSzTx/>
                      <a:buFontTx/>
                      <a:buNone/>
                      <a:tabLst/>
                    </a:pPr>
                    <a:r>
                      <a:rPr lang="en-US" altLang="en-US" sz="1300">
                        <a:latin typeface="Roboto" panose="02000000000000000000" pitchFamily="2" charset="0"/>
                        <a:ea typeface="Roboto" panose="02000000000000000000" pitchFamily="2" charset="0"/>
                      </a:rPr>
                      <a:t>Other CO</a:t>
                    </a:r>
                    <a:r>
                      <a:rPr lang="en-US" altLang="en-US" sz="1300" baseline="-25000">
                        <a:latin typeface="Roboto" panose="02000000000000000000" pitchFamily="2" charset="0"/>
                        <a:ea typeface="Roboto" panose="02000000000000000000" pitchFamily="2" charset="0"/>
                      </a:rPr>
                      <a:t>2</a:t>
                    </a:r>
                    <a:endParaRPr kumimoji="0" lang="en-US" altLang="en-US" sz="1300" b="0" i="0" u="none" strike="noStrike" cap="none" normalizeH="0" baseline="-25000">
                      <a:ln>
                        <a:noFill/>
                      </a:ln>
                      <a:effectLst/>
                      <a:latin typeface="Roboto" panose="02000000000000000000" pitchFamily="2" charset="0"/>
                      <a:ea typeface="Roboto" panose="02000000000000000000" pitchFamily="2" charset="0"/>
                    </a:endParaRPr>
                  </a:p>
                </xdr:txBody>
              </xdr:sp>
              <xdr:sp macro="" textlink="">
                <xdr:nvSpPr>
                  <xdr:cNvPr id="19" name="Rectangle 18">
                    <a:extLst>
                      <a:ext uri="{FF2B5EF4-FFF2-40B4-BE49-F238E27FC236}">
                        <a16:creationId xmlns:a16="http://schemas.microsoft.com/office/drawing/2014/main" id="{00000000-0008-0000-0400-000013000000}"/>
                      </a:ext>
                    </a:extLst>
                  </xdr:cNvPr>
                  <xdr:cNvSpPr>
                    <a:spLocks noChangeArrowheads="1"/>
                  </xdr:cNvSpPr>
                </xdr:nvSpPr>
                <xdr:spPr bwMode="auto">
                  <a:xfrm>
                    <a:off x="6333601" y="2748986"/>
                    <a:ext cx="137160" cy="137160"/>
                  </a:xfrm>
                  <a:prstGeom prst="rect">
                    <a:avLst/>
                  </a:prstGeom>
                  <a:solidFill>
                    <a:srgbClr val="DA7D45"/>
                  </a:solidFill>
                  <a:ln>
                    <a:noFill/>
                  </a:ln>
                  <a:extLst>
                    <a:ext uri="{91240B29-F687-4F45-9708-019B960494DF}">
                      <a14:hiddenLine xmlns:a14="http://schemas.microsoft.com/office/drawing/2010/main" w="9525">
                        <a:solidFill>
                          <a:srgbClr val="000000"/>
                        </a:solidFill>
                        <a:miter lim="800000"/>
                        <a:headEnd/>
                        <a:tailEnd/>
                      </a14:hiddenLine>
                    </a:ext>
                  </a:extLst>
                </xdr:spPr>
                <xdr:txBody>
                  <a:bodyPr vert="horz" wrap="square" lIns="91440" tIns="45720" rIns="91440" bIns="45720" numCol="1" anchor="t" anchorCtr="0" compatLnSpc="1">
                    <a:prstTxWarp prst="textNoShape">
                      <a:avLst/>
                    </a:prstTxWarp>
                  </a:bodyPr>
                  <a:lstStyle>
                    <a:defPPr>
                      <a:defRPr lang="en-US"/>
                    </a:defPPr>
                    <a:lvl1pPr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1pPr>
                    <a:lvl2pPr marL="4572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2pPr>
                    <a:lvl3pPr marL="9144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3pPr>
                    <a:lvl4pPr marL="13716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4pPr>
                    <a:lvl5pPr marL="18288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9pPr>
                  </a:lstStyle>
                  <a:p>
                    <a:endParaRPr lang="en-US">
                      <a:solidFill>
                        <a:schemeClr val="tx1"/>
                      </a:solidFill>
                    </a:endParaRPr>
                  </a:p>
                </xdr:txBody>
              </xdr:sp>
              <xdr:sp macro="" textlink="">
                <xdr:nvSpPr>
                  <xdr:cNvPr id="20" name="Rectangle 19">
                    <a:extLst>
                      <a:ext uri="{FF2B5EF4-FFF2-40B4-BE49-F238E27FC236}">
                        <a16:creationId xmlns:a16="http://schemas.microsoft.com/office/drawing/2014/main" id="{00000000-0008-0000-0400-000014000000}"/>
                      </a:ext>
                    </a:extLst>
                  </xdr:cNvPr>
                  <xdr:cNvSpPr>
                    <a:spLocks noChangeArrowheads="1"/>
                  </xdr:cNvSpPr>
                </xdr:nvSpPr>
                <xdr:spPr bwMode="auto">
                  <a:xfrm>
                    <a:off x="6523669" y="2722889"/>
                    <a:ext cx="665055" cy="201193"/>
                  </a:xfrm>
                  <a:prstGeom prst="rect">
                    <a:avLst/>
                  </a:prstGeom>
                  <a:noFill/>
                  <a:ln>
                    <a:noFill/>
                  </a:ln>
                  <a:extLst>
                    <a:ext uri="{909E8E84-426E-40DD-AFC4-6F175D3DCCD1}">
                      <a14:hiddenFill xmlns:a14="http://schemas.microsoft.com/office/drawing/2010/main">
                        <a:solidFill>
                          <a:srgbClr val="FFFFFF"/>
                        </a:solidFill>
                      </a14:hiddenFill>
                    </a:ext>
                    <a:ext uri="{91240B29-F687-4F45-9708-019B960494DF}">
                      <a14:hiddenLine xmlns:a14="http://schemas.microsoft.com/office/drawing/2010/main" w="9525">
                        <a:solidFill>
                          <a:srgbClr val="000000"/>
                        </a:solidFill>
                        <a:miter lim="800000"/>
                        <a:headEnd/>
                        <a:tailEnd/>
                      </a14:hiddenLine>
                    </a:ext>
                  </a:extLst>
                </xdr:spPr>
                <xdr:txBody>
                  <a:bodyPr vert="horz" wrap="square" lIns="0" tIns="0" rIns="0" bIns="0" numCol="1" anchor="t" anchorCtr="0" compatLnSpc="1">
                    <a:prstTxWarp prst="textNoShape">
                      <a:avLst/>
                    </a:prstTxWarp>
                    <a:spAutoFit/>
                  </a:bodyPr>
                  <a:lstStyle>
                    <a:defPPr>
                      <a:defRPr lang="en-US"/>
                    </a:defPPr>
                    <a:lvl1pPr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1pPr>
                    <a:lvl2pPr marL="4572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2pPr>
                    <a:lvl3pPr marL="9144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3pPr>
                    <a:lvl4pPr marL="13716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4pPr>
                    <a:lvl5pPr marL="18288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9pPr>
                  </a:lstStyle>
                  <a:p>
                    <a:pPr marL="0" marR="0" lvl="0" indent="0" algn="l" defTabSz="914400" rtl="0" eaLnBrk="0" fontAlgn="base" latinLnBrk="0" hangingPunct="0">
                      <a:lnSpc>
                        <a:spcPct val="100000"/>
                      </a:lnSpc>
                      <a:spcBef>
                        <a:spcPct val="0"/>
                      </a:spcBef>
                      <a:spcAft>
                        <a:spcPct val="0"/>
                      </a:spcAft>
                      <a:buClrTx/>
                      <a:buSzTx/>
                      <a:buFontTx/>
                      <a:buNone/>
                      <a:tabLst/>
                    </a:pPr>
                    <a:r>
                      <a:rPr lang="en-US" altLang="en-US" sz="1300">
                        <a:latin typeface="Roboto" panose="02000000000000000000" pitchFamily="2" charset="0"/>
                        <a:ea typeface="Roboto" panose="02000000000000000000" pitchFamily="2" charset="0"/>
                      </a:rPr>
                      <a:t>Buildings</a:t>
                    </a:r>
                    <a:endParaRPr kumimoji="0" lang="en-US" altLang="en-US" sz="1300" b="0" i="0" u="none" strike="noStrike" cap="none" normalizeH="0" baseline="-25000">
                      <a:ln>
                        <a:noFill/>
                      </a:ln>
                      <a:effectLst/>
                      <a:latin typeface="Roboto" panose="02000000000000000000" pitchFamily="2" charset="0"/>
                      <a:ea typeface="Roboto" panose="02000000000000000000" pitchFamily="2" charset="0"/>
                    </a:endParaRPr>
                  </a:p>
                </xdr:txBody>
              </xdr:sp>
              <xdr:sp macro="" textlink="">
                <xdr:nvSpPr>
                  <xdr:cNvPr id="21" name="Rectangle 20">
                    <a:extLst>
                      <a:ext uri="{FF2B5EF4-FFF2-40B4-BE49-F238E27FC236}">
                        <a16:creationId xmlns:a16="http://schemas.microsoft.com/office/drawing/2014/main" id="{00000000-0008-0000-0400-000015000000}"/>
                      </a:ext>
                    </a:extLst>
                  </xdr:cNvPr>
                  <xdr:cNvSpPr>
                    <a:spLocks noChangeArrowheads="1"/>
                  </xdr:cNvSpPr>
                </xdr:nvSpPr>
                <xdr:spPr bwMode="auto">
                  <a:xfrm>
                    <a:off x="6333601" y="3018861"/>
                    <a:ext cx="137160" cy="137160"/>
                  </a:xfrm>
                  <a:prstGeom prst="rect">
                    <a:avLst/>
                  </a:prstGeom>
                  <a:solidFill>
                    <a:srgbClr val="E5BA4F"/>
                  </a:solidFill>
                  <a:ln>
                    <a:noFill/>
                  </a:ln>
                  <a:extLst>
                    <a:ext uri="{91240B29-F687-4F45-9708-019B960494DF}">
                      <a14:hiddenLine xmlns:a14="http://schemas.microsoft.com/office/drawing/2010/main" w="9525">
                        <a:solidFill>
                          <a:srgbClr val="000000"/>
                        </a:solidFill>
                        <a:miter lim="800000"/>
                        <a:headEnd/>
                        <a:tailEnd/>
                      </a14:hiddenLine>
                    </a:ext>
                  </a:extLst>
                </xdr:spPr>
                <xdr:txBody>
                  <a:bodyPr vert="horz" wrap="square" lIns="91440" tIns="45720" rIns="91440" bIns="45720" numCol="1" anchor="t" anchorCtr="0" compatLnSpc="1">
                    <a:prstTxWarp prst="textNoShape">
                      <a:avLst/>
                    </a:prstTxWarp>
                  </a:bodyPr>
                  <a:lstStyle>
                    <a:defPPr>
                      <a:defRPr lang="en-US"/>
                    </a:defPPr>
                    <a:lvl1pPr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1pPr>
                    <a:lvl2pPr marL="4572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2pPr>
                    <a:lvl3pPr marL="9144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3pPr>
                    <a:lvl4pPr marL="13716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4pPr>
                    <a:lvl5pPr marL="18288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9pPr>
                  </a:lstStyle>
                  <a:p>
                    <a:endParaRPr lang="en-US">
                      <a:solidFill>
                        <a:schemeClr val="tx1"/>
                      </a:solidFill>
                    </a:endParaRPr>
                  </a:p>
                </xdr:txBody>
              </xdr:sp>
              <xdr:sp macro="" textlink="">
                <xdr:nvSpPr>
                  <xdr:cNvPr id="22" name="Rectangle 21">
                    <a:extLst>
                      <a:ext uri="{FF2B5EF4-FFF2-40B4-BE49-F238E27FC236}">
                        <a16:creationId xmlns:a16="http://schemas.microsoft.com/office/drawing/2014/main" id="{00000000-0008-0000-0400-000016000000}"/>
                      </a:ext>
                    </a:extLst>
                  </xdr:cNvPr>
                  <xdr:cNvSpPr>
                    <a:spLocks noChangeArrowheads="1"/>
                  </xdr:cNvSpPr>
                </xdr:nvSpPr>
                <xdr:spPr bwMode="auto">
                  <a:xfrm>
                    <a:off x="6523669" y="2989591"/>
                    <a:ext cx="606755" cy="201193"/>
                  </a:xfrm>
                  <a:prstGeom prst="rect">
                    <a:avLst/>
                  </a:prstGeom>
                  <a:noFill/>
                  <a:ln>
                    <a:noFill/>
                  </a:ln>
                  <a:extLst>
                    <a:ext uri="{909E8E84-426E-40DD-AFC4-6F175D3DCCD1}">
                      <a14:hiddenFill xmlns:a14="http://schemas.microsoft.com/office/drawing/2010/main">
                        <a:solidFill>
                          <a:srgbClr val="FFFFFF"/>
                        </a:solidFill>
                      </a14:hiddenFill>
                    </a:ext>
                    <a:ext uri="{91240B29-F687-4F45-9708-019B960494DF}">
                      <a14:hiddenLine xmlns:a14="http://schemas.microsoft.com/office/drawing/2010/main" w="9525">
                        <a:solidFill>
                          <a:srgbClr val="000000"/>
                        </a:solidFill>
                        <a:miter lim="800000"/>
                        <a:headEnd/>
                        <a:tailEnd/>
                      </a14:hiddenLine>
                    </a:ext>
                  </a:extLst>
                </xdr:spPr>
                <xdr:txBody>
                  <a:bodyPr vert="horz" wrap="square" lIns="0" tIns="0" rIns="0" bIns="0" numCol="1" anchor="t" anchorCtr="0" compatLnSpc="1">
                    <a:prstTxWarp prst="textNoShape">
                      <a:avLst/>
                    </a:prstTxWarp>
                    <a:spAutoFit/>
                  </a:bodyPr>
                  <a:lstStyle>
                    <a:defPPr>
                      <a:defRPr lang="en-US"/>
                    </a:defPPr>
                    <a:lvl1pPr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1pPr>
                    <a:lvl2pPr marL="4572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2pPr>
                    <a:lvl3pPr marL="9144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3pPr>
                    <a:lvl4pPr marL="13716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4pPr>
                    <a:lvl5pPr marL="18288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9pPr>
                  </a:lstStyle>
                  <a:p>
                    <a:pPr marL="0" marR="0" lvl="0" indent="0" algn="l" defTabSz="914400" rtl="0" eaLnBrk="0" fontAlgn="base" latinLnBrk="0" hangingPunct="0">
                      <a:lnSpc>
                        <a:spcPct val="100000"/>
                      </a:lnSpc>
                      <a:spcBef>
                        <a:spcPct val="0"/>
                      </a:spcBef>
                      <a:spcAft>
                        <a:spcPct val="0"/>
                      </a:spcAft>
                      <a:buClrTx/>
                      <a:buSzTx/>
                      <a:buFontTx/>
                      <a:buNone/>
                      <a:tabLst/>
                    </a:pPr>
                    <a:r>
                      <a:rPr kumimoji="0" lang="en-US" altLang="en-US" sz="1300" b="0" i="0" u="none" strike="noStrike" cap="none" normalizeH="0" baseline="0">
                        <a:ln>
                          <a:noFill/>
                        </a:ln>
                        <a:effectLst/>
                        <a:latin typeface="Roboto" panose="02000000000000000000" pitchFamily="2" charset="0"/>
                        <a:ea typeface="Roboto" panose="02000000000000000000" pitchFamily="2" charset="0"/>
                      </a:rPr>
                      <a:t>Industry</a:t>
                    </a:r>
                    <a:endParaRPr kumimoji="0" lang="en-US" altLang="en-US" sz="1300" b="0" i="0" u="none" strike="noStrike" cap="none" normalizeH="0" baseline="-25000">
                      <a:ln>
                        <a:noFill/>
                      </a:ln>
                      <a:effectLst/>
                      <a:latin typeface="Roboto" panose="02000000000000000000" pitchFamily="2" charset="0"/>
                      <a:ea typeface="Roboto" panose="02000000000000000000" pitchFamily="2" charset="0"/>
                    </a:endParaRPr>
                  </a:p>
                </xdr:txBody>
              </xdr:sp>
              <xdr:sp macro="" textlink="">
                <xdr:nvSpPr>
                  <xdr:cNvPr id="23" name="Rectangle 22">
                    <a:extLst>
                      <a:ext uri="{FF2B5EF4-FFF2-40B4-BE49-F238E27FC236}">
                        <a16:creationId xmlns:a16="http://schemas.microsoft.com/office/drawing/2014/main" id="{00000000-0008-0000-0400-000017000000}"/>
                      </a:ext>
                    </a:extLst>
                  </xdr:cNvPr>
                  <xdr:cNvSpPr>
                    <a:spLocks noChangeArrowheads="1"/>
                  </xdr:cNvSpPr>
                </xdr:nvSpPr>
                <xdr:spPr bwMode="auto">
                  <a:xfrm>
                    <a:off x="6333601" y="3282386"/>
                    <a:ext cx="137160" cy="137160"/>
                  </a:xfrm>
                  <a:prstGeom prst="rect">
                    <a:avLst/>
                  </a:prstGeom>
                  <a:solidFill>
                    <a:srgbClr val="948BB3"/>
                  </a:solidFill>
                  <a:ln>
                    <a:noFill/>
                  </a:ln>
                  <a:extLst>
                    <a:ext uri="{91240B29-F687-4F45-9708-019B960494DF}">
                      <a14:hiddenLine xmlns:a14="http://schemas.microsoft.com/office/drawing/2010/main" w="9525">
                        <a:solidFill>
                          <a:srgbClr val="000000"/>
                        </a:solidFill>
                        <a:miter lim="800000"/>
                        <a:headEnd/>
                        <a:tailEnd/>
                      </a14:hiddenLine>
                    </a:ext>
                  </a:extLst>
                </xdr:spPr>
                <xdr:txBody>
                  <a:bodyPr vert="horz" wrap="square" lIns="91440" tIns="45720" rIns="91440" bIns="45720" numCol="1" anchor="t" anchorCtr="0" compatLnSpc="1">
                    <a:prstTxWarp prst="textNoShape">
                      <a:avLst/>
                    </a:prstTxWarp>
                  </a:bodyPr>
                  <a:lstStyle>
                    <a:defPPr>
                      <a:defRPr lang="en-US"/>
                    </a:defPPr>
                    <a:lvl1pPr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1pPr>
                    <a:lvl2pPr marL="4572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2pPr>
                    <a:lvl3pPr marL="9144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3pPr>
                    <a:lvl4pPr marL="13716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4pPr>
                    <a:lvl5pPr marL="18288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9pPr>
                  </a:lstStyle>
                  <a:p>
                    <a:endParaRPr lang="en-US">
                      <a:solidFill>
                        <a:schemeClr val="tx1"/>
                      </a:solidFill>
                    </a:endParaRPr>
                  </a:p>
                </xdr:txBody>
              </xdr:sp>
              <xdr:sp macro="" textlink="">
                <xdr:nvSpPr>
                  <xdr:cNvPr id="24" name="Rectangle 23">
                    <a:extLst>
                      <a:ext uri="{FF2B5EF4-FFF2-40B4-BE49-F238E27FC236}">
                        <a16:creationId xmlns:a16="http://schemas.microsoft.com/office/drawing/2014/main" id="{00000000-0008-0000-0400-000018000000}"/>
                      </a:ext>
                    </a:extLst>
                  </xdr:cNvPr>
                  <xdr:cNvSpPr>
                    <a:spLocks noChangeArrowheads="1"/>
                  </xdr:cNvSpPr>
                </xdr:nvSpPr>
                <xdr:spPr bwMode="auto">
                  <a:xfrm>
                    <a:off x="6523669" y="3257876"/>
                    <a:ext cx="538876" cy="201193"/>
                  </a:xfrm>
                  <a:prstGeom prst="rect">
                    <a:avLst/>
                  </a:prstGeom>
                  <a:noFill/>
                  <a:ln>
                    <a:noFill/>
                  </a:ln>
                  <a:extLst>
                    <a:ext uri="{909E8E84-426E-40DD-AFC4-6F175D3DCCD1}">
                      <a14:hiddenFill xmlns:a14="http://schemas.microsoft.com/office/drawing/2010/main">
                        <a:solidFill>
                          <a:srgbClr val="FFFFFF"/>
                        </a:solidFill>
                      </a14:hiddenFill>
                    </a:ext>
                    <a:ext uri="{91240B29-F687-4F45-9708-019B960494DF}">
                      <a14:hiddenLine xmlns:a14="http://schemas.microsoft.com/office/drawing/2010/main" w="9525">
                        <a:solidFill>
                          <a:srgbClr val="000000"/>
                        </a:solidFill>
                        <a:miter lim="800000"/>
                        <a:headEnd/>
                        <a:tailEnd/>
                      </a14:hiddenLine>
                    </a:ext>
                  </a:extLst>
                </xdr:spPr>
                <xdr:txBody>
                  <a:bodyPr vert="horz" wrap="square" lIns="0" tIns="0" rIns="0" bIns="0" numCol="1" anchor="t" anchorCtr="0" compatLnSpc="1">
                    <a:prstTxWarp prst="textNoShape">
                      <a:avLst/>
                    </a:prstTxWarp>
                    <a:spAutoFit/>
                  </a:bodyPr>
                  <a:lstStyle>
                    <a:defPPr>
                      <a:defRPr lang="en-US"/>
                    </a:defPPr>
                    <a:lvl1pPr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1pPr>
                    <a:lvl2pPr marL="4572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2pPr>
                    <a:lvl3pPr marL="9144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3pPr>
                    <a:lvl4pPr marL="13716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4pPr>
                    <a:lvl5pPr marL="18288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9pPr>
                  </a:lstStyle>
                  <a:p>
                    <a:pPr marL="0" marR="0" lvl="0" indent="0" algn="l" defTabSz="914400" rtl="0" eaLnBrk="0" fontAlgn="base" latinLnBrk="0" hangingPunct="0">
                      <a:lnSpc>
                        <a:spcPct val="100000"/>
                      </a:lnSpc>
                      <a:spcBef>
                        <a:spcPct val="0"/>
                      </a:spcBef>
                      <a:spcAft>
                        <a:spcPct val="0"/>
                      </a:spcAft>
                      <a:buClrTx/>
                      <a:buSzTx/>
                      <a:buFontTx/>
                      <a:buNone/>
                      <a:tabLst/>
                    </a:pPr>
                    <a:r>
                      <a:rPr lang="en-US" altLang="en-US" sz="1300">
                        <a:latin typeface="Roboto" panose="02000000000000000000" pitchFamily="2" charset="0"/>
                        <a:ea typeface="Roboto" panose="02000000000000000000" pitchFamily="2" charset="0"/>
                      </a:rPr>
                      <a:t>Electric</a:t>
                    </a:r>
                    <a:endParaRPr kumimoji="0" lang="en-US" altLang="en-US" sz="1300" b="0" i="0" u="none" strike="noStrike" cap="none" normalizeH="0" baseline="-25000">
                      <a:ln>
                        <a:noFill/>
                      </a:ln>
                      <a:effectLst/>
                      <a:latin typeface="Roboto" panose="02000000000000000000" pitchFamily="2" charset="0"/>
                      <a:ea typeface="Roboto" panose="02000000000000000000" pitchFamily="2" charset="0"/>
                    </a:endParaRPr>
                  </a:p>
                </xdr:txBody>
              </xdr:sp>
            </xdr:grpSp>
            <mc:AlternateContent xmlns:mc="http://schemas.openxmlformats.org/markup-compatibility/2006">
              <mc:Choice xmlns:a14="http://schemas.microsoft.com/office/drawing/2010/main" Requires="a14">
                <xdr:grpSp>
                  <xdr:nvGrpSpPr>
                    <xdr:cNvPr id="11" name="Group 10">
                      <a:extLst>
                        <a:ext uri="{FF2B5EF4-FFF2-40B4-BE49-F238E27FC236}">
                          <a16:creationId xmlns:a16="http://schemas.microsoft.com/office/drawing/2014/main" id="{00000000-0008-0000-0400-00000B000000}"/>
                        </a:ext>
                      </a:extLst>
                    </xdr:cNvPr>
                    <xdr:cNvGrpSpPr/>
                  </xdr:nvGrpSpPr>
                  <xdr:grpSpPr>
                    <a:xfrm>
                      <a:off x="0" y="0"/>
                      <a:ext cx="0" cy="0"/>
                      <a:chOff x="0" y="0"/>
                      <a:chExt cx="0" cy="0"/>
                    </a:xfrm>
                  </xdr:grpSpPr>
                </xdr:grpSp>
              </mc:Choice>
              <mc:Fallback/>
            </mc:AlternateContent>
          </xdr:grpSp>
          <xdr:sp macro="" textlink="">
            <xdr:nvSpPr>
              <xdr:cNvPr id="8" name="Rectangle 7">
                <a:extLst>
                  <a:ext uri="{FF2B5EF4-FFF2-40B4-BE49-F238E27FC236}">
                    <a16:creationId xmlns:a16="http://schemas.microsoft.com/office/drawing/2014/main" id="{00000000-0008-0000-0400-00000800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6681955" y="3679820"/>
                <a:ext cx="143246" cy="143219"/>
              </a:xfrm>
              <a:prstGeom prst="rect">
                <a:avLst/>
              </a:prstGeom>
              <a:solidFill>
                <a:srgbClr val="264478"/>
              </a:solidFill>
              <a:ln>
                <a:noFill/>
              </a:ln>
            </xdr:spPr>
            <xdr:txBody>
              <a:bodyPr vert="horz" wrap="square" lIns="91440" tIns="45720" rIns="91440" bIns="45720" numCol="1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1pPr>
                <a:lvl2pPr marL="4572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2pPr>
                <a:lvl3pPr marL="9144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3pPr>
                <a:lvl4pPr marL="13716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4pPr>
                <a:lvl5pPr marL="18288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9pPr>
              </a:lstStyle>
              <a:p>
                <a:endParaRPr lang="en-US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9" name="Rectangle 8">
                <a:extLst>
                  <a:ext uri="{FF2B5EF4-FFF2-40B4-BE49-F238E27FC236}">
                    <a16:creationId xmlns:a16="http://schemas.microsoft.com/office/drawing/2014/main" id="{00000000-0008-0000-0400-00000900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6880457" y="3654227"/>
                <a:ext cx="600323" cy="21008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0" tIns="0" rIns="0" bIns="0" numCol="1" anchor="t" anchorCtr="0" compatLnSpc="1">
                <a:prstTxWarp prst="textNoShape">
                  <a:avLst/>
                </a:prstTxWarp>
                <a:spAutoFit/>
              </a:bodyPr>
              <a:lstStyle>
                <a:defPPr>
                  <a:defRPr lang="en-US"/>
                </a:defPPr>
                <a:lvl1pPr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1pPr>
                <a:lvl2pPr marL="4572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2pPr>
                <a:lvl3pPr marL="9144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3pPr>
                <a:lvl4pPr marL="13716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4pPr>
                <a:lvl5pPr marL="18288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9pPr>
              </a:lstStyle>
              <a:p>
                <a:pPr marL="0" marR="0" lvl="0" indent="0" algn="l" defTabSz="914400" rtl="0" eaLnBrk="0" fontAlgn="base" latinLnBrk="0" hangingPunct="0">
                  <a:lnSpc>
                    <a:spcPct val="100000"/>
                  </a:lnSpc>
                  <a:spcBef>
                    <a:spcPct val="0"/>
                  </a:spcBef>
                  <a:spcAft>
                    <a:spcPct val="0"/>
                  </a:spcAft>
                  <a:buClrTx/>
                  <a:buSzTx/>
                  <a:buFontTx/>
                  <a:buNone/>
                  <a:tabLst/>
                </a:pPr>
                <a:r>
                  <a:rPr lang="en-US" altLang="en-US" sz="1300">
                    <a:latin typeface="Roboto" panose="02000000000000000000" pitchFamily="2" charset="0"/>
                    <a:ea typeface="Roboto" panose="02000000000000000000" pitchFamily="2" charset="0"/>
                  </a:rPr>
                  <a:t>Land</a:t>
                </a:r>
                <a:endParaRPr kumimoji="0" lang="en-US" altLang="en-US" sz="1300" b="0" i="0" u="none" strike="noStrike" cap="none" normalizeH="0" baseline="-25000">
                  <a:ln>
                    <a:noFill/>
                  </a:ln>
                  <a:effectLst/>
                  <a:latin typeface="Roboto" panose="02000000000000000000" pitchFamily="2" charset="0"/>
                  <a:ea typeface="Roboto" panose="02000000000000000000" pitchFamily="2" charset="0"/>
                </a:endParaRPr>
              </a:p>
            </xdr:txBody>
          </xdr:sp>
        </xdr:grpSp>
      </xdr:grpSp>
      <xdr:sp macro="" textlink="">
        <xdr:nvSpPr>
          <xdr:cNvPr id="4" name="Oval 3">
            <a:extLst>
              <a:ext uri="{FF2B5EF4-FFF2-40B4-BE49-F238E27FC236}">
                <a16:creationId xmlns:a16="http://schemas.microsoft.com/office/drawing/2014/main" id="{00000000-0008-0000-0400-000004000000}"/>
              </a:ext>
            </a:extLst>
          </xdr:cNvPr>
          <xdr:cNvSpPr/>
        </xdr:nvSpPr>
        <xdr:spPr>
          <a:xfrm>
            <a:off x="7619999" y="2756649"/>
            <a:ext cx="128016" cy="128016"/>
          </a:xfrm>
          <a:prstGeom prst="ellipse">
            <a:avLst/>
          </a:prstGeom>
          <a:noFill/>
          <a:ln w="254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0</xdr:col>
      <xdr:colOff>456262</xdr:colOff>
      <xdr:row>38</xdr:row>
      <xdr:rowOff>112059</xdr:rowOff>
    </xdr:from>
    <xdr:to>
      <xdr:col>11</xdr:col>
      <xdr:colOff>526689</xdr:colOff>
      <xdr:row>68</xdr:row>
      <xdr:rowOff>140109</xdr:rowOff>
    </xdr:to>
    <xdr:grpSp>
      <xdr:nvGrpSpPr>
        <xdr:cNvPr id="25" name="Group 24">
          <a:extLst>
            <a:ext uri="{FF2B5EF4-FFF2-40B4-BE49-F238E27FC236}">
              <a16:creationId xmlns:a16="http://schemas.microsoft.com/office/drawing/2014/main" id="{00000000-0008-0000-0400-000019000000}"/>
            </a:ext>
          </a:extLst>
        </xdr:cNvPr>
        <xdr:cNvGrpSpPr/>
      </xdr:nvGrpSpPr>
      <xdr:grpSpPr>
        <a:xfrm>
          <a:off x="456262" y="7384677"/>
          <a:ext cx="8923074" cy="5743050"/>
          <a:chOff x="10780056" y="3227293"/>
          <a:chExt cx="8907719" cy="5739876"/>
        </a:xfrm>
      </xdr:grpSpPr>
      <xdr:graphicFrame macro="">
        <xdr:nvGraphicFramePr>
          <xdr:cNvPr id="26" name="Chart 25">
            <a:extLst>
              <a:ext uri="{FF2B5EF4-FFF2-40B4-BE49-F238E27FC236}">
                <a16:creationId xmlns:a16="http://schemas.microsoft.com/office/drawing/2014/main" id="{00000000-0008-0000-0400-00001A000000}"/>
              </a:ext>
            </a:extLst>
          </xdr:cNvPr>
          <xdr:cNvGraphicFramePr/>
        </xdr:nvGraphicFramePr>
        <xdr:xfrm>
          <a:off x="10780056" y="3755089"/>
          <a:ext cx="8846272" cy="521208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grpSp>
        <xdr:nvGrpSpPr>
          <xdr:cNvPr id="27" name="Group 26">
            <a:extLst>
              <a:ext uri="{FF2B5EF4-FFF2-40B4-BE49-F238E27FC236}">
                <a16:creationId xmlns:a16="http://schemas.microsoft.com/office/drawing/2014/main" id="{00000000-0008-0000-0400-00001B000000}"/>
              </a:ext>
            </a:extLst>
          </xdr:cNvPr>
          <xdr:cNvGrpSpPr/>
        </xdr:nvGrpSpPr>
        <xdr:grpSpPr>
          <a:xfrm>
            <a:off x="10948149" y="3227293"/>
            <a:ext cx="8739626" cy="3528162"/>
            <a:chOff x="0" y="0"/>
            <a:chExt cx="8797243" cy="3528180"/>
          </a:xfrm>
        </xdr:grpSpPr>
        <xdr:grpSp>
          <xdr:nvGrpSpPr>
            <xdr:cNvPr id="28" name="Group 27">
              <a:extLst>
                <a:ext uri="{FF2B5EF4-FFF2-40B4-BE49-F238E27FC236}">
                  <a16:creationId xmlns:a16="http://schemas.microsoft.com/office/drawing/2014/main" id="{00000000-0008-0000-0400-00001C000000}"/>
                </a:ext>
              </a:extLst>
            </xdr:cNvPr>
            <xdr:cNvGrpSpPr/>
          </xdr:nvGrpSpPr>
          <xdr:grpSpPr>
            <a:xfrm>
              <a:off x="0" y="0"/>
              <a:ext cx="8797243" cy="3247222"/>
              <a:chOff x="0" y="0"/>
              <a:chExt cx="8347133" cy="3162647"/>
            </a:xfrm>
          </xdr:grpSpPr>
          <xdr:grpSp>
            <xdr:nvGrpSpPr>
              <xdr:cNvPr id="31" name="Group 30">
                <a:extLst>
                  <a:ext uri="{FF2B5EF4-FFF2-40B4-BE49-F238E27FC236}">
                    <a16:creationId xmlns:a16="http://schemas.microsoft.com/office/drawing/2014/main" id="{00000000-0008-0000-0400-00001F000000}"/>
                  </a:ext>
                </a:extLst>
              </xdr:cNvPr>
              <xdr:cNvGrpSpPr/>
            </xdr:nvGrpSpPr>
            <xdr:grpSpPr>
              <a:xfrm>
                <a:off x="7008422" y="1592333"/>
                <a:ext cx="1338711" cy="1570314"/>
                <a:chOff x="7014567" y="1593065"/>
                <a:chExt cx="1350952" cy="1544101"/>
              </a:xfrm>
            </xdr:grpSpPr>
            <xdr:sp macro="" textlink="">
              <xdr:nvSpPr>
                <xdr:cNvPr id="33" name="Rectangle 32">
                  <a:extLst>
                    <a:ext uri="{FF2B5EF4-FFF2-40B4-BE49-F238E27FC236}">
                      <a16:creationId xmlns:a16="http://schemas.microsoft.com/office/drawing/2014/main" id="{00000000-0008-0000-0400-000021000000}"/>
                    </a:ext>
                  </a:extLst>
                </xdr:cNvPr>
                <xdr:cNvSpPr>
                  <a:spLocks noChangeArrowheads="1"/>
                </xdr:cNvSpPr>
              </xdr:nvSpPr>
              <xdr:spPr bwMode="auto">
                <a:xfrm>
                  <a:off x="7014567" y="1620756"/>
                  <a:ext cx="137160" cy="137160"/>
                </a:xfrm>
                <a:prstGeom prst="rect">
                  <a:avLst/>
                </a:prstGeom>
                <a:solidFill>
                  <a:srgbClr val="948BB3"/>
                </a:solidFill>
                <a:ln>
                  <a:noFill/>
                </a:ln>
                <a:extLs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="horz" wrap="square" lIns="91440" tIns="45720" rIns="91440" bIns="45720" numCol="1" anchor="t" anchorCtr="0" compatLnSpc="1">
                  <a:prstTxWarp prst="textNoShape">
                    <a:avLst/>
                  </a:prstTxWarp>
                </a:bodyPr>
                <a:lstStyle>
                  <a:defPPr>
                    <a:defRPr lang="en-US"/>
                  </a:defPPr>
                  <a:lvl1pPr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1pPr>
                  <a:lvl2pPr marL="4572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2pPr>
                  <a:lvl3pPr marL="9144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3pPr>
                  <a:lvl4pPr marL="13716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4pPr>
                  <a:lvl5pPr marL="18288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9pPr>
                </a:lstStyle>
                <a:p>
                  <a:endParaRPr lang="en-US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34" name="Rectangle 33">
                  <a:extLst>
                    <a:ext uri="{FF2B5EF4-FFF2-40B4-BE49-F238E27FC236}">
                      <a16:creationId xmlns:a16="http://schemas.microsoft.com/office/drawing/2014/main" id="{00000000-0008-0000-0400-000022000000}"/>
                    </a:ext>
                  </a:extLst>
                </xdr:cNvPr>
                <xdr:cNvSpPr>
                  <a:spLocks noChangeArrowheads="1"/>
                </xdr:cNvSpPr>
              </xdr:nvSpPr>
              <xdr:spPr bwMode="auto">
                <a:xfrm>
                  <a:off x="7204632" y="1593065"/>
                  <a:ext cx="1082669" cy="201077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 xmlns:a14="http://schemas.microsoft.com/office/drawing/2010/main">
                      <a:solidFill>
                        <a:srgbClr val="FFFFFF"/>
                      </a:solidFill>
                    </a14:hiddenFill>
                  </a:ex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="horz" wrap="square" lIns="0" tIns="0" rIns="0" bIns="0" numCol="1" anchor="t" anchorCtr="0" compatLnSpc="1">
                  <a:prstTxWarp prst="textNoShape">
                    <a:avLst/>
                  </a:prstTxWarp>
                  <a:spAutoFit/>
                </a:bodyPr>
                <a:lstStyle>
                  <a:defPPr>
                    <a:defRPr lang="en-US"/>
                  </a:defPPr>
                  <a:lvl1pPr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1pPr>
                  <a:lvl2pPr marL="4572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2pPr>
                  <a:lvl3pPr marL="9144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3pPr>
                  <a:lvl4pPr marL="13716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4pPr>
                  <a:lvl5pPr marL="18288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9pPr>
                </a:lstStyle>
                <a:p>
                  <a:pPr marL="0" marR="0" lvl="0" indent="0" algn="l" defTabSz="914400" rtl="0" eaLnBrk="0" fontAlgn="base" latinLnBrk="0" hangingPunct="0">
                    <a:lnSpc>
                      <a:spcPct val="100000"/>
                    </a:lnSpc>
                    <a:spcBef>
                      <a:spcPct val="0"/>
                    </a:spcBef>
                    <a:spcAft>
                      <a:spcPct val="0"/>
                    </a:spcAft>
                    <a:buClrTx/>
                    <a:buSzTx/>
                    <a:buFontTx/>
                    <a:buNone/>
                    <a:tabLst/>
                  </a:pPr>
                  <a:r>
                    <a:rPr kumimoji="0" lang="en-US" altLang="en-US" sz="1300" b="0" i="0" u="none" strike="noStrike" cap="none" normalizeH="0" baseline="0">
                      <a:ln>
                        <a:noFill/>
                      </a:ln>
                      <a:effectLst/>
                      <a:latin typeface="Roboto" panose="02000000000000000000" pitchFamily="2" charset="0"/>
                      <a:ea typeface="Roboto" panose="02000000000000000000" pitchFamily="2" charset="0"/>
                    </a:rPr>
                    <a:t>Electric</a:t>
                  </a:r>
                </a:p>
              </xdr:txBody>
            </xdr:sp>
            <xdr:sp macro="" textlink="">
              <xdr:nvSpPr>
                <xdr:cNvPr id="35" name="Rectangle 34">
                  <a:extLst>
                    <a:ext uri="{FF2B5EF4-FFF2-40B4-BE49-F238E27FC236}">
                      <a16:creationId xmlns:a16="http://schemas.microsoft.com/office/drawing/2014/main" id="{00000000-0008-0000-0400-000023000000}"/>
                    </a:ext>
                  </a:extLst>
                </xdr:cNvPr>
                <xdr:cNvSpPr>
                  <a:spLocks noChangeArrowheads="1"/>
                </xdr:cNvSpPr>
              </xdr:nvSpPr>
              <xdr:spPr bwMode="auto">
                <a:xfrm>
                  <a:off x="7014567" y="2151993"/>
                  <a:ext cx="137160" cy="137160"/>
                </a:xfrm>
                <a:prstGeom prst="rect">
                  <a:avLst/>
                </a:prstGeom>
                <a:solidFill>
                  <a:srgbClr val="DA7D45"/>
                </a:solidFill>
                <a:ln>
                  <a:noFill/>
                </a:ln>
                <a:extLs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="horz" wrap="square" lIns="91440" tIns="45720" rIns="91440" bIns="45720" numCol="1" anchor="t" anchorCtr="0" compatLnSpc="1">
                  <a:prstTxWarp prst="textNoShape">
                    <a:avLst/>
                  </a:prstTxWarp>
                </a:bodyPr>
                <a:lstStyle>
                  <a:defPPr>
                    <a:defRPr lang="en-US"/>
                  </a:defPPr>
                  <a:lvl1pPr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1pPr>
                  <a:lvl2pPr marL="4572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2pPr>
                  <a:lvl3pPr marL="9144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3pPr>
                  <a:lvl4pPr marL="13716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4pPr>
                  <a:lvl5pPr marL="18288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9pPr>
                </a:lstStyle>
                <a:p>
                  <a:endParaRPr lang="en-US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36" name="Rectangle 35">
                  <a:extLst>
                    <a:ext uri="{FF2B5EF4-FFF2-40B4-BE49-F238E27FC236}">
                      <a16:creationId xmlns:a16="http://schemas.microsoft.com/office/drawing/2014/main" id="{00000000-0008-0000-0400-000024000000}"/>
                    </a:ext>
                  </a:extLst>
                </xdr:cNvPr>
                <xdr:cNvSpPr>
                  <a:spLocks noChangeArrowheads="1"/>
                </xdr:cNvSpPr>
              </xdr:nvSpPr>
              <xdr:spPr bwMode="auto">
                <a:xfrm>
                  <a:off x="7204640" y="2121125"/>
                  <a:ext cx="703879" cy="201077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 xmlns:a14="http://schemas.microsoft.com/office/drawing/2010/main">
                      <a:solidFill>
                        <a:srgbClr val="FFFFFF"/>
                      </a:solidFill>
                    </a14:hiddenFill>
                  </a:ex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="horz" wrap="square" lIns="0" tIns="0" rIns="0" bIns="0" numCol="1" anchor="t" anchorCtr="0" compatLnSpc="1">
                  <a:prstTxWarp prst="textNoShape">
                    <a:avLst/>
                  </a:prstTxWarp>
                  <a:spAutoFit/>
                </a:bodyPr>
                <a:lstStyle>
                  <a:defPPr>
                    <a:defRPr lang="en-US"/>
                  </a:defPPr>
                  <a:lvl1pPr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1pPr>
                  <a:lvl2pPr marL="4572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2pPr>
                  <a:lvl3pPr marL="9144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3pPr>
                  <a:lvl4pPr marL="13716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4pPr>
                  <a:lvl5pPr marL="18288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9pPr>
                </a:lstStyle>
                <a:p>
                  <a:pPr marL="0" marR="0" lvl="0" indent="0" algn="l" defTabSz="914400" rtl="0" eaLnBrk="0" fontAlgn="base" latinLnBrk="0" hangingPunct="0">
                    <a:lnSpc>
                      <a:spcPct val="100000"/>
                    </a:lnSpc>
                    <a:spcBef>
                      <a:spcPct val="0"/>
                    </a:spcBef>
                    <a:spcAft>
                      <a:spcPct val="0"/>
                    </a:spcAft>
                    <a:buClrTx/>
                    <a:buSzTx/>
                    <a:buFontTx/>
                    <a:buNone/>
                    <a:tabLst/>
                  </a:pPr>
                  <a:r>
                    <a:rPr kumimoji="0" lang="en-US" altLang="en-US" sz="1300" b="0" i="0" u="none" strike="noStrike" cap="none" normalizeH="0" baseline="0">
                      <a:ln>
                        <a:noFill/>
                      </a:ln>
                      <a:effectLst/>
                      <a:latin typeface="Roboto" panose="02000000000000000000" pitchFamily="2" charset="0"/>
                      <a:ea typeface="Roboto" panose="02000000000000000000" pitchFamily="2" charset="0"/>
                    </a:rPr>
                    <a:t>Buildings</a:t>
                  </a:r>
                  <a:endParaRPr kumimoji="0" lang="en-US" altLang="en-US" sz="1300" b="0" i="0" u="none" strike="noStrike" cap="none" normalizeH="0" baseline="-25000">
                    <a:ln>
                      <a:noFill/>
                    </a:ln>
                    <a:effectLst/>
                    <a:latin typeface="Roboto" panose="02000000000000000000" pitchFamily="2" charset="0"/>
                    <a:ea typeface="Roboto" panose="02000000000000000000" pitchFamily="2" charset="0"/>
                  </a:endParaRPr>
                </a:p>
              </xdr:txBody>
            </xdr:sp>
            <xdr:sp macro="" textlink="">
              <xdr:nvSpPr>
                <xdr:cNvPr id="37" name="Rectangle 36">
                  <a:extLst>
                    <a:ext uri="{FF2B5EF4-FFF2-40B4-BE49-F238E27FC236}">
                      <a16:creationId xmlns:a16="http://schemas.microsoft.com/office/drawing/2014/main" id="{00000000-0008-0000-0400-000025000000}"/>
                    </a:ext>
                  </a:extLst>
                </xdr:cNvPr>
                <xdr:cNvSpPr>
                  <a:spLocks noChangeArrowheads="1"/>
                </xdr:cNvSpPr>
              </xdr:nvSpPr>
              <xdr:spPr bwMode="auto">
                <a:xfrm>
                  <a:off x="7014567" y="1885576"/>
                  <a:ext cx="137160" cy="137160"/>
                </a:xfrm>
                <a:prstGeom prst="rect">
                  <a:avLst/>
                </a:prstGeom>
                <a:solidFill>
                  <a:srgbClr val="E5BA4F"/>
                </a:solidFill>
                <a:ln>
                  <a:noFill/>
                </a:ln>
                <a:extLs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="horz" wrap="square" lIns="91440" tIns="45720" rIns="91440" bIns="45720" numCol="1" anchor="t" anchorCtr="0" compatLnSpc="1">
                  <a:prstTxWarp prst="textNoShape">
                    <a:avLst/>
                  </a:prstTxWarp>
                </a:bodyPr>
                <a:lstStyle>
                  <a:defPPr>
                    <a:defRPr lang="en-US"/>
                  </a:defPPr>
                  <a:lvl1pPr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1pPr>
                  <a:lvl2pPr marL="4572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2pPr>
                  <a:lvl3pPr marL="9144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3pPr>
                  <a:lvl4pPr marL="13716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4pPr>
                  <a:lvl5pPr marL="18288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9pPr>
                </a:lstStyle>
                <a:p>
                  <a:endParaRPr lang="en-US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38" name="Rectangle 37">
                  <a:extLst>
                    <a:ext uri="{FF2B5EF4-FFF2-40B4-BE49-F238E27FC236}">
                      <a16:creationId xmlns:a16="http://schemas.microsoft.com/office/drawing/2014/main" id="{00000000-0008-0000-0400-000026000000}"/>
                    </a:ext>
                  </a:extLst>
                </xdr:cNvPr>
                <xdr:cNvSpPr>
                  <a:spLocks noChangeArrowheads="1"/>
                </xdr:cNvSpPr>
              </xdr:nvSpPr>
              <xdr:spPr bwMode="auto">
                <a:xfrm>
                  <a:off x="7204640" y="1862647"/>
                  <a:ext cx="710237" cy="201077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 xmlns:a14="http://schemas.microsoft.com/office/drawing/2010/main">
                      <a:solidFill>
                        <a:srgbClr val="FFFFFF"/>
                      </a:solidFill>
                    </a14:hiddenFill>
                  </a:ex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="horz" wrap="square" lIns="0" tIns="0" rIns="0" bIns="0" numCol="1" anchor="t" anchorCtr="0" compatLnSpc="1">
                  <a:prstTxWarp prst="textNoShape">
                    <a:avLst/>
                  </a:prstTxWarp>
                  <a:spAutoFit/>
                </a:bodyPr>
                <a:lstStyle>
                  <a:defPPr>
                    <a:defRPr lang="en-US"/>
                  </a:defPPr>
                  <a:lvl1pPr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1pPr>
                  <a:lvl2pPr marL="4572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2pPr>
                  <a:lvl3pPr marL="9144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3pPr>
                  <a:lvl4pPr marL="13716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4pPr>
                  <a:lvl5pPr marL="18288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9pPr>
                </a:lstStyle>
                <a:p>
                  <a:pPr marL="0" marR="0" lvl="0" indent="0" algn="l" defTabSz="914400" rtl="0" eaLnBrk="0" fontAlgn="base" latinLnBrk="0" hangingPunct="0">
                    <a:lnSpc>
                      <a:spcPct val="100000"/>
                    </a:lnSpc>
                    <a:spcBef>
                      <a:spcPct val="0"/>
                    </a:spcBef>
                    <a:spcAft>
                      <a:spcPct val="0"/>
                    </a:spcAft>
                    <a:buClrTx/>
                    <a:buSzTx/>
                    <a:buFontTx/>
                    <a:buNone/>
                    <a:tabLst/>
                  </a:pPr>
                  <a:r>
                    <a:rPr lang="en-US" altLang="en-US" sz="1300">
                      <a:latin typeface="Roboto" panose="02000000000000000000" pitchFamily="2" charset="0"/>
                      <a:ea typeface="Roboto" panose="02000000000000000000" pitchFamily="2" charset="0"/>
                    </a:rPr>
                    <a:t>Industry</a:t>
                  </a:r>
                  <a:endParaRPr kumimoji="0" lang="en-US" altLang="en-US" sz="1300" b="0" i="0" u="none" strike="noStrike" cap="none" normalizeH="0" baseline="-25000">
                    <a:ln>
                      <a:noFill/>
                    </a:ln>
                    <a:effectLst/>
                    <a:latin typeface="Roboto" panose="02000000000000000000" pitchFamily="2" charset="0"/>
                    <a:ea typeface="Roboto" panose="02000000000000000000" pitchFamily="2" charset="0"/>
                  </a:endParaRPr>
                </a:p>
              </xdr:txBody>
            </xdr:sp>
            <xdr:sp macro="" textlink="">
              <xdr:nvSpPr>
                <xdr:cNvPr id="39" name="Rectangle 38">
                  <a:extLst>
                    <a:ext uri="{FF2B5EF4-FFF2-40B4-BE49-F238E27FC236}">
                      <a16:creationId xmlns:a16="http://schemas.microsoft.com/office/drawing/2014/main" id="{00000000-0008-0000-0400-000027000000}"/>
                    </a:ext>
                  </a:extLst>
                </xdr:cNvPr>
                <xdr:cNvSpPr>
                  <a:spLocks noChangeArrowheads="1"/>
                </xdr:cNvSpPr>
              </xdr:nvSpPr>
              <xdr:spPr bwMode="auto">
                <a:xfrm>
                  <a:off x="7014567" y="2427203"/>
                  <a:ext cx="137160" cy="137160"/>
                </a:xfrm>
                <a:prstGeom prst="rect">
                  <a:avLst/>
                </a:prstGeom>
                <a:solidFill>
                  <a:srgbClr val="8AC869"/>
                </a:solidFill>
                <a:ln>
                  <a:noFill/>
                </a:ln>
                <a:extLs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="horz" wrap="square" lIns="91440" tIns="45720" rIns="91440" bIns="45720" numCol="1" anchor="t" anchorCtr="0" compatLnSpc="1">
                  <a:prstTxWarp prst="textNoShape">
                    <a:avLst/>
                  </a:prstTxWarp>
                </a:bodyPr>
                <a:lstStyle>
                  <a:defPPr>
                    <a:defRPr lang="en-US"/>
                  </a:defPPr>
                  <a:lvl1pPr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1pPr>
                  <a:lvl2pPr marL="4572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2pPr>
                  <a:lvl3pPr marL="9144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3pPr>
                  <a:lvl4pPr marL="13716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4pPr>
                  <a:lvl5pPr marL="18288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9pPr>
                </a:lstStyle>
                <a:p>
                  <a:endParaRPr lang="en-US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40" name="Rectangle 39">
                  <a:extLst>
                    <a:ext uri="{FF2B5EF4-FFF2-40B4-BE49-F238E27FC236}">
                      <a16:creationId xmlns:a16="http://schemas.microsoft.com/office/drawing/2014/main" id="{00000000-0008-0000-0400-000028000000}"/>
                    </a:ext>
                  </a:extLst>
                </xdr:cNvPr>
                <xdr:cNvSpPr>
                  <a:spLocks noChangeArrowheads="1"/>
                </xdr:cNvSpPr>
              </xdr:nvSpPr>
              <xdr:spPr bwMode="auto">
                <a:xfrm>
                  <a:off x="7204640" y="2401099"/>
                  <a:ext cx="804737" cy="201077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 xmlns:a14="http://schemas.microsoft.com/office/drawing/2010/main">
                      <a:solidFill>
                        <a:srgbClr val="FFFFFF"/>
                      </a:solidFill>
                    </a14:hiddenFill>
                  </a:ex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="horz" wrap="square" lIns="0" tIns="0" rIns="0" bIns="0" numCol="1" anchor="t" anchorCtr="0" compatLnSpc="1">
                  <a:prstTxWarp prst="textNoShape">
                    <a:avLst/>
                  </a:prstTxWarp>
                  <a:spAutoFit/>
                </a:bodyPr>
                <a:lstStyle>
                  <a:defPPr>
                    <a:defRPr lang="en-US"/>
                  </a:defPPr>
                  <a:lvl1pPr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1pPr>
                  <a:lvl2pPr marL="4572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2pPr>
                  <a:lvl3pPr marL="9144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3pPr>
                  <a:lvl4pPr marL="13716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4pPr>
                  <a:lvl5pPr marL="18288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9pPr>
                </a:lstStyle>
                <a:p>
                  <a:pPr marL="0" marR="0" lvl="0" indent="0" algn="l" defTabSz="914400" rtl="0" eaLnBrk="0" fontAlgn="base" latinLnBrk="0" hangingPunct="0">
                    <a:lnSpc>
                      <a:spcPct val="100000"/>
                    </a:lnSpc>
                    <a:spcBef>
                      <a:spcPct val="0"/>
                    </a:spcBef>
                    <a:spcAft>
                      <a:spcPct val="0"/>
                    </a:spcAft>
                    <a:buClrTx/>
                    <a:buSzTx/>
                    <a:buFontTx/>
                    <a:buNone/>
                    <a:tabLst/>
                  </a:pPr>
                  <a:r>
                    <a:rPr lang="en-US" altLang="en-US" sz="1300">
                      <a:latin typeface="Roboto" panose="02000000000000000000" pitchFamily="2" charset="0"/>
                      <a:ea typeface="Roboto" panose="02000000000000000000" pitchFamily="2" charset="0"/>
                    </a:rPr>
                    <a:t>Transport</a:t>
                  </a:r>
                  <a:endParaRPr kumimoji="0" lang="en-US" altLang="en-US" sz="1300" b="0" i="0" u="none" strike="noStrike" cap="none" normalizeH="0" baseline="-25000">
                    <a:ln>
                      <a:noFill/>
                    </a:ln>
                    <a:effectLst/>
                    <a:latin typeface="Roboto" panose="02000000000000000000" pitchFamily="2" charset="0"/>
                    <a:ea typeface="Roboto" panose="02000000000000000000" pitchFamily="2" charset="0"/>
                  </a:endParaRPr>
                </a:p>
              </xdr:txBody>
            </xdr:sp>
            <xdr:sp macro="" textlink="">
              <xdr:nvSpPr>
                <xdr:cNvPr id="41" name="Rectangle 40">
                  <a:extLst>
                    <a:ext uri="{FF2B5EF4-FFF2-40B4-BE49-F238E27FC236}">
                      <a16:creationId xmlns:a16="http://schemas.microsoft.com/office/drawing/2014/main" id="{00000000-0008-0000-0400-000029000000}"/>
                    </a:ext>
                  </a:extLst>
                </xdr:cNvPr>
                <xdr:cNvSpPr>
                  <a:spLocks noChangeArrowheads="1"/>
                </xdr:cNvSpPr>
              </xdr:nvSpPr>
              <xdr:spPr bwMode="auto">
                <a:xfrm>
                  <a:off x="7014567" y="2697081"/>
                  <a:ext cx="137160" cy="137160"/>
                </a:xfrm>
                <a:prstGeom prst="rect">
                  <a:avLst/>
                </a:prstGeom>
                <a:solidFill>
                  <a:srgbClr val="468753"/>
                </a:solidFill>
                <a:ln>
                  <a:noFill/>
                </a:ln>
                <a:extLs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="horz" wrap="square" lIns="91440" tIns="45720" rIns="91440" bIns="45720" numCol="1" anchor="t" anchorCtr="0" compatLnSpc="1">
                  <a:prstTxWarp prst="textNoShape">
                    <a:avLst/>
                  </a:prstTxWarp>
                </a:bodyPr>
                <a:lstStyle>
                  <a:defPPr>
                    <a:defRPr lang="en-US"/>
                  </a:defPPr>
                  <a:lvl1pPr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1pPr>
                  <a:lvl2pPr marL="4572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2pPr>
                  <a:lvl3pPr marL="9144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3pPr>
                  <a:lvl4pPr marL="13716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4pPr>
                  <a:lvl5pPr marL="18288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9pPr>
                </a:lstStyle>
                <a:p>
                  <a:endParaRPr lang="en-US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42" name="Rectangle 41">
                  <a:extLst>
                    <a:ext uri="{FF2B5EF4-FFF2-40B4-BE49-F238E27FC236}">
                      <a16:creationId xmlns:a16="http://schemas.microsoft.com/office/drawing/2014/main" id="{00000000-0008-0000-0400-00002A000000}"/>
                    </a:ext>
                  </a:extLst>
                </xdr:cNvPr>
                <xdr:cNvSpPr>
                  <a:spLocks noChangeArrowheads="1"/>
                </xdr:cNvSpPr>
              </xdr:nvSpPr>
              <xdr:spPr bwMode="auto">
                <a:xfrm>
                  <a:off x="7204640" y="2667797"/>
                  <a:ext cx="793945" cy="201077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 xmlns:a14="http://schemas.microsoft.com/office/drawing/2010/main">
                      <a:solidFill>
                        <a:srgbClr val="FFFFFF"/>
                      </a:solidFill>
                    </a14:hiddenFill>
                  </a:ex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="horz" wrap="square" lIns="0" tIns="0" rIns="0" bIns="0" numCol="1" anchor="t" anchorCtr="0" compatLnSpc="1">
                  <a:prstTxWarp prst="textNoShape">
                    <a:avLst/>
                  </a:prstTxWarp>
                  <a:spAutoFit/>
                </a:bodyPr>
                <a:lstStyle>
                  <a:defPPr>
                    <a:defRPr lang="en-US"/>
                  </a:defPPr>
                  <a:lvl1pPr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1pPr>
                  <a:lvl2pPr marL="4572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2pPr>
                  <a:lvl3pPr marL="9144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3pPr>
                  <a:lvl4pPr marL="13716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4pPr>
                  <a:lvl5pPr marL="18288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9pPr>
                </a:lstStyle>
                <a:p>
                  <a:pPr marL="0" marR="0" lvl="0" indent="0" algn="l" defTabSz="914400" rtl="0" eaLnBrk="0" fontAlgn="base" latinLnBrk="0" hangingPunct="0">
                    <a:lnSpc>
                      <a:spcPct val="100000"/>
                    </a:lnSpc>
                    <a:spcBef>
                      <a:spcPct val="0"/>
                    </a:spcBef>
                    <a:spcAft>
                      <a:spcPct val="0"/>
                    </a:spcAft>
                    <a:buClrTx/>
                    <a:buSzTx/>
                    <a:buFontTx/>
                    <a:buNone/>
                    <a:tabLst/>
                  </a:pPr>
                  <a:r>
                    <a:rPr kumimoji="0" lang="en-US" altLang="en-US" sz="1300" b="0" i="0" u="none" strike="noStrike" cap="none" normalizeH="0" baseline="0">
                      <a:ln>
                        <a:noFill/>
                      </a:ln>
                      <a:effectLst/>
                      <a:latin typeface="Roboto" panose="02000000000000000000" pitchFamily="2" charset="0"/>
                      <a:ea typeface="Roboto" panose="02000000000000000000" pitchFamily="2" charset="0"/>
                    </a:rPr>
                    <a:t>Other CO</a:t>
                  </a:r>
                  <a:r>
                    <a:rPr kumimoji="0" lang="en-US" altLang="en-US" sz="1300" b="0" i="0" u="none" strike="noStrike" cap="none" normalizeH="0" baseline="-25000">
                      <a:ln>
                        <a:noFill/>
                      </a:ln>
                      <a:effectLst/>
                      <a:latin typeface="Roboto" panose="02000000000000000000" pitchFamily="2" charset="0"/>
                      <a:ea typeface="Roboto" panose="02000000000000000000" pitchFamily="2" charset="0"/>
                    </a:rPr>
                    <a:t>2</a:t>
                  </a:r>
                </a:p>
              </xdr:txBody>
            </xdr:sp>
            <xdr:sp macro="" textlink="">
              <xdr:nvSpPr>
                <xdr:cNvPr id="43" name="Rectangle 42">
                  <a:extLst>
                    <a:ext uri="{FF2B5EF4-FFF2-40B4-BE49-F238E27FC236}">
                      <a16:creationId xmlns:a16="http://schemas.microsoft.com/office/drawing/2014/main" id="{00000000-0008-0000-0400-00002B000000}"/>
                    </a:ext>
                  </a:extLst>
                </xdr:cNvPr>
                <xdr:cNvSpPr>
                  <a:spLocks noChangeArrowheads="1"/>
                </xdr:cNvSpPr>
              </xdr:nvSpPr>
              <xdr:spPr bwMode="auto">
                <a:xfrm>
                  <a:off x="7014567" y="2960602"/>
                  <a:ext cx="137160" cy="137160"/>
                </a:xfrm>
                <a:prstGeom prst="rect">
                  <a:avLst/>
                </a:prstGeom>
                <a:solidFill>
                  <a:srgbClr val="BFBFBF"/>
                </a:solidFill>
                <a:ln>
                  <a:noFill/>
                </a:ln>
                <a:extLs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="horz" wrap="square" lIns="91440" tIns="45720" rIns="91440" bIns="45720" numCol="1" anchor="t" anchorCtr="0" compatLnSpc="1">
                  <a:prstTxWarp prst="textNoShape">
                    <a:avLst/>
                  </a:prstTxWarp>
                </a:bodyPr>
                <a:lstStyle>
                  <a:defPPr>
                    <a:defRPr lang="en-US"/>
                  </a:defPPr>
                  <a:lvl1pPr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1pPr>
                  <a:lvl2pPr marL="4572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2pPr>
                  <a:lvl3pPr marL="9144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3pPr>
                  <a:lvl4pPr marL="13716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4pPr>
                  <a:lvl5pPr marL="18288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9pPr>
                </a:lstStyle>
                <a:p>
                  <a:endParaRPr lang="en-US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44" name="Rectangle 43">
                  <a:extLst>
                    <a:ext uri="{FF2B5EF4-FFF2-40B4-BE49-F238E27FC236}">
                      <a16:creationId xmlns:a16="http://schemas.microsoft.com/office/drawing/2014/main" id="{00000000-0008-0000-0400-00002C000000}"/>
                    </a:ext>
                  </a:extLst>
                </xdr:cNvPr>
                <xdr:cNvSpPr>
                  <a:spLocks noChangeArrowheads="1"/>
                </xdr:cNvSpPr>
              </xdr:nvSpPr>
              <xdr:spPr bwMode="auto">
                <a:xfrm>
                  <a:off x="7204641" y="2936089"/>
                  <a:ext cx="1160878" cy="201077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 xmlns:a14="http://schemas.microsoft.com/office/drawing/2010/main">
                      <a:solidFill>
                        <a:srgbClr val="FFFFFF"/>
                      </a:solidFill>
                    </a14:hiddenFill>
                  </a:ex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="horz" wrap="square" lIns="0" tIns="0" rIns="0" bIns="0" numCol="1" anchor="t" anchorCtr="0" compatLnSpc="1">
                  <a:prstTxWarp prst="textNoShape">
                    <a:avLst/>
                  </a:prstTxWarp>
                  <a:spAutoFit/>
                </a:bodyPr>
                <a:lstStyle>
                  <a:defPPr>
                    <a:defRPr lang="en-US"/>
                  </a:defPPr>
                  <a:lvl1pPr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1pPr>
                  <a:lvl2pPr marL="4572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2pPr>
                  <a:lvl3pPr marL="9144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3pPr>
                  <a:lvl4pPr marL="13716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4pPr>
                  <a:lvl5pPr marL="18288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9pPr>
                </a:lstStyle>
                <a:p>
                  <a:pPr marL="0" marR="0" lvl="0" indent="0" algn="l" defTabSz="914400" rtl="0" eaLnBrk="0" fontAlgn="base" latinLnBrk="0" hangingPunct="0">
                    <a:lnSpc>
                      <a:spcPct val="100000"/>
                    </a:lnSpc>
                    <a:spcBef>
                      <a:spcPct val="0"/>
                    </a:spcBef>
                    <a:spcAft>
                      <a:spcPct val="0"/>
                    </a:spcAft>
                    <a:buClrTx/>
                    <a:buSzTx/>
                    <a:buFontTx/>
                    <a:buNone/>
                    <a:tabLst/>
                  </a:pPr>
                  <a:r>
                    <a:rPr lang="en-US" altLang="en-US" sz="1300">
                      <a:latin typeface="Roboto" panose="02000000000000000000" pitchFamily="2" charset="0"/>
                      <a:ea typeface="Roboto" panose="02000000000000000000" pitchFamily="2" charset="0"/>
                    </a:rPr>
                    <a:t>Non-CO</a:t>
                  </a:r>
                  <a:r>
                    <a:rPr lang="en-US" altLang="en-US" sz="1300" baseline="-25000">
                      <a:latin typeface="Roboto" panose="02000000000000000000" pitchFamily="2" charset="0"/>
                      <a:ea typeface="Roboto" panose="02000000000000000000" pitchFamily="2" charset="0"/>
                    </a:rPr>
                    <a:t>2</a:t>
                  </a:r>
                  <a:r>
                    <a:rPr lang="en-US" altLang="en-US" sz="1300">
                      <a:latin typeface="Roboto" panose="02000000000000000000" pitchFamily="2" charset="0"/>
                      <a:ea typeface="Roboto" panose="02000000000000000000" pitchFamily="2" charset="0"/>
                    </a:rPr>
                    <a:t> GHGs</a:t>
                  </a:r>
                </a:p>
              </xdr:txBody>
            </xdr:sp>
          </xdr:grpSp>
          <mc:AlternateContent xmlns:mc="http://schemas.openxmlformats.org/markup-compatibility/2006">
            <mc:Choice xmlns:a14="http://schemas.microsoft.com/office/drawing/2010/main" Requires="a14">
              <xdr:grpSp>
                <xdr:nvGrpSpPr>
                  <xdr:cNvPr id="32" name="Group 31">
                    <a:extLst>
                      <a:ext uri="{FF2B5EF4-FFF2-40B4-BE49-F238E27FC236}">
                        <a16:creationId xmlns:a16="http://schemas.microsoft.com/office/drawing/2014/main" id="{00000000-0008-0000-0400-000020000000}"/>
                      </a:ext>
                    </a:extLst>
                  </xdr:cNvPr>
                  <xdr:cNvGrpSpPr/>
                </xdr:nvGrpSpPr>
                <xdr:grpSpPr>
                  <a:xfrm>
                    <a:off x="0" y="0"/>
                    <a:ext cx="0" cy="0"/>
                    <a:chOff x="0" y="0"/>
                    <a:chExt cx="0" cy="0"/>
                  </a:xfrm>
                </xdr:grpSpPr>
              </xdr:grpSp>
            </mc:Choice>
            <mc:Fallback/>
          </mc:AlternateContent>
        </xdr:grpSp>
        <xdr:sp macro="" textlink="">
          <xdr:nvSpPr>
            <xdr:cNvPr id="29" name="Rectangle 28">
              <a:extLst>
                <a:ext uri="{FF2B5EF4-FFF2-40B4-BE49-F238E27FC236}">
                  <a16:creationId xmlns:a16="http://schemas.microsoft.com/office/drawing/2014/main" id="{00000000-0008-0000-0400-00001D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393136" y="3343820"/>
              <a:ext cx="143246" cy="143219"/>
            </a:xfrm>
            <a:prstGeom prst="rect">
              <a:avLst/>
            </a:prstGeom>
            <a:solidFill>
              <a:srgbClr val="264478"/>
            </a:solidFill>
            <a:ln>
              <a:noFill/>
            </a:ln>
          </xdr:spPr>
          <xdr:txBody>
            <a:bodyPr vert="horz" wrap="square" lIns="91440" tIns="45720" rIns="91440" bIns="45720" numCol="1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algn="ctr" rtl="0" eaLnBrk="0" fontAlgn="base" hangingPunct="0">
                <a:spcBef>
                  <a:spcPct val="50000"/>
                </a:spcBef>
                <a:spcAft>
                  <a:spcPct val="0"/>
                </a:spcAft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ctr" rtl="0" eaLnBrk="0" fontAlgn="base" hangingPunct="0">
                <a:spcBef>
                  <a:spcPct val="50000"/>
                </a:spcBef>
                <a:spcAft>
                  <a:spcPct val="0"/>
                </a:spcAft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ctr" rtl="0" eaLnBrk="0" fontAlgn="base" hangingPunct="0">
                <a:spcBef>
                  <a:spcPct val="50000"/>
                </a:spcBef>
                <a:spcAft>
                  <a:spcPct val="0"/>
                </a:spcAft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ctr" rtl="0" eaLnBrk="0" fontAlgn="base" hangingPunct="0">
                <a:spcBef>
                  <a:spcPct val="50000"/>
                </a:spcBef>
                <a:spcAft>
                  <a:spcPct val="0"/>
                </a:spcAft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ctr" rtl="0" eaLnBrk="0" fontAlgn="base" hangingPunct="0">
                <a:spcBef>
                  <a:spcPct val="50000"/>
                </a:spcBef>
                <a:spcAft>
                  <a:spcPct val="0"/>
                </a:spcAft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endParaRPr lang="en-US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30" name="Rectangle 29">
              <a:extLst>
                <a:ext uri="{FF2B5EF4-FFF2-40B4-BE49-F238E27FC236}">
                  <a16:creationId xmlns:a16="http://schemas.microsoft.com/office/drawing/2014/main" id="{00000000-0008-0000-0400-00001E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91624" y="3318221"/>
              <a:ext cx="616990" cy="209959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="horz" wrap="square" lIns="0" tIns="0" rIns="0" bIns="0" numCol="1" anchor="t" anchorCtr="0" compatLnSpc="1">
              <a:prstTxWarp prst="textNoShape">
                <a:avLst/>
              </a:prstTxWarp>
              <a:spAutoFit/>
            </a:bodyPr>
            <a:lstStyle>
              <a:defPPr>
                <a:defRPr lang="en-US"/>
              </a:defPPr>
              <a:lvl1pPr algn="ctr" rtl="0" eaLnBrk="0" fontAlgn="base" hangingPunct="0">
                <a:spcBef>
                  <a:spcPct val="50000"/>
                </a:spcBef>
                <a:spcAft>
                  <a:spcPct val="0"/>
                </a:spcAft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ctr" rtl="0" eaLnBrk="0" fontAlgn="base" hangingPunct="0">
                <a:spcBef>
                  <a:spcPct val="50000"/>
                </a:spcBef>
                <a:spcAft>
                  <a:spcPct val="0"/>
                </a:spcAft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ctr" rtl="0" eaLnBrk="0" fontAlgn="base" hangingPunct="0">
                <a:spcBef>
                  <a:spcPct val="50000"/>
                </a:spcBef>
                <a:spcAft>
                  <a:spcPct val="0"/>
                </a:spcAft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ctr" rtl="0" eaLnBrk="0" fontAlgn="base" hangingPunct="0">
                <a:spcBef>
                  <a:spcPct val="50000"/>
                </a:spcBef>
                <a:spcAft>
                  <a:spcPct val="0"/>
                </a:spcAft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ctr" rtl="0" eaLnBrk="0" fontAlgn="base" hangingPunct="0">
                <a:spcBef>
                  <a:spcPct val="50000"/>
                </a:spcBef>
                <a:spcAft>
                  <a:spcPct val="0"/>
                </a:spcAft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 marL="0" marR="0" lvl="0" indent="0" algn="l" defTabSz="914400" rtl="0" eaLnBrk="0" fontAlgn="base" latinLnBrk="0" hangingPunct="0">
                <a:lnSpc>
                  <a:spcPct val="100000"/>
                </a:lnSpc>
                <a:spcBef>
                  <a:spcPct val="0"/>
                </a:spcBef>
                <a:spcAft>
                  <a:spcPct val="0"/>
                </a:spcAft>
                <a:buClrTx/>
                <a:buSzTx/>
                <a:buFontTx/>
                <a:buNone/>
                <a:tabLst/>
              </a:pPr>
              <a:r>
                <a:rPr lang="en-US" altLang="en-US" sz="1300">
                  <a:latin typeface="Roboto" panose="02000000000000000000" pitchFamily="2" charset="0"/>
                  <a:ea typeface="Roboto" panose="02000000000000000000" pitchFamily="2" charset="0"/>
                </a:rPr>
                <a:t>Land</a:t>
              </a:r>
              <a:endParaRPr kumimoji="0" lang="en-US" altLang="en-US" sz="1300" b="0" i="0" u="none" strike="noStrike" cap="none" normalizeH="0" baseline="-25000">
                <a:ln>
                  <a:noFill/>
                </a:ln>
                <a:effectLst/>
                <a:latin typeface="Roboto" panose="02000000000000000000" pitchFamily="2" charset="0"/>
                <a:ea typeface="Roboto" panose="02000000000000000000" pitchFamily="2" charset="0"/>
              </a:endParaRPr>
            </a:p>
          </xdr:txBody>
        </xdr:sp>
      </xdr:grpSp>
    </xdr:grp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426355</xdr:colOff>
      <xdr:row>19</xdr:row>
      <xdr:rowOff>125184</xdr:rowOff>
    </xdr:from>
    <xdr:to>
      <xdr:col>18</xdr:col>
      <xdr:colOff>459012</xdr:colOff>
      <xdr:row>51</xdr:row>
      <xdr:rowOff>80190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0.85698</cdr:x>
      <cdr:y>0.27179</cdr:y>
    </cdr:from>
    <cdr:to>
      <cdr:x>0.98116</cdr:x>
      <cdr:y>0.64252</cdr:y>
    </cdr:to>
    <cdr:grpSp>
      <cdr:nvGrpSpPr>
        <cdr:cNvPr id="34" name="Group 33">
          <a:extLst xmlns:a="http://schemas.openxmlformats.org/drawingml/2006/main">
            <a:ext uri="{FF2B5EF4-FFF2-40B4-BE49-F238E27FC236}">
              <a16:creationId xmlns:a16="http://schemas.microsoft.com/office/drawing/2014/main" id="{ED20D9DC-DF65-4102-A9F3-E509D53F54D5}"/>
            </a:ext>
          </a:extLst>
        </cdr:cNvPr>
        <cdr:cNvGrpSpPr/>
      </cdr:nvGrpSpPr>
      <cdr:grpSpPr>
        <a:xfrm xmlns:a="http://schemas.openxmlformats.org/drawingml/2006/main">
          <a:off x="9473437" y="1644603"/>
          <a:ext cx="1372740" cy="2243289"/>
          <a:chOff x="50800" y="50800"/>
          <a:chExt cx="1362607" cy="2135628"/>
        </a:xfrm>
      </cdr:grpSpPr>
      <cdr:sp macro="" textlink="">
        <cdr:nvSpPr>
          <cdr:cNvPr id="18" name="Rectangle 17">
            <a:extLst xmlns:a="http://schemas.openxmlformats.org/drawingml/2006/main">
              <a:ext uri="{FF2B5EF4-FFF2-40B4-BE49-F238E27FC236}">
                <a16:creationId xmlns:a16="http://schemas.microsoft.com/office/drawing/2014/main" id="{272A406C-6F58-4E8E-9564-01701B48E02A}"/>
              </a:ext>
            </a:extLst>
          </cdr:cNvPr>
          <cdr:cNvSpPr>
            <a:spLocks xmlns:a="http://schemas.openxmlformats.org/drawingml/2006/main" noChangeArrowheads="1"/>
          </cdr:cNvSpPr>
        </cdr:nvSpPr>
        <cdr:spPr bwMode="auto">
          <a:xfrm xmlns:a="http://schemas.openxmlformats.org/drawingml/2006/main">
            <a:off x="254289" y="50800"/>
            <a:ext cx="283859" cy="206574"/>
          </a:xfrm>
          <a:prstGeom xmlns:a="http://schemas.openxmlformats.org/drawingml/2006/main" prst="rect">
            <a:avLst/>
          </a:prstGeom>
          <a:noFill xmlns:a="http://schemas.openxmlformats.org/drawingml/2006/main"/>
          <a:ln xmlns:a="http://schemas.openxmlformats.org/drawingml/2006/main">
            <a:noFill/>
          </a:ln>
          <a:extLst xmlns:a="http://schemas.openxmlformats.org/drawingml/2006/main"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cdr:spPr>
        <cdr:txBody>
          <a:bodyPr xmlns:a="http://schemas.openxmlformats.org/drawingml/2006/main" vert="horz" wrap="square" lIns="0" tIns="0" rIns="0" bIns="0" numCol="1" anchor="t" anchorCtr="0" compatLnSpc="1">
            <a:prstTxWarp prst="textNoShape">
              <a:avLst/>
            </a:prstTxWarp>
            <a:noAutofit/>
          </a:bodyPr>
          <a:lstStyle xmlns:a="http://schemas.openxmlformats.org/drawingml/2006/main"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pPr marL="0" marR="0" lvl="0" indent="0" algn="l" defTabSz="914400" rtl="0" eaLnBrk="0" fontAlgn="base" latinLnBrk="0" hangingPunct="0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</a:pPr>
            <a:r>
              <a:rPr kumimoji="0" lang="en-US" altLang="en-US" sz="1300" b="0" i="0" u="none" strike="noStrike" cap="none" normalizeH="0" baseline="0">
                <a:ln>
                  <a:noFill/>
                </a:ln>
                <a:effectLst/>
                <a:latin typeface="Roboto" panose="02000000000000000000" pitchFamily="2" charset="0"/>
                <a:ea typeface="Roboto" panose="02000000000000000000" pitchFamily="2" charset="0"/>
              </a:rPr>
              <a:t>Net</a:t>
            </a:r>
          </a:p>
        </cdr:txBody>
      </cdr:sp>
      <cdr:sp macro="" textlink="">
        <cdr:nvSpPr>
          <cdr:cNvPr id="19" name="Rectangle 18">
            <a:extLst xmlns:a="http://schemas.openxmlformats.org/drawingml/2006/main">
              <a:ext uri="{FF2B5EF4-FFF2-40B4-BE49-F238E27FC236}">
                <a16:creationId xmlns:a16="http://schemas.microsoft.com/office/drawing/2014/main" id="{C806A6D0-7AB6-4B08-BE9A-5298B6FE3DC1}"/>
              </a:ext>
            </a:extLst>
          </cdr:cNvPr>
          <cdr:cNvSpPr>
            <a:spLocks xmlns:a="http://schemas.openxmlformats.org/drawingml/2006/main" noChangeArrowheads="1"/>
          </cdr:cNvSpPr>
        </cdr:nvSpPr>
        <cdr:spPr bwMode="auto">
          <a:xfrm xmlns:a="http://schemas.openxmlformats.org/drawingml/2006/main">
            <a:off x="50800" y="353059"/>
            <a:ext cx="146845" cy="140829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FBFBF"/>
          </a:solidFill>
          <a:ln xmlns:a="http://schemas.openxmlformats.org/drawingml/2006/main">
            <a:noFill/>
          </a:ln>
          <a:extLst xmlns:a="http://schemas.openxmlformats.org/drawingml/2006/main"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cdr:spPr>
        <cdr:txBody>
          <a:bodyPr xmlns:a="http://schemas.openxmlformats.org/drawingml/2006/main" vert="horz" wrap="square" lIns="91440" tIns="45720" rIns="91440" bIns="45720" numCol="1" anchor="t" anchorCtr="0" compatLnSpc="1">
            <a:prstTxWarp prst="textNoShape">
              <a:avLst/>
            </a:prstTxWarp>
          </a:bodyPr>
          <a:lstStyle xmlns:a="http://schemas.openxmlformats.org/drawingml/2006/main"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endParaRPr lang="en-US">
              <a:solidFill>
                <a:schemeClr val="tx1"/>
              </a:solidFill>
            </a:endParaRPr>
          </a:p>
        </cdr:txBody>
      </cdr:sp>
      <cdr:sp macro="" textlink="">
        <cdr:nvSpPr>
          <cdr:cNvPr id="20" name="Rectangle 19">
            <a:extLst xmlns:a="http://schemas.openxmlformats.org/drawingml/2006/main">
              <a:ext uri="{FF2B5EF4-FFF2-40B4-BE49-F238E27FC236}">
                <a16:creationId xmlns:a16="http://schemas.microsoft.com/office/drawing/2014/main" id="{EA72663A-6ECD-48C6-9BDD-9E5A7CC922B5}"/>
              </a:ext>
            </a:extLst>
          </cdr:cNvPr>
          <cdr:cNvSpPr>
            <a:spLocks xmlns:a="http://schemas.openxmlformats.org/drawingml/2006/main" noChangeArrowheads="1"/>
          </cdr:cNvSpPr>
        </cdr:nvSpPr>
        <cdr:spPr bwMode="auto">
          <a:xfrm xmlns:a="http://schemas.openxmlformats.org/drawingml/2006/main">
            <a:off x="254289" y="324633"/>
            <a:ext cx="1159118" cy="206574"/>
          </a:xfrm>
          <a:prstGeom xmlns:a="http://schemas.openxmlformats.org/drawingml/2006/main" prst="rect">
            <a:avLst/>
          </a:prstGeom>
          <a:noFill xmlns:a="http://schemas.openxmlformats.org/drawingml/2006/main"/>
          <a:ln xmlns:a="http://schemas.openxmlformats.org/drawingml/2006/main">
            <a:noFill/>
          </a:ln>
          <a:extLst xmlns:a="http://schemas.openxmlformats.org/drawingml/2006/main"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cdr:spPr>
        <cdr:txBody>
          <a:bodyPr xmlns:a="http://schemas.openxmlformats.org/drawingml/2006/main" vert="horz" wrap="square" lIns="0" tIns="0" rIns="0" bIns="0" numCol="1" anchor="t" anchorCtr="0" compatLnSpc="1">
            <a:prstTxWarp prst="textNoShape">
              <a:avLst/>
            </a:prstTxWarp>
            <a:noAutofit/>
          </a:bodyPr>
          <a:lstStyle xmlns:a="http://schemas.openxmlformats.org/drawingml/2006/main"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pPr marL="0" marR="0" lvl="0" indent="0" algn="l" defTabSz="914400" rtl="0" eaLnBrk="0" fontAlgn="base" latinLnBrk="0" hangingPunct="0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</a:pPr>
            <a:r>
              <a:rPr kumimoji="0" lang="en-US" altLang="en-US" sz="1300" b="0" i="0" u="none" strike="noStrike" cap="none" normalizeH="0" baseline="0">
                <a:ln>
                  <a:noFill/>
                </a:ln>
                <a:effectLst/>
                <a:latin typeface="Roboto" panose="02000000000000000000" pitchFamily="2" charset="0"/>
                <a:ea typeface="Roboto" panose="02000000000000000000" pitchFamily="2" charset="0"/>
              </a:rPr>
              <a:t>Non-CO</a:t>
            </a:r>
            <a:r>
              <a:rPr kumimoji="0" lang="en-US" altLang="en-US" sz="1300" b="0" i="0" u="none" strike="noStrike" cap="none" normalizeH="0" baseline="-25000">
                <a:ln>
                  <a:noFill/>
                </a:ln>
                <a:effectLst/>
                <a:latin typeface="Roboto" panose="02000000000000000000" pitchFamily="2" charset="0"/>
                <a:ea typeface="Roboto" panose="02000000000000000000" pitchFamily="2" charset="0"/>
              </a:rPr>
              <a:t>2</a:t>
            </a:r>
            <a:r>
              <a:rPr kumimoji="0" lang="en-US" altLang="en-US" sz="1300" b="0" i="0" u="none" strike="noStrike" cap="none" normalizeH="0" baseline="0">
                <a:ln>
                  <a:noFill/>
                </a:ln>
                <a:effectLst/>
                <a:latin typeface="Roboto" panose="02000000000000000000" pitchFamily="2" charset="0"/>
                <a:ea typeface="Roboto" panose="02000000000000000000" pitchFamily="2" charset="0"/>
              </a:rPr>
              <a:t> GHGs</a:t>
            </a:r>
          </a:p>
        </cdr:txBody>
      </cdr:sp>
      <cdr:sp macro="" textlink="">
        <cdr:nvSpPr>
          <cdr:cNvPr id="21" name="Rectangle 20">
            <a:extLst xmlns:a="http://schemas.openxmlformats.org/drawingml/2006/main">
              <a:ext uri="{FF2B5EF4-FFF2-40B4-BE49-F238E27FC236}">
                <a16:creationId xmlns:a16="http://schemas.microsoft.com/office/drawing/2014/main" id="{4F66595D-9357-4F2D-B51D-372497028E6D}"/>
              </a:ext>
            </a:extLst>
          </cdr:cNvPr>
          <cdr:cNvSpPr>
            <a:spLocks xmlns:a="http://schemas.openxmlformats.org/drawingml/2006/main" noChangeArrowheads="1"/>
          </cdr:cNvSpPr>
        </cdr:nvSpPr>
        <cdr:spPr bwMode="auto">
          <a:xfrm xmlns:a="http://schemas.openxmlformats.org/drawingml/2006/main">
            <a:off x="50800" y="898505"/>
            <a:ext cx="146845" cy="140829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8AC869"/>
          </a:solidFill>
          <a:ln xmlns:a="http://schemas.openxmlformats.org/drawingml/2006/main">
            <a:noFill/>
          </a:ln>
          <a:extLst xmlns:a="http://schemas.openxmlformats.org/drawingml/2006/main"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cdr:spPr>
        <cdr:txBody>
          <a:bodyPr xmlns:a="http://schemas.openxmlformats.org/drawingml/2006/main" vert="horz" wrap="square" lIns="91440" tIns="45720" rIns="91440" bIns="45720" numCol="1" anchor="t" anchorCtr="0" compatLnSpc="1">
            <a:prstTxWarp prst="textNoShape">
              <a:avLst/>
            </a:prstTxWarp>
          </a:bodyPr>
          <a:lstStyle xmlns:a="http://schemas.openxmlformats.org/drawingml/2006/main"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endParaRPr lang="en-US">
              <a:solidFill>
                <a:schemeClr val="tx1"/>
              </a:solidFill>
            </a:endParaRPr>
          </a:p>
        </cdr:txBody>
      </cdr:sp>
      <cdr:sp macro="" textlink="">
        <cdr:nvSpPr>
          <cdr:cNvPr id="22" name="Rectangle 21">
            <a:extLst xmlns:a="http://schemas.openxmlformats.org/drawingml/2006/main">
              <a:ext uri="{FF2B5EF4-FFF2-40B4-BE49-F238E27FC236}">
                <a16:creationId xmlns:a16="http://schemas.microsoft.com/office/drawing/2014/main" id="{D00F9CA3-2631-4AB7-8C02-A08695EE6612}"/>
              </a:ext>
            </a:extLst>
          </cdr:cNvPr>
          <cdr:cNvSpPr>
            <a:spLocks xmlns:a="http://schemas.openxmlformats.org/drawingml/2006/main" noChangeArrowheads="1"/>
          </cdr:cNvSpPr>
        </cdr:nvSpPr>
        <cdr:spPr bwMode="auto">
          <a:xfrm xmlns:a="http://schemas.openxmlformats.org/drawingml/2006/main">
            <a:off x="254289" y="866822"/>
            <a:ext cx="753581" cy="206574"/>
          </a:xfrm>
          <a:prstGeom xmlns:a="http://schemas.openxmlformats.org/drawingml/2006/main" prst="rect">
            <a:avLst/>
          </a:prstGeom>
          <a:noFill xmlns:a="http://schemas.openxmlformats.org/drawingml/2006/main"/>
          <a:ln xmlns:a="http://schemas.openxmlformats.org/drawingml/2006/main">
            <a:noFill/>
          </a:ln>
          <a:extLst xmlns:a="http://schemas.openxmlformats.org/drawingml/2006/main"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cdr:spPr>
        <cdr:txBody>
          <a:bodyPr xmlns:a="http://schemas.openxmlformats.org/drawingml/2006/main" vert="horz" wrap="square" lIns="0" tIns="0" rIns="0" bIns="0" numCol="1" anchor="t" anchorCtr="0" compatLnSpc="1">
            <a:prstTxWarp prst="textNoShape">
              <a:avLst/>
            </a:prstTxWarp>
            <a:noAutofit/>
          </a:bodyPr>
          <a:lstStyle xmlns:a="http://schemas.openxmlformats.org/drawingml/2006/main"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pPr marL="0" marR="0" lvl="0" indent="0" algn="l" defTabSz="914400" rtl="0" eaLnBrk="0" fontAlgn="base" latinLnBrk="0" hangingPunct="0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</a:pPr>
            <a:r>
              <a:rPr kumimoji="0" lang="en-US" altLang="en-US" sz="1300" b="0" i="0" u="none" strike="noStrike" cap="none" normalizeH="0" baseline="0">
                <a:ln>
                  <a:noFill/>
                </a:ln>
                <a:effectLst/>
                <a:latin typeface="Roboto" panose="02000000000000000000" pitchFamily="2" charset="0"/>
                <a:ea typeface="Roboto" panose="02000000000000000000" pitchFamily="2" charset="0"/>
              </a:rPr>
              <a:t>Transport</a:t>
            </a:r>
            <a:endParaRPr kumimoji="0" lang="en-US" altLang="en-US" sz="1300" b="0" i="0" u="none" strike="noStrike" cap="none" normalizeH="0" baseline="-25000">
              <a:ln>
                <a:noFill/>
              </a:ln>
              <a:effectLst/>
              <a:latin typeface="Roboto" panose="02000000000000000000" pitchFamily="2" charset="0"/>
              <a:ea typeface="Roboto" panose="02000000000000000000" pitchFamily="2" charset="0"/>
            </a:endParaRPr>
          </a:p>
        </cdr:txBody>
      </cdr:sp>
      <cdr:sp macro="" textlink="">
        <cdr:nvSpPr>
          <cdr:cNvPr id="23" name="Rectangle 22">
            <a:extLst xmlns:a="http://schemas.openxmlformats.org/drawingml/2006/main">
              <a:ext uri="{FF2B5EF4-FFF2-40B4-BE49-F238E27FC236}">
                <a16:creationId xmlns:a16="http://schemas.microsoft.com/office/drawing/2014/main" id="{8AEB02F3-4DCD-474A-9083-EF423B142470}"/>
              </a:ext>
            </a:extLst>
          </cdr:cNvPr>
          <cdr:cNvSpPr>
            <a:spLocks xmlns:a="http://schemas.openxmlformats.org/drawingml/2006/main" noChangeArrowheads="1"/>
          </cdr:cNvSpPr>
        </cdr:nvSpPr>
        <cdr:spPr bwMode="auto">
          <a:xfrm xmlns:a="http://schemas.openxmlformats.org/drawingml/2006/main">
            <a:off x="50800" y="624963"/>
            <a:ext cx="146845" cy="140829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468753"/>
          </a:solidFill>
          <a:ln xmlns:a="http://schemas.openxmlformats.org/drawingml/2006/main">
            <a:noFill/>
          </a:ln>
          <a:extLst xmlns:a="http://schemas.openxmlformats.org/drawingml/2006/main"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cdr:spPr>
        <cdr:txBody>
          <a:bodyPr xmlns:a="http://schemas.openxmlformats.org/drawingml/2006/main" vert="horz" wrap="square" lIns="91440" tIns="45720" rIns="91440" bIns="45720" numCol="1" anchor="t" anchorCtr="0" compatLnSpc="1">
            <a:prstTxWarp prst="textNoShape">
              <a:avLst/>
            </a:prstTxWarp>
          </a:bodyPr>
          <a:lstStyle xmlns:a="http://schemas.openxmlformats.org/drawingml/2006/main"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endParaRPr lang="en-US">
              <a:solidFill>
                <a:schemeClr val="tx1"/>
              </a:solidFill>
            </a:endParaRPr>
          </a:p>
        </cdr:txBody>
      </cdr:sp>
      <cdr:sp macro="" textlink="">
        <cdr:nvSpPr>
          <cdr:cNvPr id="24" name="Rectangle 23">
            <a:extLst xmlns:a="http://schemas.openxmlformats.org/drawingml/2006/main">
              <a:ext uri="{FF2B5EF4-FFF2-40B4-BE49-F238E27FC236}">
                <a16:creationId xmlns:a16="http://schemas.microsoft.com/office/drawing/2014/main" id="{C996F861-8B2E-41ED-A9A9-E89AF154B243}"/>
              </a:ext>
            </a:extLst>
          </cdr:cNvPr>
          <cdr:cNvSpPr>
            <a:spLocks xmlns:a="http://schemas.openxmlformats.org/drawingml/2006/main" noChangeArrowheads="1"/>
          </cdr:cNvSpPr>
        </cdr:nvSpPr>
        <cdr:spPr bwMode="auto">
          <a:xfrm xmlns:a="http://schemas.openxmlformats.org/drawingml/2006/main">
            <a:off x="254289" y="601427"/>
            <a:ext cx="760388" cy="206574"/>
          </a:xfrm>
          <a:prstGeom xmlns:a="http://schemas.openxmlformats.org/drawingml/2006/main" prst="rect">
            <a:avLst/>
          </a:prstGeom>
          <a:noFill xmlns:a="http://schemas.openxmlformats.org/drawingml/2006/main"/>
          <a:ln xmlns:a="http://schemas.openxmlformats.org/drawingml/2006/main">
            <a:noFill/>
          </a:ln>
          <a:extLst xmlns:a="http://schemas.openxmlformats.org/drawingml/2006/main"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cdr:spPr>
        <cdr:txBody>
          <a:bodyPr xmlns:a="http://schemas.openxmlformats.org/drawingml/2006/main" vert="horz" wrap="square" lIns="0" tIns="0" rIns="0" bIns="0" numCol="1" anchor="t" anchorCtr="0" compatLnSpc="1">
            <a:prstTxWarp prst="textNoShape">
              <a:avLst/>
            </a:prstTxWarp>
            <a:noAutofit/>
          </a:bodyPr>
          <a:lstStyle xmlns:a="http://schemas.openxmlformats.org/drawingml/2006/main"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pPr marL="0" marR="0" lvl="0" indent="0" algn="l" defTabSz="914400" rtl="0" eaLnBrk="0" fontAlgn="base" latinLnBrk="0" hangingPunct="0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</a:pPr>
            <a:r>
              <a:rPr lang="en-US" altLang="en-US" sz="1300">
                <a:latin typeface="Roboto" panose="02000000000000000000" pitchFamily="2" charset="0"/>
                <a:ea typeface="Roboto" panose="02000000000000000000" pitchFamily="2" charset="0"/>
              </a:rPr>
              <a:t>Other CO</a:t>
            </a:r>
            <a:r>
              <a:rPr lang="en-US" altLang="en-US" sz="1300" baseline="-25000">
                <a:latin typeface="Roboto" panose="02000000000000000000" pitchFamily="2" charset="0"/>
                <a:ea typeface="Roboto" panose="02000000000000000000" pitchFamily="2" charset="0"/>
              </a:rPr>
              <a:t>2</a:t>
            </a:r>
            <a:endParaRPr kumimoji="0" lang="en-US" altLang="en-US" sz="1300" b="0" i="0" u="none" strike="noStrike" cap="none" normalizeH="0" baseline="-25000">
              <a:ln>
                <a:noFill/>
              </a:ln>
              <a:effectLst/>
              <a:latin typeface="Roboto" panose="02000000000000000000" pitchFamily="2" charset="0"/>
              <a:ea typeface="Roboto" panose="02000000000000000000" pitchFamily="2" charset="0"/>
            </a:endParaRPr>
          </a:p>
        </cdr:txBody>
      </cdr:sp>
      <cdr:sp macro="" textlink="">
        <cdr:nvSpPr>
          <cdr:cNvPr id="25" name="Rectangle 24">
            <a:extLst xmlns:a="http://schemas.openxmlformats.org/drawingml/2006/main">
              <a:ext uri="{FF2B5EF4-FFF2-40B4-BE49-F238E27FC236}">
                <a16:creationId xmlns:a16="http://schemas.microsoft.com/office/drawing/2014/main" id="{B9D9FE0D-E84A-480F-BF12-1223CACC9440}"/>
              </a:ext>
            </a:extLst>
          </cdr:cNvPr>
          <cdr:cNvSpPr>
            <a:spLocks xmlns:a="http://schemas.openxmlformats.org/drawingml/2006/main" noChangeArrowheads="1"/>
          </cdr:cNvSpPr>
        </cdr:nvSpPr>
        <cdr:spPr bwMode="auto">
          <a:xfrm xmlns:a="http://schemas.openxmlformats.org/drawingml/2006/main">
            <a:off x="50800" y="1181079"/>
            <a:ext cx="146845" cy="140829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DA7D45"/>
          </a:solidFill>
          <a:ln xmlns:a="http://schemas.openxmlformats.org/drawingml/2006/main">
            <a:noFill/>
          </a:ln>
          <a:extLst xmlns:a="http://schemas.openxmlformats.org/drawingml/2006/main"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cdr:spPr>
        <cdr:txBody>
          <a:bodyPr xmlns:a="http://schemas.openxmlformats.org/drawingml/2006/main" vert="horz" wrap="square" lIns="91440" tIns="45720" rIns="91440" bIns="45720" numCol="1" anchor="t" anchorCtr="0" compatLnSpc="1">
            <a:prstTxWarp prst="textNoShape">
              <a:avLst/>
            </a:prstTxWarp>
          </a:bodyPr>
          <a:lstStyle xmlns:a="http://schemas.openxmlformats.org/drawingml/2006/main"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endParaRPr lang="en-US">
              <a:solidFill>
                <a:schemeClr val="tx1"/>
              </a:solidFill>
            </a:endParaRPr>
          </a:p>
        </cdr:txBody>
      </cdr:sp>
      <cdr:sp macro="" textlink="">
        <cdr:nvSpPr>
          <cdr:cNvPr id="26" name="Rectangle 25">
            <a:extLst xmlns:a="http://schemas.openxmlformats.org/drawingml/2006/main">
              <a:ext uri="{FF2B5EF4-FFF2-40B4-BE49-F238E27FC236}">
                <a16:creationId xmlns:a16="http://schemas.microsoft.com/office/drawing/2014/main" id="{2CDA5B33-B77C-4079-885A-0D33D57976E9}"/>
              </a:ext>
            </a:extLst>
          </cdr:cNvPr>
          <cdr:cNvSpPr>
            <a:spLocks xmlns:a="http://schemas.openxmlformats.org/drawingml/2006/main" noChangeArrowheads="1"/>
          </cdr:cNvSpPr>
        </cdr:nvSpPr>
        <cdr:spPr bwMode="auto">
          <a:xfrm xmlns:a="http://schemas.openxmlformats.org/drawingml/2006/main">
            <a:off x="254289" y="1154284"/>
            <a:ext cx="712016" cy="206574"/>
          </a:xfrm>
          <a:prstGeom xmlns:a="http://schemas.openxmlformats.org/drawingml/2006/main" prst="rect">
            <a:avLst/>
          </a:prstGeom>
          <a:noFill xmlns:a="http://schemas.openxmlformats.org/drawingml/2006/main"/>
          <a:ln xmlns:a="http://schemas.openxmlformats.org/drawingml/2006/main">
            <a:noFill/>
          </a:ln>
          <a:extLst xmlns:a="http://schemas.openxmlformats.org/drawingml/2006/main"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cdr:spPr>
        <cdr:txBody>
          <a:bodyPr xmlns:a="http://schemas.openxmlformats.org/drawingml/2006/main" vert="horz" wrap="square" lIns="0" tIns="0" rIns="0" bIns="0" numCol="1" anchor="t" anchorCtr="0" compatLnSpc="1">
            <a:prstTxWarp prst="textNoShape">
              <a:avLst/>
            </a:prstTxWarp>
            <a:noAutofit/>
          </a:bodyPr>
          <a:lstStyle xmlns:a="http://schemas.openxmlformats.org/drawingml/2006/main"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pPr marL="0" marR="0" lvl="0" indent="0" algn="l" defTabSz="914400" rtl="0" eaLnBrk="0" fontAlgn="base" latinLnBrk="0" hangingPunct="0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</a:pPr>
            <a:r>
              <a:rPr lang="en-US" altLang="en-US" sz="1300">
                <a:latin typeface="Roboto" panose="02000000000000000000" pitchFamily="2" charset="0"/>
                <a:ea typeface="Roboto" panose="02000000000000000000" pitchFamily="2" charset="0"/>
              </a:rPr>
              <a:t>Buildings</a:t>
            </a:r>
            <a:endParaRPr kumimoji="0" lang="en-US" altLang="en-US" sz="1300" b="0" i="0" u="none" strike="noStrike" cap="none" normalizeH="0" baseline="-25000">
              <a:ln>
                <a:noFill/>
              </a:ln>
              <a:effectLst/>
              <a:latin typeface="Roboto" panose="02000000000000000000" pitchFamily="2" charset="0"/>
              <a:ea typeface="Roboto" panose="02000000000000000000" pitchFamily="2" charset="0"/>
            </a:endParaRPr>
          </a:p>
        </cdr:txBody>
      </cdr:sp>
      <cdr:sp macro="" textlink="">
        <cdr:nvSpPr>
          <cdr:cNvPr id="27" name="Rectangle 26">
            <a:extLst xmlns:a="http://schemas.openxmlformats.org/drawingml/2006/main">
              <a:ext uri="{FF2B5EF4-FFF2-40B4-BE49-F238E27FC236}">
                <a16:creationId xmlns:a16="http://schemas.microsoft.com/office/drawing/2014/main" id="{195E1A85-8450-4165-8FE4-D415C4D3FBD5}"/>
              </a:ext>
            </a:extLst>
          </cdr:cNvPr>
          <cdr:cNvSpPr>
            <a:spLocks xmlns:a="http://schemas.openxmlformats.org/drawingml/2006/main" noChangeArrowheads="1"/>
          </cdr:cNvSpPr>
        </cdr:nvSpPr>
        <cdr:spPr bwMode="auto">
          <a:xfrm xmlns:a="http://schemas.openxmlformats.org/drawingml/2006/main">
            <a:off x="50800" y="1458173"/>
            <a:ext cx="146845" cy="140829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E5BA4F"/>
          </a:solidFill>
          <a:ln xmlns:a="http://schemas.openxmlformats.org/drawingml/2006/main">
            <a:noFill/>
          </a:ln>
          <a:extLst xmlns:a="http://schemas.openxmlformats.org/drawingml/2006/main"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cdr:spPr>
        <cdr:txBody>
          <a:bodyPr xmlns:a="http://schemas.openxmlformats.org/drawingml/2006/main" vert="horz" wrap="square" lIns="91440" tIns="45720" rIns="91440" bIns="45720" numCol="1" anchor="t" anchorCtr="0" compatLnSpc="1">
            <a:prstTxWarp prst="textNoShape">
              <a:avLst/>
            </a:prstTxWarp>
          </a:bodyPr>
          <a:lstStyle xmlns:a="http://schemas.openxmlformats.org/drawingml/2006/main"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endParaRPr lang="en-US">
              <a:solidFill>
                <a:schemeClr val="tx1"/>
              </a:solidFill>
            </a:endParaRPr>
          </a:p>
        </cdr:txBody>
      </cdr:sp>
      <cdr:sp macro="" textlink="">
        <cdr:nvSpPr>
          <cdr:cNvPr id="28" name="Rectangle 27">
            <a:extLst xmlns:a="http://schemas.openxmlformats.org/drawingml/2006/main">
              <a:ext uri="{FF2B5EF4-FFF2-40B4-BE49-F238E27FC236}">
                <a16:creationId xmlns:a16="http://schemas.microsoft.com/office/drawing/2014/main" id="{1C5BDF80-F948-4657-BF50-23AA9ADD040A}"/>
              </a:ext>
            </a:extLst>
          </cdr:cNvPr>
          <cdr:cNvSpPr>
            <a:spLocks xmlns:a="http://schemas.openxmlformats.org/drawingml/2006/main" noChangeArrowheads="1"/>
          </cdr:cNvSpPr>
        </cdr:nvSpPr>
        <cdr:spPr bwMode="auto">
          <a:xfrm xmlns:a="http://schemas.openxmlformats.org/drawingml/2006/main">
            <a:off x="254289" y="1428120"/>
            <a:ext cx="649599" cy="206574"/>
          </a:xfrm>
          <a:prstGeom xmlns:a="http://schemas.openxmlformats.org/drawingml/2006/main" prst="rect">
            <a:avLst/>
          </a:prstGeom>
          <a:noFill xmlns:a="http://schemas.openxmlformats.org/drawingml/2006/main"/>
          <a:ln xmlns:a="http://schemas.openxmlformats.org/drawingml/2006/main">
            <a:noFill/>
          </a:ln>
          <a:extLst xmlns:a="http://schemas.openxmlformats.org/drawingml/2006/main"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cdr:spPr>
        <cdr:txBody>
          <a:bodyPr xmlns:a="http://schemas.openxmlformats.org/drawingml/2006/main" vert="horz" wrap="square" lIns="0" tIns="0" rIns="0" bIns="0" numCol="1" anchor="t" anchorCtr="0" compatLnSpc="1">
            <a:prstTxWarp prst="textNoShape">
              <a:avLst/>
            </a:prstTxWarp>
            <a:noAutofit/>
          </a:bodyPr>
          <a:lstStyle xmlns:a="http://schemas.openxmlformats.org/drawingml/2006/main"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pPr marL="0" marR="0" lvl="0" indent="0" algn="l" defTabSz="914400" rtl="0" eaLnBrk="0" fontAlgn="base" latinLnBrk="0" hangingPunct="0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</a:pPr>
            <a:r>
              <a:rPr kumimoji="0" lang="en-US" altLang="en-US" sz="1300" b="0" i="0" u="none" strike="noStrike" cap="none" normalizeH="0" baseline="0">
                <a:ln>
                  <a:noFill/>
                </a:ln>
                <a:effectLst/>
                <a:latin typeface="Roboto" panose="02000000000000000000" pitchFamily="2" charset="0"/>
                <a:ea typeface="Roboto" panose="02000000000000000000" pitchFamily="2" charset="0"/>
              </a:rPr>
              <a:t>Industry</a:t>
            </a:r>
            <a:endParaRPr kumimoji="0" lang="en-US" altLang="en-US" sz="1300" b="0" i="0" u="none" strike="noStrike" cap="none" normalizeH="0" baseline="-25000">
              <a:ln>
                <a:noFill/>
              </a:ln>
              <a:effectLst/>
              <a:latin typeface="Roboto" panose="02000000000000000000" pitchFamily="2" charset="0"/>
              <a:ea typeface="Roboto" panose="02000000000000000000" pitchFamily="2" charset="0"/>
            </a:endParaRPr>
          </a:p>
        </cdr:txBody>
      </cdr:sp>
      <cdr:sp macro="" textlink="">
        <cdr:nvSpPr>
          <cdr:cNvPr id="29" name="Rectangle 28">
            <a:extLst xmlns:a="http://schemas.openxmlformats.org/drawingml/2006/main">
              <a:ext uri="{FF2B5EF4-FFF2-40B4-BE49-F238E27FC236}">
                <a16:creationId xmlns:a16="http://schemas.microsoft.com/office/drawing/2014/main" id="{16CB6D7A-50D6-446F-A26D-2591A14DBB4C}"/>
              </a:ext>
            </a:extLst>
          </cdr:cNvPr>
          <cdr:cNvSpPr>
            <a:spLocks xmlns:a="http://schemas.openxmlformats.org/drawingml/2006/main" noChangeArrowheads="1"/>
          </cdr:cNvSpPr>
        </cdr:nvSpPr>
        <cdr:spPr bwMode="auto">
          <a:xfrm xmlns:a="http://schemas.openxmlformats.org/drawingml/2006/main">
            <a:off x="50800" y="1728746"/>
            <a:ext cx="146845" cy="140829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948BB3"/>
          </a:solidFill>
          <a:ln xmlns:a="http://schemas.openxmlformats.org/drawingml/2006/main">
            <a:noFill/>
          </a:ln>
          <a:extLst xmlns:a="http://schemas.openxmlformats.org/drawingml/2006/main"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cdr:spPr>
        <cdr:txBody>
          <a:bodyPr xmlns:a="http://schemas.openxmlformats.org/drawingml/2006/main" vert="horz" wrap="square" lIns="91440" tIns="45720" rIns="91440" bIns="45720" numCol="1" anchor="t" anchorCtr="0" compatLnSpc="1">
            <a:prstTxWarp prst="textNoShape">
              <a:avLst/>
            </a:prstTxWarp>
          </a:bodyPr>
          <a:lstStyle xmlns:a="http://schemas.openxmlformats.org/drawingml/2006/main"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endParaRPr lang="en-US">
              <a:solidFill>
                <a:schemeClr val="tx1"/>
              </a:solidFill>
            </a:endParaRPr>
          </a:p>
        </cdr:txBody>
      </cdr:sp>
      <cdr:sp macro="" textlink="">
        <cdr:nvSpPr>
          <cdr:cNvPr id="30" name="Rectangle 29">
            <a:extLst xmlns:a="http://schemas.openxmlformats.org/drawingml/2006/main">
              <a:ext uri="{FF2B5EF4-FFF2-40B4-BE49-F238E27FC236}">
                <a16:creationId xmlns:a16="http://schemas.microsoft.com/office/drawing/2014/main" id="{FFE9F021-7035-4DB9-BC89-1FF63FFE5C10}"/>
              </a:ext>
            </a:extLst>
          </cdr:cNvPr>
          <cdr:cNvSpPr>
            <a:spLocks xmlns:a="http://schemas.openxmlformats.org/drawingml/2006/main" noChangeArrowheads="1"/>
          </cdr:cNvSpPr>
        </cdr:nvSpPr>
        <cdr:spPr bwMode="auto">
          <a:xfrm xmlns:a="http://schemas.openxmlformats.org/drawingml/2006/main">
            <a:off x="254289" y="1703581"/>
            <a:ext cx="576927" cy="206574"/>
          </a:xfrm>
          <a:prstGeom xmlns:a="http://schemas.openxmlformats.org/drawingml/2006/main" prst="rect">
            <a:avLst/>
          </a:prstGeom>
          <a:noFill xmlns:a="http://schemas.openxmlformats.org/drawingml/2006/main"/>
          <a:ln xmlns:a="http://schemas.openxmlformats.org/drawingml/2006/main">
            <a:noFill/>
          </a:ln>
          <a:extLst xmlns:a="http://schemas.openxmlformats.org/drawingml/2006/main"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cdr:spPr>
        <cdr:txBody>
          <a:bodyPr xmlns:a="http://schemas.openxmlformats.org/drawingml/2006/main" vert="horz" wrap="square" lIns="0" tIns="0" rIns="0" bIns="0" numCol="1" anchor="t" anchorCtr="0" compatLnSpc="1">
            <a:prstTxWarp prst="textNoShape">
              <a:avLst/>
            </a:prstTxWarp>
            <a:noAutofit/>
          </a:bodyPr>
          <a:lstStyle xmlns:a="http://schemas.openxmlformats.org/drawingml/2006/main"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pPr marL="0" marR="0" lvl="0" indent="0" algn="l" defTabSz="914400" rtl="0" eaLnBrk="0" fontAlgn="base" latinLnBrk="0" hangingPunct="0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</a:pPr>
            <a:r>
              <a:rPr lang="en-US" altLang="en-US" sz="1300">
                <a:latin typeface="Roboto" panose="02000000000000000000" pitchFamily="2" charset="0"/>
                <a:ea typeface="Roboto" panose="02000000000000000000" pitchFamily="2" charset="0"/>
              </a:rPr>
              <a:t>Electric</a:t>
            </a:r>
            <a:endParaRPr kumimoji="0" lang="en-US" altLang="en-US" sz="1300" b="0" i="0" u="none" strike="noStrike" cap="none" normalizeH="0" baseline="-25000">
              <a:ln>
                <a:noFill/>
              </a:ln>
              <a:effectLst/>
              <a:latin typeface="Roboto" panose="02000000000000000000" pitchFamily="2" charset="0"/>
              <a:ea typeface="Roboto" panose="02000000000000000000" pitchFamily="2" charset="0"/>
            </a:endParaRPr>
          </a:p>
        </cdr:txBody>
      </cdr:sp>
      <cdr:sp macro="" textlink="">
        <cdr:nvSpPr>
          <cdr:cNvPr id="31" name="Rectangle 30">
            <a:extLst xmlns:a="http://schemas.openxmlformats.org/drawingml/2006/main">
              <a:ext uri="{FF2B5EF4-FFF2-40B4-BE49-F238E27FC236}">
                <a16:creationId xmlns:a16="http://schemas.microsoft.com/office/drawing/2014/main" id="{62918B9F-9E7D-49E3-9B41-318DDD2984B1}"/>
              </a:ext>
            </a:extLst>
          </cdr:cNvPr>
          <cdr:cNvSpPr>
            <a:spLocks xmlns:a="http://schemas.openxmlformats.org/drawingml/2006/main" noChangeArrowheads="1"/>
          </cdr:cNvSpPr>
        </cdr:nvSpPr>
        <cdr:spPr bwMode="auto">
          <a:xfrm xmlns:a="http://schemas.openxmlformats.org/drawingml/2006/main">
            <a:off x="57775" y="2005020"/>
            <a:ext cx="146845" cy="140829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264478"/>
          </a:solidFill>
          <a:ln xmlns:a="http://schemas.openxmlformats.org/drawingml/2006/main">
            <a:noFill/>
          </a:ln>
        </cdr:spPr>
        <cdr:txBody>
          <a:bodyPr xmlns:a="http://schemas.openxmlformats.org/drawingml/2006/main" vert="horz" wrap="square" lIns="91440" tIns="45720" rIns="91440" bIns="45720" numCol="1" anchor="t" anchorCtr="0" compatLnSpc="1">
            <a:prstTxWarp prst="textNoShape">
              <a:avLst/>
            </a:prstTxWarp>
          </a:bodyPr>
          <a:lstStyle xmlns:a="http://schemas.openxmlformats.org/drawingml/2006/main"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endParaRPr lang="en-US">
              <a:solidFill>
                <a:schemeClr val="tx1"/>
              </a:solidFill>
            </a:endParaRPr>
          </a:p>
        </cdr:txBody>
      </cdr:sp>
      <cdr:sp macro="" textlink="">
        <cdr:nvSpPr>
          <cdr:cNvPr id="32" name="Rectangle 31">
            <a:extLst xmlns:a="http://schemas.openxmlformats.org/drawingml/2006/main">
              <a:ext uri="{FF2B5EF4-FFF2-40B4-BE49-F238E27FC236}">
                <a16:creationId xmlns:a16="http://schemas.microsoft.com/office/drawing/2014/main" id="{46B783F7-530E-4B5E-A2AF-A5DFE99F5E23}"/>
              </a:ext>
            </a:extLst>
          </cdr:cNvPr>
          <cdr:cNvSpPr>
            <a:spLocks xmlns:a="http://schemas.openxmlformats.org/drawingml/2006/main" noChangeArrowheads="1"/>
          </cdr:cNvSpPr>
        </cdr:nvSpPr>
        <cdr:spPr bwMode="auto">
          <a:xfrm xmlns:a="http://schemas.openxmlformats.org/drawingml/2006/main">
            <a:off x="261264" y="1979854"/>
            <a:ext cx="615405" cy="206574"/>
          </a:xfrm>
          <a:prstGeom xmlns:a="http://schemas.openxmlformats.org/drawingml/2006/main" prst="rect">
            <a:avLst/>
          </a:prstGeom>
          <a:noFill xmlns:a="http://schemas.openxmlformats.org/drawingml/2006/main"/>
          <a:ln xmlns:a="http://schemas.openxmlformats.org/drawingml/2006/main">
            <a:noFill/>
          </a:ln>
          <a:extLst xmlns:a="http://schemas.openxmlformats.org/drawingml/2006/main"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cdr:spPr>
        <cdr:txBody>
          <a:bodyPr xmlns:a="http://schemas.openxmlformats.org/drawingml/2006/main" vert="horz" wrap="square" lIns="0" tIns="0" rIns="0" bIns="0" numCol="1" anchor="t" anchorCtr="0" compatLnSpc="1">
            <a:prstTxWarp prst="textNoShape">
              <a:avLst/>
            </a:prstTxWarp>
            <a:noAutofit/>
          </a:bodyPr>
          <a:lstStyle xmlns:a="http://schemas.openxmlformats.org/drawingml/2006/main"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pPr marL="0" marR="0" lvl="0" indent="0" algn="l" defTabSz="914400" rtl="0" eaLnBrk="0" fontAlgn="base" latinLnBrk="0" hangingPunct="0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</a:pPr>
            <a:r>
              <a:rPr lang="en-US" altLang="en-US" sz="1300">
                <a:latin typeface="Roboto" panose="02000000000000000000" pitchFamily="2" charset="0"/>
                <a:ea typeface="Roboto" panose="02000000000000000000" pitchFamily="2" charset="0"/>
              </a:rPr>
              <a:t>Land</a:t>
            </a:r>
            <a:endParaRPr kumimoji="0" lang="en-US" altLang="en-US" sz="1300" b="0" i="0" u="none" strike="noStrike" cap="none" normalizeH="0" baseline="-25000">
              <a:ln>
                <a:noFill/>
              </a:ln>
              <a:effectLst/>
              <a:latin typeface="Roboto" panose="02000000000000000000" pitchFamily="2" charset="0"/>
              <a:ea typeface="Roboto" panose="02000000000000000000" pitchFamily="2" charset="0"/>
            </a:endParaRPr>
          </a:p>
        </cdr:txBody>
      </cdr:sp>
      <cdr:sp macro="" textlink="">
        <cdr:nvSpPr>
          <cdr:cNvPr id="33" name="Oval 32">
            <a:extLst xmlns:a="http://schemas.openxmlformats.org/drawingml/2006/main">
              <a:ext uri="{FF2B5EF4-FFF2-40B4-BE49-F238E27FC236}">
                <a16:creationId xmlns:a16="http://schemas.microsoft.com/office/drawing/2014/main" id="{084380E9-9D3D-48E7-9726-B6AC9DEF43E3}"/>
              </a:ext>
            </a:extLst>
          </cdr:cNvPr>
          <cdr:cNvSpPr/>
        </cdr:nvSpPr>
        <cdr:spPr>
          <a:xfrm xmlns:a="http://schemas.openxmlformats.org/drawingml/2006/main">
            <a:off x="57630" y="79858"/>
            <a:ext cx="127758" cy="128387"/>
          </a:xfrm>
          <a:prstGeom xmlns:a="http://schemas.openxmlformats.org/drawingml/2006/main" prst="ellipse">
            <a:avLst/>
          </a:prstGeom>
          <a:noFill xmlns:a="http://schemas.openxmlformats.org/drawingml/2006/main"/>
          <a:ln xmlns:a="http://schemas.openxmlformats.org/drawingml/2006/main" w="25400">
            <a:solidFill>
              <a:schemeClr val="tx1"/>
            </a:solidFill>
          </a:ln>
        </cdr:spPr>
        <cdr:style>
          <a:lnRef xmlns:a="http://schemas.openxmlformats.org/drawingml/2006/main" idx="2">
            <a:schemeClr val="accent1">
              <a:shade val="50000"/>
            </a:schemeClr>
          </a:lnRef>
          <a:fillRef xmlns:a="http://schemas.openxmlformats.org/drawingml/2006/main" idx="1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lt1"/>
          </a:fontRef>
        </cdr:style>
        <cdr:txBody>
          <a:bodyPr xmlns:a="http://schemas.openxmlformats.org/drawingml/2006/main" rtlCol="0" anchor="t"/>
          <a:lstStyle xmlns:a="http://schemas.openxmlformats.org/drawingml/2006/main">
            <a:lvl1pPr marL="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pPr algn="l"/>
            <a:endParaRPr lang="en-US" sz="1100"/>
          </a:p>
        </cdr:txBody>
      </cdr:sp>
    </cdr:grpSp>
  </cdr:relSizeAnchor>
</c:userShapes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391672</xdr:colOff>
      <xdr:row>1</xdr:row>
      <xdr:rowOff>107306</xdr:rowOff>
    </xdr:from>
    <xdr:to>
      <xdr:col>22</xdr:col>
      <xdr:colOff>54428</xdr:colOff>
      <xdr:row>28</xdr:row>
      <xdr:rowOff>172356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31750</xdr:rowOff>
    </xdr:from>
    <xdr:to>
      <xdr:col>25</xdr:col>
      <xdr:colOff>105078</xdr:colOff>
      <xdr:row>92</xdr:row>
      <xdr:rowOff>148650</xdr:rowOff>
    </xdr:to>
    <xdr:grpSp>
      <xdr:nvGrpSpPr>
        <xdr:cNvPr id="158" name="Group 157">
          <a:extLst>
            <a:ext uri="{FF2B5EF4-FFF2-40B4-BE49-F238E27FC236}">
              <a16:creationId xmlns:a16="http://schemas.microsoft.com/office/drawing/2014/main" id="{CC3B72D7-C9FC-83D2-A89B-C2A3193973FF}"/>
            </a:ext>
          </a:extLst>
        </xdr:cNvPr>
        <xdr:cNvGrpSpPr/>
      </xdr:nvGrpSpPr>
      <xdr:grpSpPr>
        <a:xfrm>
          <a:off x="1224643" y="412750"/>
          <a:ext cx="14188471" cy="17261900"/>
          <a:chOff x="1215571" y="394607"/>
          <a:chExt cx="14084150" cy="16445472"/>
        </a:xfrm>
      </xdr:grpSpPr>
      <xdr:grpSp>
        <xdr:nvGrpSpPr>
          <xdr:cNvPr id="2" name="Group 1">
            <a:extLst>
              <a:ext uri="{FF2B5EF4-FFF2-40B4-BE49-F238E27FC236}">
                <a16:creationId xmlns:a16="http://schemas.microsoft.com/office/drawing/2014/main" id="{04446ECD-75DC-4504-933A-9AD301CBEA5C}"/>
              </a:ext>
            </a:extLst>
          </xdr:cNvPr>
          <xdr:cNvGrpSpPr/>
        </xdr:nvGrpSpPr>
        <xdr:grpSpPr>
          <a:xfrm>
            <a:off x="1215571" y="394607"/>
            <a:ext cx="7038371" cy="5559757"/>
            <a:chOff x="2045804" y="3361765"/>
            <a:chExt cx="7068515" cy="5702523"/>
          </a:xfrm>
        </xdr:grpSpPr>
        <xdr:grpSp>
          <xdr:nvGrpSpPr>
            <xdr:cNvPr id="3" name="Group 2">
              <a:extLst>
                <a:ext uri="{FF2B5EF4-FFF2-40B4-BE49-F238E27FC236}">
                  <a16:creationId xmlns:a16="http://schemas.microsoft.com/office/drawing/2014/main" id="{4B1E04B3-BA28-BA9F-F03E-AA2D0C909C9C}"/>
                </a:ext>
              </a:extLst>
            </xdr:cNvPr>
            <xdr:cNvGrpSpPr/>
          </xdr:nvGrpSpPr>
          <xdr:grpSpPr>
            <a:xfrm>
              <a:off x="2045804" y="3361765"/>
              <a:ext cx="7068515" cy="5702523"/>
              <a:chOff x="10331822" y="3496236"/>
              <a:chExt cx="7081386" cy="5702523"/>
            </a:xfrm>
          </xdr:grpSpPr>
          <xdr:grpSp>
            <xdr:nvGrpSpPr>
              <xdr:cNvPr id="5" name="Group 4">
                <a:extLst>
                  <a:ext uri="{FF2B5EF4-FFF2-40B4-BE49-F238E27FC236}">
                    <a16:creationId xmlns:a16="http://schemas.microsoft.com/office/drawing/2014/main" id="{34E07CA6-A0F3-7913-080F-DBC4E98BB726}"/>
                  </a:ext>
                </a:extLst>
              </xdr:cNvPr>
              <xdr:cNvGrpSpPr/>
            </xdr:nvGrpSpPr>
            <xdr:grpSpPr>
              <a:xfrm>
                <a:off x="10331822" y="3496236"/>
                <a:ext cx="7081386" cy="5702523"/>
                <a:chOff x="2835087" y="2151529"/>
                <a:chExt cx="6992587" cy="5818317"/>
              </a:xfrm>
            </xdr:grpSpPr>
            <xdr:graphicFrame macro="">
              <xdr:nvGraphicFramePr>
                <xdr:cNvPr id="16" name="Chart 15">
                  <a:extLst>
                    <a:ext uri="{FF2B5EF4-FFF2-40B4-BE49-F238E27FC236}">
                      <a16:creationId xmlns:a16="http://schemas.microsoft.com/office/drawing/2014/main" id="{0872160B-A0F4-07B9-7CAF-F1CC320B093F}"/>
                    </a:ext>
                  </a:extLst>
                </xdr:cNvPr>
                <xdr:cNvGraphicFramePr/>
              </xdr:nvGraphicFramePr>
              <xdr:xfrm>
                <a:off x="2835087" y="2311981"/>
                <a:ext cx="6992587" cy="5657865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1"/>
                </a:graphicData>
              </a:graphic>
            </xdr:graphicFrame>
            <xdr:grpSp>
              <xdr:nvGrpSpPr>
                <xdr:cNvPr id="17" name="Group 16">
                  <a:extLst>
                    <a:ext uri="{FF2B5EF4-FFF2-40B4-BE49-F238E27FC236}">
                      <a16:creationId xmlns:a16="http://schemas.microsoft.com/office/drawing/2014/main" id="{CA657107-1064-7492-7B1A-A1437CDD135E}"/>
                    </a:ext>
                  </a:extLst>
                </xdr:cNvPr>
                <xdr:cNvGrpSpPr/>
              </xdr:nvGrpSpPr>
              <xdr:grpSpPr>
                <a:xfrm>
                  <a:off x="4269446" y="2151529"/>
                  <a:ext cx="5509111" cy="3495699"/>
                  <a:chOff x="0" y="0"/>
                  <a:chExt cx="5261713" cy="3404669"/>
                </a:xfrm>
              </xdr:grpSpPr>
              <xdr:grpSp>
                <xdr:nvGrpSpPr>
                  <xdr:cNvPr id="18" name="Group 17">
                    <a:extLst>
                      <a:ext uri="{FF2B5EF4-FFF2-40B4-BE49-F238E27FC236}">
                        <a16:creationId xmlns:a16="http://schemas.microsoft.com/office/drawing/2014/main" id="{DB714C0F-365E-1B56-485C-6127DDD3A58F}"/>
                      </a:ext>
                    </a:extLst>
                  </xdr:cNvPr>
                  <xdr:cNvGrpSpPr/>
                </xdr:nvGrpSpPr>
                <xdr:grpSpPr>
                  <a:xfrm>
                    <a:off x="4375861" y="2377005"/>
                    <a:ext cx="885852" cy="1027664"/>
                    <a:chOff x="4357949" y="2364634"/>
                    <a:chExt cx="893952" cy="1010510"/>
                  </a:xfrm>
                </xdr:grpSpPr>
                <xdr:sp macro="" textlink="">
                  <xdr:nvSpPr>
                    <xdr:cNvPr id="20" name="Rectangle 19">
                      <a:extLst>
                        <a:ext uri="{FF2B5EF4-FFF2-40B4-BE49-F238E27FC236}">
                          <a16:creationId xmlns:a16="http://schemas.microsoft.com/office/drawing/2014/main" id="{072FC93A-50F2-4F0B-1B6E-182017F53E4A}"/>
                        </a:ext>
                      </a:extLst>
                    </xdr:cNvPr>
                    <xdr:cNvSpPr>
                      <a:spLocks noChangeArrowheads="1"/>
                    </xdr:cNvSpPr>
                  </xdr:nvSpPr>
                  <xdr:spPr bwMode="auto">
                    <a:xfrm>
                      <a:off x="4357949" y="2393468"/>
                      <a:ext cx="137160" cy="137160"/>
                    </a:xfrm>
                    <a:prstGeom prst="rect">
                      <a:avLst/>
                    </a:prstGeom>
                    <a:solidFill>
                      <a:srgbClr val="8AC869"/>
                    </a:solidFill>
                    <a:ln>
                      <a:noFill/>
                    </a:ln>
                    <a:extLst>
                      <a:ext uri="{91240B29-F687-4F45-9708-019B960494DF}">
                        <a14:hiddenLine xmlns:a14="http://schemas.microsoft.com/office/drawing/2010/main" w="9525">
                          <a:solidFill>
                            <a:srgbClr val="000000"/>
                          </a:solidFill>
                          <a:miter lim="800000"/>
                          <a:headEnd/>
                          <a:tailEnd/>
                        </a14:hiddenLine>
                      </a:ext>
                    </a:extLst>
                  </xdr:spPr>
                  <xdr:txBody>
                    <a:bodyPr vert="horz" wrap="square" lIns="91440" tIns="45720" rIns="91440" bIns="45720" numCol="1" anchor="t" anchorCtr="0" compatLnSpc="1">
                      <a:prstTxWarp prst="textNoShape">
                        <a:avLst/>
                      </a:prstTxWarp>
                    </a:bodyPr>
                    <a:lstStyle>
                      <a:defPPr>
                        <a:defRPr lang="en-US"/>
                      </a:defPPr>
                      <a:lvl1pPr algn="ctr" rtl="0" eaLnBrk="0" fontAlgn="base" hangingPunct="0">
                        <a:spcBef>
                          <a:spcPct val="50000"/>
                        </a:spcBef>
                        <a:spcAft>
                          <a:spcPct val="0"/>
                        </a:spcAft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1pPr>
                      <a:lvl2pPr marL="457200" algn="ctr" rtl="0" eaLnBrk="0" fontAlgn="base" hangingPunct="0">
                        <a:spcBef>
                          <a:spcPct val="50000"/>
                        </a:spcBef>
                        <a:spcAft>
                          <a:spcPct val="0"/>
                        </a:spcAft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2pPr>
                      <a:lvl3pPr marL="914400" algn="ctr" rtl="0" eaLnBrk="0" fontAlgn="base" hangingPunct="0">
                        <a:spcBef>
                          <a:spcPct val="50000"/>
                        </a:spcBef>
                        <a:spcAft>
                          <a:spcPct val="0"/>
                        </a:spcAft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3pPr>
                      <a:lvl4pPr marL="1371600" algn="ctr" rtl="0" eaLnBrk="0" fontAlgn="base" hangingPunct="0">
                        <a:spcBef>
                          <a:spcPct val="50000"/>
                        </a:spcBef>
                        <a:spcAft>
                          <a:spcPct val="0"/>
                        </a:spcAft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4pPr>
                      <a:lvl5pPr marL="1828800" algn="ctr" rtl="0" eaLnBrk="0" fontAlgn="base" hangingPunct="0">
                        <a:spcBef>
                          <a:spcPct val="50000"/>
                        </a:spcBef>
                        <a:spcAft>
                          <a:spcPct val="0"/>
                        </a:spcAft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9pPr>
                    </a:lstStyle>
                    <a:p>
                      <a:endParaRPr lang="en-US">
                        <a:solidFill>
                          <a:schemeClr val="tx1"/>
                        </a:solidFill>
                      </a:endParaRPr>
                    </a:p>
                  </xdr:txBody>
                </xdr:sp>
                <xdr:sp macro="" textlink="">
                  <xdr:nvSpPr>
                    <xdr:cNvPr id="21" name="Rectangle 20">
                      <a:extLst>
                        <a:ext uri="{FF2B5EF4-FFF2-40B4-BE49-F238E27FC236}">
                          <a16:creationId xmlns:a16="http://schemas.microsoft.com/office/drawing/2014/main" id="{3D8905F1-9DA9-19C1-C1D3-2D36D22B87CA}"/>
                        </a:ext>
                      </a:extLst>
                    </xdr:cNvPr>
                    <xdr:cNvSpPr>
                      <a:spLocks noChangeArrowheads="1"/>
                    </xdr:cNvSpPr>
                  </xdr:nvSpPr>
                  <xdr:spPr bwMode="auto">
                    <a:xfrm>
                      <a:off x="4548022" y="2364634"/>
                      <a:ext cx="703879" cy="195546"/>
                    </a:xfrm>
                    <a:prstGeom prst="rect">
                      <a:avLst/>
                    </a:prstGeom>
                    <a:noFill/>
                    <a:ln>
                      <a:noFill/>
                    </a:ln>
                    <a:extLst>
                      <a:ext uri="{909E8E84-426E-40DD-AFC4-6F175D3DCCD1}">
                        <a14:hiddenFill xmlns:a14="http://schemas.microsoft.com/office/drawing/2010/main">
                          <a:solidFill>
                            <a:srgbClr val="FFFFFF"/>
                          </a:solidFill>
                        </a14:hiddenFill>
                      </a:ext>
                      <a:ext uri="{91240B29-F687-4F45-9708-019B960494DF}">
                        <a14:hiddenLine xmlns:a14="http://schemas.microsoft.com/office/drawing/2010/main" w="9525">
                          <a:solidFill>
                            <a:srgbClr val="000000"/>
                          </a:solidFill>
                          <a:miter lim="800000"/>
                          <a:headEnd/>
                          <a:tailEnd/>
                        </a14:hiddenLine>
                      </a:ext>
                    </a:extLst>
                  </xdr:spPr>
                  <xdr:txBody>
                    <a:bodyPr vert="horz" wrap="square" lIns="0" tIns="0" rIns="0" bIns="0" numCol="1" anchor="t" anchorCtr="0" compatLnSpc="1">
                      <a:prstTxWarp prst="textNoShape">
                        <a:avLst/>
                      </a:prstTxWarp>
                      <a:spAutoFit/>
                    </a:bodyPr>
                    <a:lstStyle>
                      <a:defPPr>
                        <a:defRPr lang="en-US"/>
                      </a:defPPr>
                      <a:lvl1pPr algn="ctr" rtl="0" eaLnBrk="0" fontAlgn="base" hangingPunct="0">
                        <a:spcBef>
                          <a:spcPct val="50000"/>
                        </a:spcBef>
                        <a:spcAft>
                          <a:spcPct val="0"/>
                        </a:spcAft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1pPr>
                      <a:lvl2pPr marL="457200" algn="ctr" rtl="0" eaLnBrk="0" fontAlgn="base" hangingPunct="0">
                        <a:spcBef>
                          <a:spcPct val="50000"/>
                        </a:spcBef>
                        <a:spcAft>
                          <a:spcPct val="0"/>
                        </a:spcAft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2pPr>
                      <a:lvl3pPr marL="914400" algn="ctr" rtl="0" eaLnBrk="0" fontAlgn="base" hangingPunct="0">
                        <a:spcBef>
                          <a:spcPct val="50000"/>
                        </a:spcBef>
                        <a:spcAft>
                          <a:spcPct val="0"/>
                        </a:spcAft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3pPr>
                      <a:lvl4pPr marL="1371600" algn="ctr" rtl="0" eaLnBrk="0" fontAlgn="base" hangingPunct="0">
                        <a:spcBef>
                          <a:spcPct val="50000"/>
                        </a:spcBef>
                        <a:spcAft>
                          <a:spcPct val="0"/>
                        </a:spcAft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4pPr>
                      <a:lvl5pPr marL="1828800" algn="ctr" rtl="0" eaLnBrk="0" fontAlgn="base" hangingPunct="0">
                        <a:spcBef>
                          <a:spcPct val="50000"/>
                        </a:spcBef>
                        <a:spcAft>
                          <a:spcPct val="0"/>
                        </a:spcAft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9pPr>
                    </a:lstStyle>
                    <a:p>
                      <a:pPr marL="0" marR="0" lvl="0" indent="0" algn="l" defTabSz="914400" rtl="0" eaLnBrk="0" fontAlgn="base" latinLnBrk="0" hangingPunct="0">
                        <a:lnSpc>
                          <a:spcPct val="100000"/>
                        </a:lnSpc>
                        <a:spcBef>
                          <a:spcPct val="0"/>
                        </a:spcBef>
                        <a:spcAft>
                          <a:spcPct val="0"/>
                        </a:spcAft>
                        <a:buClrTx/>
                        <a:buSzTx/>
                        <a:buFontTx/>
                        <a:buNone/>
                        <a:tabLst/>
                      </a:pPr>
                      <a:r>
                        <a:rPr kumimoji="0" lang="en-US" altLang="en-US" sz="1300" b="0" i="0" u="none" strike="noStrike" cap="none" normalizeH="0" baseline="0">
                          <a:ln>
                            <a:noFill/>
                          </a:ln>
                          <a:effectLst/>
                          <a:latin typeface="Roboto" panose="02000000000000000000" pitchFamily="2" charset="0"/>
                          <a:ea typeface="Roboto" panose="02000000000000000000" pitchFamily="2" charset="0"/>
                        </a:rPr>
                        <a:t>Transport</a:t>
                      </a:r>
                      <a:endParaRPr kumimoji="0" lang="en-US" altLang="en-US" sz="1300" b="0" i="0" u="none" strike="noStrike" cap="none" normalizeH="0" baseline="-25000">
                        <a:ln>
                          <a:noFill/>
                        </a:ln>
                        <a:effectLst/>
                        <a:latin typeface="Roboto" panose="02000000000000000000" pitchFamily="2" charset="0"/>
                        <a:ea typeface="Roboto" panose="02000000000000000000" pitchFamily="2" charset="0"/>
                      </a:endParaRPr>
                    </a:p>
                  </xdr:txBody>
                </xdr:sp>
                <xdr:sp macro="" textlink="">
                  <xdr:nvSpPr>
                    <xdr:cNvPr id="22" name="Rectangle 21">
                      <a:extLst>
                        <a:ext uri="{FF2B5EF4-FFF2-40B4-BE49-F238E27FC236}">
                          <a16:creationId xmlns:a16="http://schemas.microsoft.com/office/drawing/2014/main" id="{10DE6F06-6057-E8B8-C883-EDEC91C1C630}"/>
                        </a:ext>
                      </a:extLst>
                    </xdr:cNvPr>
                    <xdr:cNvSpPr>
                      <a:spLocks noChangeArrowheads="1"/>
                    </xdr:cNvSpPr>
                  </xdr:nvSpPr>
                  <xdr:spPr bwMode="auto">
                    <a:xfrm>
                      <a:off x="4357949" y="2668684"/>
                      <a:ext cx="137160" cy="137160"/>
                    </a:xfrm>
                    <a:prstGeom prst="rect">
                      <a:avLst/>
                    </a:prstGeom>
                    <a:solidFill>
                      <a:srgbClr val="DA7D45"/>
                    </a:solidFill>
                    <a:ln>
                      <a:noFill/>
                    </a:ln>
                    <a:extLst>
                      <a:ext uri="{91240B29-F687-4F45-9708-019B960494DF}">
                        <a14:hiddenLine xmlns:a14="http://schemas.microsoft.com/office/drawing/2010/main" w="9525">
                          <a:solidFill>
                            <a:srgbClr val="000000"/>
                          </a:solidFill>
                          <a:miter lim="800000"/>
                          <a:headEnd/>
                          <a:tailEnd/>
                        </a14:hiddenLine>
                      </a:ext>
                    </a:extLst>
                  </xdr:spPr>
                  <xdr:txBody>
                    <a:bodyPr vert="horz" wrap="square" lIns="91440" tIns="45720" rIns="91440" bIns="45720" numCol="1" anchor="t" anchorCtr="0" compatLnSpc="1">
                      <a:prstTxWarp prst="textNoShape">
                        <a:avLst/>
                      </a:prstTxWarp>
                    </a:bodyPr>
                    <a:lstStyle>
                      <a:defPPr>
                        <a:defRPr lang="en-US"/>
                      </a:defPPr>
                      <a:lvl1pPr algn="ctr" rtl="0" eaLnBrk="0" fontAlgn="base" hangingPunct="0">
                        <a:spcBef>
                          <a:spcPct val="50000"/>
                        </a:spcBef>
                        <a:spcAft>
                          <a:spcPct val="0"/>
                        </a:spcAft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1pPr>
                      <a:lvl2pPr marL="457200" algn="ctr" rtl="0" eaLnBrk="0" fontAlgn="base" hangingPunct="0">
                        <a:spcBef>
                          <a:spcPct val="50000"/>
                        </a:spcBef>
                        <a:spcAft>
                          <a:spcPct val="0"/>
                        </a:spcAft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2pPr>
                      <a:lvl3pPr marL="914400" algn="ctr" rtl="0" eaLnBrk="0" fontAlgn="base" hangingPunct="0">
                        <a:spcBef>
                          <a:spcPct val="50000"/>
                        </a:spcBef>
                        <a:spcAft>
                          <a:spcPct val="0"/>
                        </a:spcAft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3pPr>
                      <a:lvl4pPr marL="1371600" algn="ctr" rtl="0" eaLnBrk="0" fontAlgn="base" hangingPunct="0">
                        <a:spcBef>
                          <a:spcPct val="50000"/>
                        </a:spcBef>
                        <a:spcAft>
                          <a:spcPct val="0"/>
                        </a:spcAft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4pPr>
                      <a:lvl5pPr marL="1828800" algn="ctr" rtl="0" eaLnBrk="0" fontAlgn="base" hangingPunct="0">
                        <a:spcBef>
                          <a:spcPct val="50000"/>
                        </a:spcBef>
                        <a:spcAft>
                          <a:spcPct val="0"/>
                        </a:spcAft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9pPr>
                    </a:lstStyle>
                    <a:p>
                      <a:endParaRPr lang="en-US">
                        <a:solidFill>
                          <a:schemeClr val="tx1"/>
                        </a:solidFill>
                      </a:endParaRPr>
                    </a:p>
                  </xdr:txBody>
                </xdr:sp>
                <xdr:sp macro="" textlink="">
                  <xdr:nvSpPr>
                    <xdr:cNvPr id="23" name="Rectangle 22">
                      <a:extLst>
                        <a:ext uri="{FF2B5EF4-FFF2-40B4-BE49-F238E27FC236}">
                          <a16:creationId xmlns:a16="http://schemas.microsoft.com/office/drawing/2014/main" id="{501077D2-C978-F776-DA72-61EC56171E62}"/>
                        </a:ext>
                      </a:extLst>
                    </xdr:cNvPr>
                    <xdr:cNvSpPr>
                      <a:spLocks noChangeArrowheads="1"/>
                    </xdr:cNvSpPr>
                  </xdr:nvSpPr>
                  <xdr:spPr bwMode="auto">
                    <a:xfrm>
                      <a:off x="4548022" y="2644607"/>
                      <a:ext cx="665055" cy="195546"/>
                    </a:xfrm>
                    <a:prstGeom prst="rect">
                      <a:avLst/>
                    </a:prstGeom>
                    <a:noFill/>
                    <a:ln>
                      <a:noFill/>
                    </a:ln>
                    <a:extLst>
                      <a:ext uri="{909E8E84-426E-40DD-AFC4-6F175D3DCCD1}">
                        <a14:hiddenFill xmlns:a14="http://schemas.microsoft.com/office/drawing/2010/main">
                          <a:solidFill>
                            <a:srgbClr val="FFFFFF"/>
                          </a:solidFill>
                        </a14:hiddenFill>
                      </a:ext>
                      <a:ext uri="{91240B29-F687-4F45-9708-019B960494DF}">
                        <a14:hiddenLine xmlns:a14="http://schemas.microsoft.com/office/drawing/2010/main" w="9525">
                          <a:solidFill>
                            <a:srgbClr val="000000"/>
                          </a:solidFill>
                          <a:miter lim="800000"/>
                          <a:headEnd/>
                          <a:tailEnd/>
                        </a14:hiddenLine>
                      </a:ext>
                    </a:extLst>
                  </xdr:spPr>
                  <xdr:txBody>
                    <a:bodyPr vert="horz" wrap="square" lIns="0" tIns="0" rIns="0" bIns="0" numCol="1" anchor="t" anchorCtr="0" compatLnSpc="1">
                      <a:prstTxWarp prst="textNoShape">
                        <a:avLst/>
                      </a:prstTxWarp>
                      <a:spAutoFit/>
                    </a:bodyPr>
                    <a:lstStyle>
                      <a:defPPr>
                        <a:defRPr lang="en-US"/>
                      </a:defPPr>
                      <a:lvl1pPr algn="ctr" rtl="0" eaLnBrk="0" fontAlgn="base" hangingPunct="0">
                        <a:spcBef>
                          <a:spcPct val="50000"/>
                        </a:spcBef>
                        <a:spcAft>
                          <a:spcPct val="0"/>
                        </a:spcAft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1pPr>
                      <a:lvl2pPr marL="457200" algn="ctr" rtl="0" eaLnBrk="0" fontAlgn="base" hangingPunct="0">
                        <a:spcBef>
                          <a:spcPct val="50000"/>
                        </a:spcBef>
                        <a:spcAft>
                          <a:spcPct val="0"/>
                        </a:spcAft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2pPr>
                      <a:lvl3pPr marL="914400" algn="ctr" rtl="0" eaLnBrk="0" fontAlgn="base" hangingPunct="0">
                        <a:spcBef>
                          <a:spcPct val="50000"/>
                        </a:spcBef>
                        <a:spcAft>
                          <a:spcPct val="0"/>
                        </a:spcAft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3pPr>
                      <a:lvl4pPr marL="1371600" algn="ctr" rtl="0" eaLnBrk="0" fontAlgn="base" hangingPunct="0">
                        <a:spcBef>
                          <a:spcPct val="50000"/>
                        </a:spcBef>
                        <a:spcAft>
                          <a:spcPct val="0"/>
                        </a:spcAft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4pPr>
                      <a:lvl5pPr marL="1828800" algn="ctr" rtl="0" eaLnBrk="0" fontAlgn="base" hangingPunct="0">
                        <a:spcBef>
                          <a:spcPct val="50000"/>
                        </a:spcBef>
                        <a:spcAft>
                          <a:spcPct val="0"/>
                        </a:spcAft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9pPr>
                    </a:lstStyle>
                    <a:p>
                      <a:pPr marL="0" marR="0" lvl="0" indent="0" algn="l" defTabSz="914400" rtl="0" eaLnBrk="0" fontAlgn="base" latinLnBrk="0" hangingPunct="0">
                        <a:lnSpc>
                          <a:spcPct val="100000"/>
                        </a:lnSpc>
                        <a:spcBef>
                          <a:spcPct val="0"/>
                        </a:spcBef>
                        <a:spcAft>
                          <a:spcPct val="0"/>
                        </a:spcAft>
                        <a:buClrTx/>
                        <a:buSzTx/>
                        <a:buFontTx/>
                        <a:buNone/>
                        <a:tabLst/>
                      </a:pPr>
                      <a:r>
                        <a:rPr lang="en-US" altLang="en-US" sz="1300">
                          <a:latin typeface="Roboto" panose="02000000000000000000" pitchFamily="2" charset="0"/>
                          <a:ea typeface="Roboto" panose="02000000000000000000" pitchFamily="2" charset="0"/>
                        </a:rPr>
                        <a:t>Buildings</a:t>
                      </a:r>
                      <a:endParaRPr kumimoji="0" lang="en-US" altLang="en-US" sz="1300" b="0" i="0" u="none" strike="noStrike" cap="none" normalizeH="0" baseline="-25000">
                        <a:ln>
                          <a:noFill/>
                        </a:ln>
                        <a:effectLst/>
                        <a:latin typeface="Roboto" panose="02000000000000000000" pitchFamily="2" charset="0"/>
                        <a:ea typeface="Roboto" panose="02000000000000000000" pitchFamily="2" charset="0"/>
                      </a:endParaRPr>
                    </a:p>
                  </xdr:txBody>
                </xdr:sp>
                <xdr:sp macro="" textlink="">
                  <xdr:nvSpPr>
                    <xdr:cNvPr id="24" name="Rectangle 23">
                      <a:extLst>
                        <a:ext uri="{FF2B5EF4-FFF2-40B4-BE49-F238E27FC236}">
                          <a16:creationId xmlns:a16="http://schemas.microsoft.com/office/drawing/2014/main" id="{75552782-B3CD-B820-3885-5F80F4997686}"/>
                        </a:ext>
                      </a:extLst>
                    </xdr:cNvPr>
                    <xdr:cNvSpPr>
                      <a:spLocks noChangeArrowheads="1"/>
                    </xdr:cNvSpPr>
                  </xdr:nvSpPr>
                  <xdr:spPr bwMode="auto">
                    <a:xfrm>
                      <a:off x="4357949" y="2938561"/>
                      <a:ext cx="137160" cy="137160"/>
                    </a:xfrm>
                    <a:prstGeom prst="rect">
                      <a:avLst/>
                    </a:prstGeom>
                    <a:solidFill>
                      <a:srgbClr val="E5BA4F"/>
                    </a:solidFill>
                    <a:ln>
                      <a:noFill/>
                    </a:ln>
                    <a:extLst>
                      <a:ext uri="{91240B29-F687-4F45-9708-019B960494DF}">
                        <a14:hiddenLine xmlns:a14="http://schemas.microsoft.com/office/drawing/2010/main" w="9525">
                          <a:solidFill>
                            <a:srgbClr val="000000"/>
                          </a:solidFill>
                          <a:miter lim="800000"/>
                          <a:headEnd/>
                          <a:tailEnd/>
                        </a14:hiddenLine>
                      </a:ext>
                    </a:extLst>
                  </xdr:spPr>
                  <xdr:txBody>
                    <a:bodyPr vert="horz" wrap="square" lIns="91440" tIns="45720" rIns="91440" bIns="45720" numCol="1" anchor="t" anchorCtr="0" compatLnSpc="1">
                      <a:prstTxWarp prst="textNoShape">
                        <a:avLst/>
                      </a:prstTxWarp>
                    </a:bodyPr>
                    <a:lstStyle>
                      <a:defPPr>
                        <a:defRPr lang="en-US"/>
                      </a:defPPr>
                      <a:lvl1pPr algn="ctr" rtl="0" eaLnBrk="0" fontAlgn="base" hangingPunct="0">
                        <a:spcBef>
                          <a:spcPct val="50000"/>
                        </a:spcBef>
                        <a:spcAft>
                          <a:spcPct val="0"/>
                        </a:spcAft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1pPr>
                      <a:lvl2pPr marL="457200" algn="ctr" rtl="0" eaLnBrk="0" fontAlgn="base" hangingPunct="0">
                        <a:spcBef>
                          <a:spcPct val="50000"/>
                        </a:spcBef>
                        <a:spcAft>
                          <a:spcPct val="0"/>
                        </a:spcAft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2pPr>
                      <a:lvl3pPr marL="914400" algn="ctr" rtl="0" eaLnBrk="0" fontAlgn="base" hangingPunct="0">
                        <a:spcBef>
                          <a:spcPct val="50000"/>
                        </a:spcBef>
                        <a:spcAft>
                          <a:spcPct val="0"/>
                        </a:spcAft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3pPr>
                      <a:lvl4pPr marL="1371600" algn="ctr" rtl="0" eaLnBrk="0" fontAlgn="base" hangingPunct="0">
                        <a:spcBef>
                          <a:spcPct val="50000"/>
                        </a:spcBef>
                        <a:spcAft>
                          <a:spcPct val="0"/>
                        </a:spcAft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4pPr>
                      <a:lvl5pPr marL="1828800" algn="ctr" rtl="0" eaLnBrk="0" fontAlgn="base" hangingPunct="0">
                        <a:spcBef>
                          <a:spcPct val="50000"/>
                        </a:spcBef>
                        <a:spcAft>
                          <a:spcPct val="0"/>
                        </a:spcAft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9pPr>
                    </a:lstStyle>
                    <a:p>
                      <a:endParaRPr lang="en-US">
                        <a:solidFill>
                          <a:schemeClr val="tx1"/>
                        </a:solidFill>
                      </a:endParaRPr>
                    </a:p>
                  </xdr:txBody>
                </xdr:sp>
                <xdr:sp macro="" textlink="">
                  <xdr:nvSpPr>
                    <xdr:cNvPr id="25" name="Rectangle 24">
                      <a:extLst>
                        <a:ext uri="{FF2B5EF4-FFF2-40B4-BE49-F238E27FC236}">
                          <a16:creationId xmlns:a16="http://schemas.microsoft.com/office/drawing/2014/main" id="{A7D2E4E0-85F1-A60B-6903-DAA2305B7D3A}"/>
                        </a:ext>
                      </a:extLst>
                    </xdr:cNvPr>
                    <xdr:cNvSpPr>
                      <a:spLocks noChangeArrowheads="1"/>
                    </xdr:cNvSpPr>
                  </xdr:nvSpPr>
                  <xdr:spPr bwMode="auto">
                    <a:xfrm>
                      <a:off x="4548022" y="2911310"/>
                      <a:ext cx="606755" cy="195546"/>
                    </a:xfrm>
                    <a:prstGeom prst="rect">
                      <a:avLst/>
                    </a:prstGeom>
                    <a:noFill/>
                    <a:ln>
                      <a:noFill/>
                    </a:ln>
                    <a:extLst>
                      <a:ext uri="{909E8E84-426E-40DD-AFC4-6F175D3DCCD1}">
                        <a14:hiddenFill xmlns:a14="http://schemas.microsoft.com/office/drawing/2010/main">
                          <a:solidFill>
                            <a:srgbClr val="FFFFFF"/>
                          </a:solidFill>
                        </a14:hiddenFill>
                      </a:ext>
                      <a:ext uri="{91240B29-F687-4F45-9708-019B960494DF}">
                        <a14:hiddenLine xmlns:a14="http://schemas.microsoft.com/office/drawing/2010/main" w="9525">
                          <a:solidFill>
                            <a:srgbClr val="000000"/>
                          </a:solidFill>
                          <a:miter lim="800000"/>
                          <a:headEnd/>
                          <a:tailEnd/>
                        </a14:hiddenLine>
                      </a:ext>
                    </a:extLst>
                  </xdr:spPr>
                  <xdr:txBody>
                    <a:bodyPr vert="horz" wrap="square" lIns="0" tIns="0" rIns="0" bIns="0" numCol="1" anchor="t" anchorCtr="0" compatLnSpc="1">
                      <a:prstTxWarp prst="textNoShape">
                        <a:avLst/>
                      </a:prstTxWarp>
                      <a:spAutoFit/>
                    </a:bodyPr>
                    <a:lstStyle>
                      <a:defPPr>
                        <a:defRPr lang="en-US"/>
                      </a:defPPr>
                      <a:lvl1pPr algn="ctr" rtl="0" eaLnBrk="0" fontAlgn="base" hangingPunct="0">
                        <a:spcBef>
                          <a:spcPct val="50000"/>
                        </a:spcBef>
                        <a:spcAft>
                          <a:spcPct val="0"/>
                        </a:spcAft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1pPr>
                      <a:lvl2pPr marL="457200" algn="ctr" rtl="0" eaLnBrk="0" fontAlgn="base" hangingPunct="0">
                        <a:spcBef>
                          <a:spcPct val="50000"/>
                        </a:spcBef>
                        <a:spcAft>
                          <a:spcPct val="0"/>
                        </a:spcAft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2pPr>
                      <a:lvl3pPr marL="914400" algn="ctr" rtl="0" eaLnBrk="0" fontAlgn="base" hangingPunct="0">
                        <a:spcBef>
                          <a:spcPct val="50000"/>
                        </a:spcBef>
                        <a:spcAft>
                          <a:spcPct val="0"/>
                        </a:spcAft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3pPr>
                      <a:lvl4pPr marL="1371600" algn="ctr" rtl="0" eaLnBrk="0" fontAlgn="base" hangingPunct="0">
                        <a:spcBef>
                          <a:spcPct val="50000"/>
                        </a:spcBef>
                        <a:spcAft>
                          <a:spcPct val="0"/>
                        </a:spcAft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4pPr>
                      <a:lvl5pPr marL="1828800" algn="ctr" rtl="0" eaLnBrk="0" fontAlgn="base" hangingPunct="0">
                        <a:spcBef>
                          <a:spcPct val="50000"/>
                        </a:spcBef>
                        <a:spcAft>
                          <a:spcPct val="0"/>
                        </a:spcAft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9pPr>
                    </a:lstStyle>
                    <a:p>
                      <a:pPr marL="0" marR="0" lvl="0" indent="0" algn="l" defTabSz="914400" rtl="0" eaLnBrk="0" fontAlgn="base" latinLnBrk="0" hangingPunct="0">
                        <a:lnSpc>
                          <a:spcPct val="100000"/>
                        </a:lnSpc>
                        <a:spcBef>
                          <a:spcPct val="0"/>
                        </a:spcBef>
                        <a:spcAft>
                          <a:spcPct val="0"/>
                        </a:spcAft>
                        <a:buClrTx/>
                        <a:buSzTx/>
                        <a:buFontTx/>
                        <a:buNone/>
                        <a:tabLst/>
                      </a:pPr>
                      <a:r>
                        <a:rPr kumimoji="0" lang="en-US" altLang="en-US" sz="1300" b="0" i="0" u="none" strike="noStrike" cap="none" normalizeH="0" baseline="0">
                          <a:ln>
                            <a:noFill/>
                          </a:ln>
                          <a:effectLst/>
                          <a:latin typeface="Roboto" panose="02000000000000000000" pitchFamily="2" charset="0"/>
                          <a:ea typeface="Roboto" panose="02000000000000000000" pitchFamily="2" charset="0"/>
                        </a:rPr>
                        <a:t>Industry</a:t>
                      </a:r>
                      <a:endParaRPr kumimoji="0" lang="en-US" altLang="en-US" sz="1300" b="0" i="0" u="none" strike="noStrike" cap="none" normalizeH="0" baseline="-25000">
                        <a:ln>
                          <a:noFill/>
                        </a:ln>
                        <a:effectLst/>
                        <a:latin typeface="Roboto" panose="02000000000000000000" pitchFamily="2" charset="0"/>
                        <a:ea typeface="Roboto" panose="02000000000000000000" pitchFamily="2" charset="0"/>
                      </a:endParaRPr>
                    </a:p>
                  </xdr:txBody>
                </xdr:sp>
                <xdr:sp macro="" textlink="">
                  <xdr:nvSpPr>
                    <xdr:cNvPr id="26" name="Rectangle 25">
                      <a:extLst>
                        <a:ext uri="{FF2B5EF4-FFF2-40B4-BE49-F238E27FC236}">
                          <a16:creationId xmlns:a16="http://schemas.microsoft.com/office/drawing/2014/main" id="{2014ECF6-570D-0A83-E668-D65E5AD2CD2E}"/>
                        </a:ext>
                      </a:extLst>
                    </xdr:cNvPr>
                    <xdr:cNvSpPr>
                      <a:spLocks noChangeArrowheads="1"/>
                    </xdr:cNvSpPr>
                  </xdr:nvSpPr>
                  <xdr:spPr bwMode="auto">
                    <a:xfrm>
                      <a:off x="4357949" y="3202088"/>
                      <a:ext cx="137160" cy="137160"/>
                    </a:xfrm>
                    <a:prstGeom prst="rect">
                      <a:avLst/>
                    </a:prstGeom>
                    <a:solidFill>
                      <a:srgbClr val="948BB3"/>
                    </a:solidFill>
                    <a:ln>
                      <a:noFill/>
                    </a:ln>
                    <a:extLst>
                      <a:ext uri="{91240B29-F687-4F45-9708-019B960494DF}">
                        <a14:hiddenLine xmlns:a14="http://schemas.microsoft.com/office/drawing/2010/main" w="9525">
                          <a:solidFill>
                            <a:srgbClr val="000000"/>
                          </a:solidFill>
                          <a:miter lim="800000"/>
                          <a:headEnd/>
                          <a:tailEnd/>
                        </a14:hiddenLine>
                      </a:ext>
                    </a:extLst>
                  </xdr:spPr>
                  <xdr:txBody>
                    <a:bodyPr vert="horz" wrap="square" lIns="91440" tIns="45720" rIns="91440" bIns="45720" numCol="1" anchor="t" anchorCtr="0" compatLnSpc="1">
                      <a:prstTxWarp prst="textNoShape">
                        <a:avLst/>
                      </a:prstTxWarp>
                    </a:bodyPr>
                    <a:lstStyle>
                      <a:defPPr>
                        <a:defRPr lang="en-US"/>
                      </a:defPPr>
                      <a:lvl1pPr algn="ctr" rtl="0" eaLnBrk="0" fontAlgn="base" hangingPunct="0">
                        <a:spcBef>
                          <a:spcPct val="50000"/>
                        </a:spcBef>
                        <a:spcAft>
                          <a:spcPct val="0"/>
                        </a:spcAft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1pPr>
                      <a:lvl2pPr marL="457200" algn="ctr" rtl="0" eaLnBrk="0" fontAlgn="base" hangingPunct="0">
                        <a:spcBef>
                          <a:spcPct val="50000"/>
                        </a:spcBef>
                        <a:spcAft>
                          <a:spcPct val="0"/>
                        </a:spcAft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2pPr>
                      <a:lvl3pPr marL="914400" algn="ctr" rtl="0" eaLnBrk="0" fontAlgn="base" hangingPunct="0">
                        <a:spcBef>
                          <a:spcPct val="50000"/>
                        </a:spcBef>
                        <a:spcAft>
                          <a:spcPct val="0"/>
                        </a:spcAft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3pPr>
                      <a:lvl4pPr marL="1371600" algn="ctr" rtl="0" eaLnBrk="0" fontAlgn="base" hangingPunct="0">
                        <a:spcBef>
                          <a:spcPct val="50000"/>
                        </a:spcBef>
                        <a:spcAft>
                          <a:spcPct val="0"/>
                        </a:spcAft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4pPr>
                      <a:lvl5pPr marL="1828800" algn="ctr" rtl="0" eaLnBrk="0" fontAlgn="base" hangingPunct="0">
                        <a:spcBef>
                          <a:spcPct val="50000"/>
                        </a:spcBef>
                        <a:spcAft>
                          <a:spcPct val="0"/>
                        </a:spcAft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9pPr>
                    </a:lstStyle>
                    <a:p>
                      <a:endParaRPr lang="en-US">
                        <a:solidFill>
                          <a:schemeClr val="tx1"/>
                        </a:solidFill>
                      </a:endParaRPr>
                    </a:p>
                  </xdr:txBody>
                </xdr:sp>
                <xdr:sp macro="" textlink="">
                  <xdr:nvSpPr>
                    <xdr:cNvPr id="27" name="Rectangle 26">
                      <a:extLst>
                        <a:ext uri="{FF2B5EF4-FFF2-40B4-BE49-F238E27FC236}">
                          <a16:creationId xmlns:a16="http://schemas.microsoft.com/office/drawing/2014/main" id="{0E63969C-10D7-6F04-24D4-85CD20917AD2}"/>
                        </a:ext>
                      </a:extLst>
                    </xdr:cNvPr>
                    <xdr:cNvSpPr>
                      <a:spLocks noChangeArrowheads="1"/>
                    </xdr:cNvSpPr>
                  </xdr:nvSpPr>
                  <xdr:spPr bwMode="auto">
                    <a:xfrm>
                      <a:off x="4548022" y="3179598"/>
                      <a:ext cx="538876" cy="195546"/>
                    </a:xfrm>
                    <a:prstGeom prst="rect">
                      <a:avLst/>
                    </a:prstGeom>
                    <a:noFill/>
                    <a:ln>
                      <a:noFill/>
                    </a:ln>
                    <a:extLst>
                      <a:ext uri="{909E8E84-426E-40DD-AFC4-6F175D3DCCD1}">
                        <a14:hiddenFill xmlns:a14="http://schemas.microsoft.com/office/drawing/2010/main">
                          <a:solidFill>
                            <a:srgbClr val="FFFFFF"/>
                          </a:solidFill>
                        </a14:hiddenFill>
                      </a:ext>
                      <a:ext uri="{91240B29-F687-4F45-9708-019B960494DF}">
                        <a14:hiddenLine xmlns:a14="http://schemas.microsoft.com/office/drawing/2010/main" w="9525">
                          <a:solidFill>
                            <a:srgbClr val="000000"/>
                          </a:solidFill>
                          <a:miter lim="800000"/>
                          <a:headEnd/>
                          <a:tailEnd/>
                        </a14:hiddenLine>
                      </a:ext>
                    </a:extLst>
                  </xdr:spPr>
                  <xdr:txBody>
                    <a:bodyPr vert="horz" wrap="square" lIns="0" tIns="0" rIns="0" bIns="0" numCol="1" anchor="t" anchorCtr="0" compatLnSpc="1">
                      <a:prstTxWarp prst="textNoShape">
                        <a:avLst/>
                      </a:prstTxWarp>
                      <a:spAutoFit/>
                    </a:bodyPr>
                    <a:lstStyle>
                      <a:defPPr>
                        <a:defRPr lang="en-US"/>
                      </a:defPPr>
                      <a:lvl1pPr algn="ctr" rtl="0" eaLnBrk="0" fontAlgn="base" hangingPunct="0">
                        <a:spcBef>
                          <a:spcPct val="50000"/>
                        </a:spcBef>
                        <a:spcAft>
                          <a:spcPct val="0"/>
                        </a:spcAft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1pPr>
                      <a:lvl2pPr marL="457200" algn="ctr" rtl="0" eaLnBrk="0" fontAlgn="base" hangingPunct="0">
                        <a:spcBef>
                          <a:spcPct val="50000"/>
                        </a:spcBef>
                        <a:spcAft>
                          <a:spcPct val="0"/>
                        </a:spcAft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2pPr>
                      <a:lvl3pPr marL="914400" algn="ctr" rtl="0" eaLnBrk="0" fontAlgn="base" hangingPunct="0">
                        <a:spcBef>
                          <a:spcPct val="50000"/>
                        </a:spcBef>
                        <a:spcAft>
                          <a:spcPct val="0"/>
                        </a:spcAft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3pPr>
                      <a:lvl4pPr marL="1371600" algn="ctr" rtl="0" eaLnBrk="0" fontAlgn="base" hangingPunct="0">
                        <a:spcBef>
                          <a:spcPct val="50000"/>
                        </a:spcBef>
                        <a:spcAft>
                          <a:spcPct val="0"/>
                        </a:spcAft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4pPr>
                      <a:lvl5pPr marL="1828800" algn="ctr" rtl="0" eaLnBrk="0" fontAlgn="base" hangingPunct="0">
                        <a:spcBef>
                          <a:spcPct val="50000"/>
                        </a:spcBef>
                        <a:spcAft>
                          <a:spcPct val="0"/>
                        </a:spcAft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9pPr>
                    </a:lstStyle>
                    <a:p>
                      <a:pPr marL="0" marR="0" lvl="0" indent="0" algn="l" defTabSz="914400" rtl="0" eaLnBrk="0" fontAlgn="base" latinLnBrk="0" hangingPunct="0">
                        <a:lnSpc>
                          <a:spcPct val="100000"/>
                        </a:lnSpc>
                        <a:spcBef>
                          <a:spcPct val="0"/>
                        </a:spcBef>
                        <a:spcAft>
                          <a:spcPct val="0"/>
                        </a:spcAft>
                        <a:buClrTx/>
                        <a:buSzTx/>
                        <a:buFontTx/>
                        <a:buNone/>
                        <a:tabLst/>
                      </a:pPr>
                      <a:r>
                        <a:rPr lang="en-US" altLang="en-US" sz="1300">
                          <a:latin typeface="Roboto" panose="02000000000000000000" pitchFamily="2" charset="0"/>
                          <a:ea typeface="Roboto" panose="02000000000000000000" pitchFamily="2" charset="0"/>
                        </a:rPr>
                        <a:t>Electric</a:t>
                      </a:r>
                      <a:endParaRPr kumimoji="0" lang="en-US" altLang="en-US" sz="1300" b="0" i="0" u="none" strike="noStrike" cap="none" normalizeH="0" baseline="-25000">
                        <a:ln>
                          <a:noFill/>
                        </a:ln>
                        <a:effectLst/>
                        <a:latin typeface="Roboto" panose="02000000000000000000" pitchFamily="2" charset="0"/>
                        <a:ea typeface="Roboto" panose="02000000000000000000" pitchFamily="2" charset="0"/>
                      </a:endParaRPr>
                    </a:p>
                  </xdr:txBody>
                </xdr:sp>
              </xdr:grpSp>
              <mc:AlternateContent xmlns:mc="http://schemas.openxmlformats.org/markup-compatibility/2006">
                <mc:Choice xmlns:a14="http://schemas.microsoft.com/office/drawing/2010/main" Requires="a14">
                  <xdr:grpSp>
                    <xdr:nvGrpSpPr>
                      <xdr:cNvPr id="19" name="Group 18">
                        <a:extLst>
                          <a:ext uri="{FF2B5EF4-FFF2-40B4-BE49-F238E27FC236}">
                            <a16:creationId xmlns:a16="http://schemas.microsoft.com/office/drawing/2014/main" id="{EB99FBDC-C424-5519-831B-320225081A4D}"/>
                          </a:ext>
                        </a:extLst>
                      </xdr:cNvPr>
                      <xdr:cNvGrpSpPr/>
                    </xdr:nvGrpSpPr>
                    <xdr:grpSpPr>
                      <a:xfrm>
                        <a:off x="0" y="0"/>
                        <a:ext cx="0" cy="0"/>
                        <a:chOff x="0" y="0"/>
                        <a:chExt cx="0" cy="0"/>
                      </a:xfrm>
                    </xdr:grpSpPr>
                  </xdr:grpSp>
                </mc:Choice>
                <mc:Fallback/>
              </mc:AlternateContent>
            </xdr:grpSp>
          </xdr:grpSp>
          <xdr:grpSp>
            <xdr:nvGrpSpPr>
              <xdr:cNvPr id="6" name="Group 5">
                <a:extLst>
                  <a:ext uri="{FF2B5EF4-FFF2-40B4-BE49-F238E27FC236}">
                    <a16:creationId xmlns:a16="http://schemas.microsoft.com/office/drawing/2014/main" id="{5F5ED988-1DB4-EBF6-43D8-2F5CABD9550A}"/>
                  </a:ext>
                </a:extLst>
              </xdr:cNvPr>
              <xdr:cNvGrpSpPr/>
            </xdr:nvGrpSpPr>
            <xdr:grpSpPr>
              <a:xfrm>
                <a:off x="11249703" y="8382010"/>
                <a:ext cx="5076758" cy="461665"/>
                <a:chOff x="11264644" y="4930588"/>
                <a:chExt cx="5076758" cy="461665"/>
              </a:xfrm>
            </xdr:grpSpPr>
            <xdr:grpSp>
              <xdr:nvGrpSpPr>
                <xdr:cNvPr id="7" name="Group 6">
                  <a:extLst>
                    <a:ext uri="{FF2B5EF4-FFF2-40B4-BE49-F238E27FC236}">
                      <a16:creationId xmlns:a16="http://schemas.microsoft.com/office/drawing/2014/main" id="{C7056A6A-455A-0A81-019F-184710DC76E8}"/>
                    </a:ext>
                  </a:extLst>
                </xdr:cNvPr>
                <xdr:cNvGrpSpPr/>
              </xdr:nvGrpSpPr>
              <xdr:grpSpPr>
                <a:xfrm>
                  <a:off x="11264644" y="4930588"/>
                  <a:ext cx="5076758" cy="461665"/>
                  <a:chOff x="2355612" y="5407223"/>
                  <a:chExt cx="5076758" cy="461665"/>
                </a:xfrm>
              </xdr:grpSpPr>
              <xdr:sp macro="" textlink="">
                <xdr:nvSpPr>
                  <xdr:cNvPr id="9" name="TextBox 3">
                    <a:extLst>
                      <a:ext uri="{FF2B5EF4-FFF2-40B4-BE49-F238E27FC236}">
                        <a16:creationId xmlns:a16="http://schemas.microsoft.com/office/drawing/2014/main" id="{D07075EC-3F1C-5A20-8ED5-DEB9888758EA}"/>
                      </a:ext>
                    </a:extLst>
                  </xdr:cNvPr>
                  <xdr:cNvSpPr txBox="1"/>
                </xdr:nvSpPr>
                <xdr:spPr>
                  <a:xfrm>
                    <a:off x="2355612" y="5410200"/>
                    <a:ext cx="623367" cy="276999"/>
                  </a:xfrm>
                  <a:prstGeom prst="rect">
                    <a:avLst/>
                  </a:prstGeom>
                  <a:noFill/>
                </xdr:spPr>
                <xdr:txBody>
                  <a:bodyPr wrap="square" rtlCol="0">
                    <a:spAutoFit/>
                  </a:bodyPr>
                  <a:lstStyle>
                    <a:defPPr>
                      <a:defRPr lang="en-US"/>
                    </a:defPPr>
                    <a:lvl1pPr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1pPr>
                    <a:lvl2pPr marL="4572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2pPr>
                    <a:lvl3pPr marL="9144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3pPr>
                    <a:lvl4pPr marL="13716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4pPr>
                    <a:lvl5pPr marL="18288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9pPr>
                  </a:lstStyle>
                  <a:p>
                    <a:pPr>
                      <a:spcBef>
                        <a:spcPts val="0"/>
                      </a:spcBef>
                    </a:pPr>
                    <a:r>
                      <a:rPr lang="en-US" sz="1200" b="1">
                        <a:solidFill>
                          <a:schemeClr val="tx1"/>
                        </a:solidFill>
                        <a:latin typeface="Roboto" panose="02000000000000000000" pitchFamily="2" charset="0"/>
                        <a:ea typeface="Roboto" panose="02000000000000000000" pitchFamily="2" charset="0"/>
                      </a:rPr>
                      <a:t>2005</a:t>
                    </a:r>
                  </a:p>
                </xdr:txBody>
              </xdr:sp>
              <xdr:sp macro="" textlink="">
                <xdr:nvSpPr>
                  <xdr:cNvPr id="10" name="TextBox 7">
                    <a:extLst>
                      <a:ext uri="{FF2B5EF4-FFF2-40B4-BE49-F238E27FC236}">
                        <a16:creationId xmlns:a16="http://schemas.microsoft.com/office/drawing/2014/main" id="{502037AA-148A-78F0-0093-D4D5E83703BD}"/>
                      </a:ext>
                    </a:extLst>
                  </xdr:cNvPr>
                  <xdr:cNvSpPr txBox="1"/>
                </xdr:nvSpPr>
                <xdr:spPr>
                  <a:xfrm>
                    <a:off x="3009789" y="5410200"/>
                    <a:ext cx="623367" cy="276999"/>
                  </a:xfrm>
                  <a:prstGeom prst="rect">
                    <a:avLst/>
                  </a:prstGeom>
                  <a:noFill/>
                </xdr:spPr>
                <xdr:txBody>
                  <a:bodyPr wrap="square" rtlCol="0">
                    <a:spAutoFit/>
                  </a:bodyPr>
                  <a:lstStyle>
                    <a:defPPr>
                      <a:defRPr lang="en-US"/>
                    </a:defPPr>
                    <a:lvl1pPr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1pPr>
                    <a:lvl2pPr marL="4572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2pPr>
                    <a:lvl3pPr marL="9144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3pPr>
                    <a:lvl4pPr marL="13716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4pPr>
                    <a:lvl5pPr marL="18288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9pPr>
                  </a:lstStyle>
                  <a:p>
                    <a:pPr>
                      <a:spcBef>
                        <a:spcPts val="0"/>
                      </a:spcBef>
                    </a:pPr>
                    <a:r>
                      <a:rPr lang="en-US" sz="1200" b="1">
                        <a:solidFill>
                          <a:schemeClr val="tx1"/>
                        </a:solidFill>
                        <a:latin typeface="Roboto" panose="02000000000000000000" pitchFamily="2" charset="0"/>
                        <a:ea typeface="Roboto" panose="02000000000000000000" pitchFamily="2" charset="0"/>
                      </a:rPr>
                      <a:t>2021</a:t>
                    </a:r>
                  </a:p>
                </xdr:txBody>
              </xdr:sp>
              <xdr:sp macro="" textlink="">
                <xdr:nvSpPr>
                  <xdr:cNvPr id="11" name="TextBox 8">
                    <a:extLst>
                      <a:ext uri="{FF2B5EF4-FFF2-40B4-BE49-F238E27FC236}">
                        <a16:creationId xmlns:a16="http://schemas.microsoft.com/office/drawing/2014/main" id="{AE742C7E-F4DA-1F47-805F-00BD01EC1E17}"/>
                      </a:ext>
                    </a:extLst>
                  </xdr:cNvPr>
                  <xdr:cNvSpPr txBox="1"/>
                </xdr:nvSpPr>
                <xdr:spPr>
                  <a:xfrm>
                    <a:off x="3639008" y="5409403"/>
                    <a:ext cx="701996" cy="278684"/>
                  </a:xfrm>
                  <a:prstGeom prst="rect">
                    <a:avLst/>
                  </a:prstGeom>
                  <a:noFill/>
                </xdr:spPr>
                <xdr:txBody>
                  <a:bodyPr wrap="square" rtlCol="0">
                    <a:spAutoFit/>
                  </a:bodyPr>
                  <a:lstStyle>
                    <a:defPPr>
                      <a:defRPr lang="en-US"/>
                    </a:defPPr>
                    <a:lvl1pPr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1pPr>
                    <a:lvl2pPr marL="4572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2pPr>
                    <a:lvl3pPr marL="9144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3pPr>
                    <a:lvl4pPr marL="13716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4pPr>
                    <a:lvl5pPr marL="18288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9pPr>
                  </a:lstStyle>
                  <a:p>
                    <a:pPr>
                      <a:spcBef>
                        <a:spcPts val="0"/>
                      </a:spcBef>
                    </a:pPr>
                    <a:r>
                      <a:rPr lang="en-US" sz="1200">
                        <a:solidFill>
                          <a:schemeClr val="tx1"/>
                        </a:solidFill>
                        <a:latin typeface="Roboto" panose="02000000000000000000" pitchFamily="2" charset="0"/>
                        <a:ea typeface="Roboto" panose="02000000000000000000" pitchFamily="2" charset="0"/>
                      </a:rPr>
                      <a:t>Electric</a:t>
                    </a:r>
                  </a:p>
                </xdr:txBody>
              </xdr:sp>
              <xdr:sp macro="" textlink="">
                <xdr:nvSpPr>
                  <xdr:cNvPr id="12" name="TextBox 9">
                    <a:extLst>
                      <a:ext uri="{FF2B5EF4-FFF2-40B4-BE49-F238E27FC236}">
                        <a16:creationId xmlns:a16="http://schemas.microsoft.com/office/drawing/2014/main" id="{9C78A352-79C1-F35B-C51B-AAADAB3DEEA8}"/>
                      </a:ext>
                    </a:extLst>
                  </xdr:cNvPr>
                  <xdr:cNvSpPr txBox="1"/>
                </xdr:nvSpPr>
                <xdr:spPr>
                  <a:xfrm>
                    <a:off x="4258039" y="5409403"/>
                    <a:ext cx="749628" cy="276999"/>
                  </a:xfrm>
                  <a:prstGeom prst="rect">
                    <a:avLst/>
                  </a:prstGeom>
                  <a:noFill/>
                </xdr:spPr>
                <xdr:txBody>
                  <a:bodyPr wrap="square" rtlCol="0">
                    <a:spAutoFit/>
                  </a:bodyPr>
                  <a:lstStyle>
                    <a:defPPr>
                      <a:defRPr lang="en-US"/>
                    </a:defPPr>
                    <a:lvl1pPr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1pPr>
                    <a:lvl2pPr marL="4572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2pPr>
                    <a:lvl3pPr marL="9144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3pPr>
                    <a:lvl4pPr marL="13716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4pPr>
                    <a:lvl5pPr marL="18288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9pPr>
                  </a:lstStyle>
                  <a:p>
                    <a:pPr>
                      <a:spcBef>
                        <a:spcPts val="0"/>
                      </a:spcBef>
                    </a:pPr>
                    <a:r>
                      <a:rPr lang="en-US" sz="1200">
                        <a:solidFill>
                          <a:schemeClr val="tx1"/>
                        </a:solidFill>
                        <a:latin typeface="Roboto" panose="02000000000000000000" pitchFamily="2" charset="0"/>
                        <a:ea typeface="Roboto" panose="02000000000000000000" pitchFamily="2" charset="0"/>
                      </a:rPr>
                      <a:t>Industry</a:t>
                    </a:r>
                  </a:p>
                </xdr:txBody>
              </xdr:sp>
              <xdr:sp macro="" textlink="">
                <xdr:nvSpPr>
                  <xdr:cNvPr id="13" name="TextBox 10">
                    <a:extLst>
                      <a:ext uri="{FF2B5EF4-FFF2-40B4-BE49-F238E27FC236}">
                        <a16:creationId xmlns:a16="http://schemas.microsoft.com/office/drawing/2014/main" id="{156718B8-AA81-25E3-8D64-576F8D38F07C}"/>
                      </a:ext>
                    </a:extLst>
                  </xdr:cNvPr>
                  <xdr:cNvSpPr txBox="1"/>
                </xdr:nvSpPr>
                <xdr:spPr>
                  <a:xfrm>
                    <a:off x="4856627" y="5409402"/>
                    <a:ext cx="846556" cy="278684"/>
                  </a:xfrm>
                  <a:prstGeom prst="rect">
                    <a:avLst/>
                  </a:prstGeom>
                  <a:noFill/>
                </xdr:spPr>
                <xdr:txBody>
                  <a:bodyPr wrap="square" rtlCol="0">
                    <a:spAutoFit/>
                  </a:bodyPr>
                  <a:lstStyle>
                    <a:defPPr>
                      <a:defRPr lang="en-US"/>
                    </a:defPPr>
                    <a:lvl1pPr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1pPr>
                    <a:lvl2pPr marL="4572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2pPr>
                    <a:lvl3pPr marL="9144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3pPr>
                    <a:lvl4pPr marL="13716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4pPr>
                    <a:lvl5pPr marL="18288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9pPr>
                  </a:lstStyle>
                  <a:p>
                    <a:pPr>
                      <a:spcBef>
                        <a:spcPts val="0"/>
                      </a:spcBef>
                    </a:pPr>
                    <a:r>
                      <a:rPr lang="en-US" sz="1200">
                        <a:solidFill>
                          <a:schemeClr val="tx1"/>
                        </a:solidFill>
                        <a:latin typeface="Roboto" panose="02000000000000000000" pitchFamily="2" charset="0"/>
                        <a:ea typeface="Roboto" panose="02000000000000000000" pitchFamily="2" charset="0"/>
                      </a:rPr>
                      <a:t>Buildings</a:t>
                    </a:r>
                  </a:p>
                </xdr:txBody>
              </xdr:sp>
              <xdr:sp macro="" textlink="">
                <xdr:nvSpPr>
                  <xdr:cNvPr id="14" name="TextBox 11">
                    <a:extLst>
                      <a:ext uri="{FF2B5EF4-FFF2-40B4-BE49-F238E27FC236}">
                        <a16:creationId xmlns:a16="http://schemas.microsoft.com/office/drawing/2014/main" id="{53B5E199-450D-A3FC-6D42-6985532AFF6E}"/>
                      </a:ext>
                    </a:extLst>
                  </xdr:cNvPr>
                  <xdr:cNvSpPr txBox="1"/>
                </xdr:nvSpPr>
                <xdr:spPr>
                  <a:xfrm>
                    <a:off x="5499289" y="5409402"/>
                    <a:ext cx="905111" cy="278684"/>
                  </a:xfrm>
                  <a:prstGeom prst="rect">
                    <a:avLst/>
                  </a:prstGeom>
                  <a:noFill/>
                </xdr:spPr>
                <xdr:txBody>
                  <a:bodyPr wrap="square" rtlCol="0">
                    <a:spAutoFit/>
                  </a:bodyPr>
                  <a:lstStyle>
                    <a:defPPr>
                      <a:defRPr lang="en-US"/>
                    </a:defPPr>
                    <a:lvl1pPr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1pPr>
                    <a:lvl2pPr marL="4572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2pPr>
                    <a:lvl3pPr marL="9144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3pPr>
                    <a:lvl4pPr marL="13716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4pPr>
                    <a:lvl5pPr marL="18288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9pPr>
                  </a:lstStyle>
                  <a:p>
                    <a:pPr>
                      <a:spcBef>
                        <a:spcPts val="0"/>
                      </a:spcBef>
                    </a:pPr>
                    <a:r>
                      <a:rPr lang="en-US" sz="1200">
                        <a:solidFill>
                          <a:schemeClr val="tx1"/>
                        </a:solidFill>
                        <a:latin typeface="Roboto" panose="02000000000000000000" pitchFamily="2" charset="0"/>
                        <a:ea typeface="Roboto" panose="02000000000000000000" pitchFamily="2" charset="0"/>
                      </a:rPr>
                      <a:t>Transport</a:t>
                    </a:r>
                  </a:p>
                </xdr:txBody>
              </xdr:sp>
              <xdr:sp macro="" textlink="">
                <xdr:nvSpPr>
                  <xdr:cNvPr id="15" name="TextBox 15">
                    <a:extLst>
                      <a:ext uri="{FF2B5EF4-FFF2-40B4-BE49-F238E27FC236}">
                        <a16:creationId xmlns:a16="http://schemas.microsoft.com/office/drawing/2014/main" id="{C68167C3-3E27-AC8A-FD6D-F6CDC33090D2}"/>
                      </a:ext>
                    </a:extLst>
                  </xdr:cNvPr>
                  <xdr:cNvSpPr txBox="1"/>
                </xdr:nvSpPr>
                <xdr:spPr>
                  <a:xfrm>
                    <a:off x="6733765" y="5407223"/>
                    <a:ext cx="698605" cy="461665"/>
                  </a:xfrm>
                  <a:prstGeom prst="rect">
                    <a:avLst/>
                  </a:prstGeom>
                  <a:noFill/>
                </xdr:spPr>
                <xdr:txBody>
                  <a:bodyPr wrap="square" rtlCol="0">
                    <a:spAutoFit/>
                  </a:bodyPr>
                  <a:lstStyle>
                    <a:defPPr>
                      <a:defRPr lang="en-US"/>
                    </a:defPPr>
                    <a:lvl1pPr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1pPr>
                    <a:lvl2pPr marL="4572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2pPr>
                    <a:lvl3pPr marL="9144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3pPr>
                    <a:lvl4pPr marL="13716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4pPr>
                    <a:lvl5pPr marL="18288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9pPr>
                  </a:lstStyle>
                  <a:p>
                    <a:pPr>
                      <a:spcBef>
                        <a:spcPts val="0"/>
                      </a:spcBef>
                    </a:pPr>
                    <a:r>
                      <a:rPr lang="en-US" sz="1200" b="1">
                        <a:solidFill>
                          <a:schemeClr val="tx1"/>
                        </a:solidFill>
                        <a:latin typeface="Roboto" panose="02000000000000000000" pitchFamily="2" charset="0"/>
                        <a:ea typeface="Roboto" panose="02000000000000000000" pitchFamily="2" charset="0"/>
                      </a:rPr>
                      <a:t>2030</a:t>
                    </a:r>
                    <a:br>
                      <a:rPr lang="en-US" sz="1200" b="1">
                        <a:solidFill>
                          <a:schemeClr val="tx1"/>
                        </a:solidFill>
                        <a:latin typeface="Roboto" panose="02000000000000000000" pitchFamily="2" charset="0"/>
                        <a:ea typeface="Roboto" panose="02000000000000000000" pitchFamily="2" charset="0"/>
                      </a:rPr>
                    </a:br>
                    <a:r>
                      <a:rPr lang="en-US" sz="1200" b="1">
                        <a:solidFill>
                          <a:schemeClr val="tx1"/>
                        </a:solidFill>
                        <a:latin typeface="Roboto" panose="02000000000000000000" pitchFamily="2" charset="0"/>
                        <a:ea typeface="Roboto" panose="02000000000000000000" pitchFamily="2" charset="0"/>
                      </a:rPr>
                      <a:t>Target</a:t>
                    </a:r>
                  </a:p>
                </xdr:txBody>
              </xdr:sp>
            </xdr:grpSp>
            <xdr:sp macro="" textlink="">
              <xdr:nvSpPr>
                <xdr:cNvPr id="8" name="TextBox 7">
                  <a:extLst>
                    <a:ext uri="{FF2B5EF4-FFF2-40B4-BE49-F238E27FC236}">
                      <a16:creationId xmlns:a16="http://schemas.microsoft.com/office/drawing/2014/main" id="{0C9A3255-829A-DB6C-687E-6D06003FFFE3}"/>
                    </a:ext>
                  </a:extLst>
                </xdr:cNvPr>
                <xdr:cNvSpPr txBox="1"/>
              </xdr:nvSpPr>
              <xdr:spPr>
                <a:xfrm>
                  <a:off x="15074382" y="4930589"/>
                  <a:ext cx="781111" cy="276999"/>
                </a:xfrm>
                <a:prstGeom prst="rect">
                  <a:avLst/>
                </a:prstGeom>
                <a:noFill/>
              </xdr:spPr>
              <xdr:txBody>
                <a:bodyPr wrap="square" rtlCol="0">
                  <a:noAutofit/>
                </a:bodyPr>
                <a:lstStyle>
                  <a:defPPr>
                    <a:defRPr lang="en-US"/>
                  </a:defPPr>
                  <a:lvl1pPr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1pPr>
                  <a:lvl2pPr marL="4572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2pPr>
                  <a:lvl3pPr marL="9144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3pPr>
                  <a:lvl4pPr marL="13716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4pPr>
                  <a:lvl5pPr marL="18288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9pPr>
                </a:lstStyle>
                <a:p>
                  <a:pPr>
                    <a:spcBef>
                      <a:spcPts val="0"/>
                    </a:spcBef>
                  </a:pPr>
                  <a:r>
                    <a:rPr lang="en-US" sz="1200">
                      <a:solidFill>
                        <a:schemeClr val="tx1"/>
                      </a:solidFill>
                      <a:latin typeface="Roboto" panose="02000000000000000000" pitchFamily="2" charset="0"/>
                      <a:ea typeface="Roboto" panose="02000000000000000000" pitchFamily="2" charset="0"/>
                    </a:rPr>
                    <a:t>Gap</a:t>
                  </a:r>
                </a:p>
              </xdr:txBody>
            </xdr:sp>
          </xdr:grpSp>
        </xdr:grpSp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0E73DDCF-F599-B406-0368-2CBACAD34508}"/>
                </a:ext>
              </a:extLst>
            </xdr:cNvPr>
            <xdr:cNvSpPr txBox="1"/>
          </xdr:nvSpPr>
          <xdr:spPr>
            <a:xfrm>
              <a:off x="3003176" y="3361766"/>
              <a:ext cx="4967942" cy="3386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 algn="ctr"/>
              <a:r>
                <a:rPr lang="en-US" sz="1600" b="1">
                  <a:solidFill>
                    <a:srgbClr val="000099"/>
                  </a:solidFill>
                  <a:latin typeface="Roboto" panose="02000000000000000000" pitchFamily="2" charset="0"/>
                  <a:ea typeface="Roboto" panose="02000000000000000000" pitchFamily="2" charset="0"/>
                </a:rPr>
                <a:t>EPS-EI</a:t>
              </a:r>
            </a:p>
          </xdr:txBody>
        </xdr:sp>
      </xdr:grpSp>
      <xdr:grpSp>
        <xdr:nvGrpSpPr>
          <xdr:cNvPr id="28" name="Group 27">
            <a:extLst>
              <a:ext uri="{FF2B5EF4-FFF2-40B4-BE49-F238E27FC236}">
                <a16:creationId xmlns:a16="http://schemas.microsoft.com/office/drawing/2014/main" id="{B4910D38-0905-40C1-8DF8-ED618FA43444}"/>
              </a:ext>
            </a:extLst>
          </xdr:cNvPr>
          <xdr:cNvGrpSpPr/>
        </xdr:nvGrpSpPr>
        <xdr:grpSpPr>
          <a:xfrm>
            <a:off x="8263164" y="394607"/>
            <a:ext cx="7036557" cy="5559757"/>
            <a:chOff x="2045804" y="3361765"/>
            <a:chExt cx="7068515" cy="5702523"/>
          </a:xfrm>
        </xdr:grpSpPr>
        <xdr:grpSp>
          <xdr:nvGrpSpPr>
            <xdr:cNvPr id="29" name="Group 28">
              <a:extLst>
                <a:ext uri="{FF2B5EF4-FFF2-40B4-BE49-F238E27FC236}">
                  <a16:creationId xmlns:a16="http://schemas.microsoft.com/office/drawing/2014/main" id="{65EE0759-3DB9-797C-0F53-2C9D2FCA0740}"/>
                </a:ext>
              </a:extLst>
            </xdr:cNvPr>
            <xdr:cNvGrpSpPr/>
          </xdr:nvGrpSpPr>
          <xdr:grpSpPr>
            <a:xfrm>
              <a:off x="2045804" y="3361765"/>
              <a:ext cx="7068515" cy="5702523"/>
              <a:chOff x="10331822" y="3496236"/>
              <a:chExt cx="7081386" cy="5702523"/>
            </a:xfrm>
          </xdr:grpSpPr>
          <xdr:grpSp>
            <xdr:nvGrpSpPr>
              <xdr:cNvPr id="31" name="Group 30">
                <a:extLst>
                  <a:ext uri="{FF2B5EF4-FFF2-40B4-BE49-F238E27FC236}">
                    <a16:creationId xmlns:a16="http://schemas.microsoft.com/office/drawing/2014/main" id="{442C786E-5B70-FA9E-F34B-DF9DE0E94AE6}"/>
                  </a:ext>
                </a:extLst>
              </xdr:cNvPr>
              <xdr:cNvGrpSpPr/>
            </xdr:nvGrpSpPr>
            <xdr:grpSpPr>
              <a:xfrm>
                <a:off x="10331822" y="3496236"/>
                <a:ext cx="7081386" cy="5702523"/>
                <a:chOff x="2835087" y="2151529"/>
                <a:chExt cx="6992587" cy="5818317"/>
              </a:xfrm>
            </xdr:grpSpPr>
            <xdr:graphicFrame macro="">
              <xdr:nvGraphicFramePr>
                <xdr:cNvPr id="42" name="Chart 41">
                  <a:extLst>
                    <a:ext uri="{FF2B5EF4-FFF2-40B4-BE49-F238E27FC236}">
                      <a16:creationId xmlns:a16="http://schemas.microsoft.com/office/drawing/2014/main" id="{7EF5045B-A11E-A3A3-DEA7-C2B557CFAC19}"/>
                    </a:ext>
                  </a:extLst>
                </xdr:cNvPr>
                <xdr:cNvGraphicFramePr/>
              </xdr:nvGraphicFramePr>
              <xdr:xfrm>
                <a:off x="2835087" y="2311981"/>
                <a:ext cx="6992587" cy="5657865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2"/>
                </a:graphicData>
              </a:graphic>
            </xdr:graphicFrame>
            <xdr:grpSp>
              <xdr:nvGrpSpPr>
                <xdr:cNvPr id="43" name="Group 42">
                  <a:extLst>
                    <a:ext uri="{FF2B5EF4-FFF2-40B4-BE49-F238E27FC236}">
                      <a16:creationId xmlns:a16="http://schemas.microsoft.com/office/drawing/2014/main" id="{21FF4ED5-3739-F35F-BF62-88A14AD2ADD9}"/>
                    </a:ext>
                  </a:extLst>
                </xdr:cNvPr>
                <xdr:cNvGrpSpPr/>
              </xdr:nvGrpSpPr>
              <xdr:grpSpPr>
                <a:xfrm>
                  <a:off x="4269446" y="2151529"/>
                  <a:ext cx="5509111" cy="3495699"/>
                  <a:chOff x="0" y="0"/>
                  <a:chExt cx="5261713" cy="3404669"/>
                </a:xfrm>
              </xdr:grpSpPr>
              <xdr:grpSp>
                <xdr:nvGrpSpPr>
                  <xdr:cNvPr id="44" name="Group 43">
                    <a:extLst>
                      <a:ext uri="{FF2B5EF4-FFF2-40B4-BE49-F238E27FC236}">
                        <a16:creationId xmlns:a16="http://schemas.microsoft.com/office/drawing/2014/main" id="{A1037098-C47D-62DC-6F4A-517AD6A09FED}"/>
                      </a:ext>
                    </a:extLst>
                  </xdr:cNvPr>
                  <xdr:cNvGrpSpPr/>
                </xdr:nvGrpSpPr>
                <xdr:grpSpPr>
                  <a:xfrm>
                    <a:off x="4375861" y="2377005"/>
                    <a:ext cx="885852" cy="1027664"/>
                    <a:chOff x="4357949" y="2364634"/>
                    <a:chExt cx="893952" cy="1010510"/>
                  </a:xfrm>
                </xdr:grpSpPr>
                <xdr:sp macro="" textlink="">
                  <xdr:nvSpPr>
                    <xdr:cNvPr id="46" name="Rectangle 45">
                      <a:extLst>
                        <a:ext uri="{FF2B5EF4-FFF2-40B4-BE49-F238E27FC236}">
                          <a16:creationId xmlns:a16="http://schemas.microsoft.com/office/drawing/2014/main" id="{095B4EE1-0023-23D1-C2CF-C48DB4E66015}"/>
                        </a:ext>
                      </a:extLst>
                    </xdr:cNvPr>
                    <xdr:cNvSpPr>
                      <a:spLocks noChangeArrowheads="1"/>
                    </xdr:cNvSpPr>
                  </xdr:nvSpPr>
                  <xdr:spPr bwMode="auto">
                    <a:xfrm>
                      <a:off x="4357949" y="2393468"/>
                      <a:ext cx="137160" cy="137160"/>
                    </a:xfrm>
                    <a:prstGeom prst="rect">
                      <a:avLst/>
                    </a:prstGeom>
                    <a:solidFill>
                      <a:srgbClr val="8AC869"/>
                    </a:solidFill>
                    <a:ln>
                      <a:noFill/>
                    </a:ln>
                    <a:extLst>
                      <a:ext uri="{91240B29-F687-4F45-9708-019B960494DF}">
                        <a14:hiddenLine xmlns:a14="http://schemas.microsoft.com/office/drawing/2010/main" w="9525">
                          <a:solidFill>
                            <a:srgbClr val="000000"/>
                          </a:solidFill>
                          <a:miter lim="800000"/>
                          <a:headEnd/>
                          <a:tailEnd/>
                        </a14:hiddenLine>
                      </a:ext>
                    </a:extLst>
                  </xdr:spPr>
                  <xdr:txBody>
                    <a:bodyPr vert="horz" wrap="square" lIns="91440" tIns="45720" rIns="91440" bIns="45720" numCol="1" anchor="t" anchorCtr="0" compatLnSpc="1">
                      <a:prstTxWarp prst="textNoShape">
                        <a:avLst/>
                      </a:prstTxWarp>
                    </a:bodyPr>
                    <a:lstStyle>
                      <a:defPPr>
                        <a:defRPr lang="en-US"/>
                      </a:defPPr>
                      <a:lvl1pPr algn="ctr" rtl="0" eaLnBrk="0" fontAlgn="base" hangingPunct="0">
                        <a:spcBef>
                          <a:spcPct val="50000"/>
                        </a:spcBef>
                        <a:spcAft>
                          <a:spcPct val="0"/>
                        </a:spcAft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1pPr>
                      <a:lvl2pPr marL="457200" algn="ctr" rtl="0" eaLnBrk="0" fontAlgn="base" hangingPunct="0">
                        <a:spcBef>
                          <a:spcPct val="50000"/>
                        </a:spcBef>
                        <a:spcAft>
                          <a:spcPct val="0"/>
                        </a:spcAft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2pPr>
                      <a:lvl3pPr marL="914400" algn="ctr" rtl="0" eaLnBrk="0" fontAlgn="base" hangingPunct="0">
                        <a:spcBef>
                          <a:spcPct val="50000"/>
                        </a:spcBef>
                        <a:spcAft>
                          <a:spcPct val="0"/>
                        </a:spcAft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3pPr>
                      <a:lvl4pPr marL="1371600" algn="ctr" rtl="0" eaLnBrk="0" fontAlgn="base" hangingPunct="0">
                        <a:spcBef>
                          <a:spcPct val="50000"/>
                        </a:spcBef>
                        <a:spcAft>
                          <a:spcPct val="0"/>
                        </a:spcAft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4pPr>
                      <a:lvl5pPr marL="1828800" algn="ctr" rtl="0" eaLnBrk="0" fontAlgn="base" hangingPunct="0">
                        <a:spcBef>
                          <a:spcPct val="50000"/>
                        </a:spcBef>
                        <a:spcAft>
                          <a:spcPct val="0"/>
                        </a:spcAft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9pPr>
                    </a:lstStyle>
                    <a:p>
                      <a:endParaRPr lang="en-US">
                        <a:solidFill>
                          <a:schemeClr val="tx1"/>
                        </a:solidFill>
                      </a:endParaRPr>
                    </a:p>
                  </xdr:txBody>
                </xdr:sp>
                <xdr:sp macro="" textlink="">
                  <xdr:nvSpPr>
                    <xdr:cNvPr id="47" name="Rectangle 46">
                      <a:extLst>
                        <a:ext uri="{FF2B5EF4-FFF2-40B4-BE49-F238E27FC236}">
                          <a16:creationId xmlns:a16="http://schemas.microsoft.com/office/drawing/2014/main" id="{207D3AAF-7DD1-B80A-4A3D-E965468893ED}"/>
                        </a:ext>
                      </a:extLst>
                    </xdr:cNvPr>
                    <xdr:cNvSpPr>
                      <a:spLocks noChangeArrowheads="1"/>
                    </xdr:cNvSpPr>
                  </xdr:nvSpPr>
                  <xdr:spPr bwMode="auto">
                    <a:xfrm>
                      <a:off x="4548022" y="2364634"/>
                      <a:ext cx="703879" cy="195546"/>
                    </a:xfrm>
                    <a:prstGeom prst="rect">
                      <a:avLst/>
                    </a:prstGeom>
                    <a:noFill/>
                    <a:ln>
                      <a:noFill/>
                    </a:ln>
                    <a:extLst>
                      <a:ext uri="{909E8E84-426E-40DD-AFC4-6F175D3DCCD1}">
                        <a14:hiddenFill xmlns:a14="http://schemas.microsoft.com/office/drawing/2010/main">
                          <a:solidFill>
                            <a:srgbClr val="FFFFFF"/>
                          </a:solidFill>
                        </a14:hiddenFill>
                      </a:ext>
                      <a:ext uri="{91240B29-F687-4F45-9708-019B960494DF}">
                        <a14:hiddenLine xmlns:a14="http://schemas.microsoft.com/office/drawing/2010/main" w="9525">
                          <a:solidFill>
                            <a:srgbClr val="000000"/>
                          </a:solidFill>
                          <a:miter lim="800000"/>
                          <a:headEnd/>
                          <a:tailEnd/>
                        </a14:hiddenLine>
                      </a:ext>
                    </a:extLst>
                  </xdr:spPr>
                  <xdr:txBody>
                    <a:bodyPr vert="horz" wrap="square" lIns="0" tIns="0" rIns="0" bIns="0" numCol="1" anchor="t" anchorCtr="0" compatLnSpc="1">
                      <a:prstTxWarp prst="textNoShape">
                        <a:avLst/>
                      </a:prstTxWarp>
                      <a:spAutoFit/>
                    </a:bodyPr>
                    <a:lstStyle>
                      <a:defPPr>
                        <a:defRPr lang="en-US"/>
                      </a:defPPr>
                      <a:lvl1pPr algn="ctr" rtl="0" eaLnBrk="0" fontAlgn="base" hangingPunct="0">
                        <a:spcBef>
                          <a:spcPct val="50000"/>
                        </a:spcBef>
                        <a:spcAft>
                          <a:spcPct val="0"/>
                        </a:spcAft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1pPr>
                      <a:lvl2pPr marL="457200" algn="ctr" rtl="0" eaLnBrk="0" fontAlgn="base" hangingPunct="0">
                        <a:spcBef>
                          <a:spcPct val="50000"/>
                        </a:spcBef>
                        <a:spcAft>
                          <a:spcPct val="0"/>
                        </a:spcAft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2pPr>
                      <a:lvl3pPr marL="914400" algn="ctr" rtl="0" eaLnBrk="0" fontAlgn="base" hangingPunct="0">
                        <a:spcBef>
                          <a:spcPct val="50000"/>
                        </a:spcBef>
                        <a:spcAft>
                          <a:spcPct val="0"/>
                        </a:spcAft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3pPr>
                      <a:lvl4pPr marL="1371600" algn="ctr" rtl="0" eaLnBrk="0" fontAlgn="base" hangingPunct="0">
                        <a:spcBef>
                          <a:spcPct val="50000"/>
                        </a:spcBef>
                        <a:spcAft>
                          <a:spcPct val="0"/>
                        </a:spcAft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4pPr>
                      <a:lvl5pPr marL="1828800" algn="ctr" rtl="0" eaLnBrk="0" fontAlgn="base" hangingPunct="0">
                        <a:spcBef>
                          <a:spcPct val="50000"/>
                        </a:spcBef>
                        <a:spcAft>
                          <a:spcPct val="0"/>
                        </a:spcAft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9pPr>
                    </a:lstStyle>
                    <a:p>
                      <a:pPr marL="0" marR="0" lvl="0" indent="0" algn="l" defTabSz="914400" rtl="0" eaLnBrk="0" fontAlgn="base" latinLnBrk="0" hangingPunct="0">
                        <a:lnSpc>
                          <a:spcPct val="100000"/>
                        </a:lnSpc>
                        <a:spcBef>
                          <a:spcPct val="0"/>
                        </a:spcBef>
                        <a:spcAft>
                          <a:spcPct val="0"/>
                        </a:spcAft>
                        <a:buClrTx/>
                        <a:buSzTx/>
                        <a:buFontTx/>
                        <a:buNone/>
                        <a:tabLst/>
                      </a:pPr>
                      <a:r>
                        <a:rPr kumimoji="0" lang="en-US" altLang="en-US" sz="1300" b="0" i="0" u="none" strike="noStrike" cap="none" normalizeH="0" baseline="0">
                          <a:ln>
                            <a:noFill/>
                          </a:ln>
                          <a:effectLst/>
                          <a:latin typeface="Roboto" panose="02000000000000000000" pitchFamily="2" charset="0"/>
                          <a:ea typeface="Roboto" panose="02000000000000000000" pitchFamily="2" charset="0"/>
                        </a:rPr>
                        <a:t>Transport</a:t>
                      </a:r>
                      <a:endParaRPr kumimoji="0" lang="en-US" altLang="en-US" sz="1300" b="0" i="0" u="none" strike="noStrike" cap="none" normalizeH="0" baseline="-25000">
                        <a:ln>
                          <a:noFill/>
                        </a:ln>
                        <a:effectLst/>
                        <a:latin typeface="Roboto" panose="02000000000000000000" pitchFamily="2" charset="0"/>
                        <a:ea typeface="Roboto" panose="02000000000000000000" pitchFamily="2" charset="0"/>
                      </a:endParaRPr>
                    </a:p>
                  </xdr:txBody>
                </xdr:sp>
                <xdr:sp macro="" textlink="">
                  <xdr:nvSpPr>
                    <xdr:cNvPr id="48" name="Rectangle 47">
                      <a:extLst>
                        <a:ext uri="{FF2B5EF4-FFF2-40B4-BE49-F238E27FC236}">
                          <a16:creationId xmlns:a16="http://schemas.microsoft.com/office/drawing/2014/main" id="{8DD754A2-914B-1E8B-F060-A2987D5C3DD8}"/>
                        </a:ext>
                      </a:extLst>
                    </xdr:cNvPr>
                    <xdr:cNvSpPr>
                      <a:spLocks noChangeArrowheads="1"/>
                    </xdr:cNvSpPr>
                  </xdr:nvSpPr>
                  <xdr:spPr bwMode="auto">
                    <a:xfrm>
                      <a:off x="4357949" y="2668684"/>
                      <a:ext cx="137160" cy="137160"/>
                    </a:xfrm>
                    <a:prstGeom prst="rect">
                      <a:avLst/>
                    </a:prstGeom>
                    <a:solidFill>
                      <a:srgbClr val="DA7D45"/>
                    </a:solidFill>
                    <a:ln>
                      <a:noFill/>
                    </a:ln>
                    <a:extLst>
                      <a:ext uri="{91240B29-F687-4F45-9708-019B960494DF}">
                        <a14:hiddenLine xmlns:a14="http://schemas.microsoft.com/office/drawing/2010/main" w="9525">
                          <a:solidFill>
                            <a:srgbClr val="000000"/>
                          </a:solidFill>
                          <a:miter lim="800000"/>
                          <a:headEnd/>
                          <a:tailEnd/>
                        </a14:hiddenLine>
                      </a:ext>
                    </a:extLst>
                  </xdr:spPr>
                  <xdr:txBody>
                    <a:bodyPr vert="horz" wrap="square" lIns="91440" tIns="45720" rIns="91440" bIns="45720" numCol="1" anchor="t" anchorCtr="0" compatLnSpc="1">
                      <a:prstTxWarp prst="textNoShape">
                        <a:avLst/>
                      </a:prstTxWarp>
                    </a:bodyPr>
                    <a:lstStyle>
                      <a:defPPr>
                        <a:defRPr lang="en-US"/>
                      </a:defPPr>
                      <a:lvl1pPr algn="ctr" rtl="0" eaLnBrk="0" fontAlgn="base" hangingPunct="0">
                        <a:spcBef>
                          <a:spcPct val="50000"/>
                        </a:spcBef>
                        <a:spcAft>
                          <a:spcPct val="0"/>
                        </a:spcAft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1pPr>
                      <a:lvl2pPr marL="457200" algn="ctr" rtl="0" eaLnBrk="0" fontAlgn="base" hangingPunct="0">
                        <a:spcBef>
                          <a:spcPct val="50000"/>
                        </a:spcBef>
                        <a:spcAft>
                          <a:spcPct val="0"/>
                        </a:spcAft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2pPr>
                      <a:lvl3pPr marL="914400" algn="ctr" rtl="0" eaLnBrk="0" fontAlgn="base" hangingPunct="0">
                        <a:spcBef>
                          <a:spcPct val="50000"/>
                        </a:spcBef>
                        <a:spcAft>
                          <a:spcPct val="0"/>
                        </a:spcAft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3pPr>
                      <a:lvl4pPr marL="1371600" algn="ctr" rtl="0" eaLnBrk="0" fontAlgn="base" hangingPunct="0">
                        <a:spcBef>
                          <a:spcPct val="50000"/>
                        </a:spcBef>
                        <a:spcAft>
                          <a:spcPct val="0"/>
                        </a:spcAft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4pPr>
                      <a:lvl5pPr marL="1828800" algn="ctr" rtl="0" eaLnBrk="0" fontAlgn="base" hangingPunct="0">
                        <a:spcBef>
                          <a:spcPct val="50000"/>
                        </a:spcBef>
                        <a:spcAft>
                          <a:spcPct val="0"/>
                        </a:spcAft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9pPr>
                    </a:lstStyle>
                    <a:p>
                      <a:endParaRPr lang="en-US">
                        <a:solidFill>
                          <a:schemeClr val="tx1"/>
                        </a:solidFill>
                      </a:endParaRPr>
                    </a:p>
                  </xdr:txBody>
                </xdr:sp>
                <xdr:sp macro="" textlink="">
                  <xdr:nvSpPr>
                    <xdr:cNvPr id="49" name="Rectangle 48">
                      <a:extLst>
                        <a:ext uri="{FF2B5EF4-FFF2-40B4-BE49-F238E27FC236}">
                          <a16:creationId xmlns:a16="http://schemas.microsoft.com/office/drawing/2014/main" id="{9E20A7AD-8A55-DFDE-83DC-1CD69DC57D51}"/>
                        </a:ext>
                      </a:extLst>
                    </xdr:cNvPr>
                    <xdr:cNvSpPr>
                      <a:spLocks noChangeArrowheads="1"/>
                    </xdr:cNvSpPr>
                  </xdr:nvSpPr>
                  <xdr:spPr bwMode="auto">
                    <a:xfrm>
                      <a:off x="4548022" y="2644607"/>
                      <a:ext cx="665055" cy="195546"/>
                    </a:xfrm>
                    <a:prstGeom prst="rect">
                      <a:avLst/>
                    </a:prstGeom>
                    <a:noFill/>
                    <a:ln>
                      <a:noFill/>
                    </a:ln>
                    <a:extLst>
                      <a:ext uri="{909E8E84-426E-40DD-AFC4-6F175D3DCCD1}">
                        <a14:hiddenFill xmlns:a14="http://schemas.microsoft.com/office/drawing/2010/main">
                          <a:solidFill>
                            <a:srgbClr val="FFFFFF"/>
                          </a:solidFill>
                        </a14:hiddenFill>
                      </a:ext>
                      <a:ext uri="{91240B29-F687-4F45-9708-019B960494DF}">
                        <a14:hiddenLine xmlns:a14="http://schemas.microsoft.com/office/drawing/2010/main" w="9525">
                          <a:solidFill>
                            <a:srgbClr val="000000"/>
                          </a:solidFill>
                          <a:miter lim="800000"/>
                          <a:headEnd/>
                          <a:tailEnd/>
                        </a14:hiddenLine>
                      </a:ext>
                    </a:extLst>
                  </xdr:spPr>
                  <xdr:txBody>
                    <a:bodyPr vert="horz" wrap="square" lIns="0" tIns="0" rIns="0" bIns="0" numCol="1" anchor="t" anchorCtr="0" compatLnSpc="1">
                      <a:prstTxWarp prst="textNoShape">
                        <a:avLst/>
                      </a:prstTxWarp>
                      <a:spAutoFit/>
                    </a:bodyPr>
                    <a:lstStyle>
                      <a:defPPr>
                        <a:defRPr lang="en-US"/>
                      </a:defPPr>
                      <a:lvl1pPr algn="ctr" rtl="0" eaLnBrk="0" fontAlgn="base" hangingPunct="0">
                        <a:spcBef>
                          <a:spcPct val="50000"/>
                        </a:spcBef>
                        <a:spcAft>
                          <a:spcPct val="0"/>
                        </a:spcAft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1pPr>
                      <a:lvl2pPr marL="457200" algn="ctr" rtl="0" eaLnBrk="0" fontAlgn="base" hangingPunct="0">
                        <a:spcBef>
                          <a:spcPct val="50000"/>
                        </a:spcBef>
                        <a:spcAft>
                          <a:spcPct val="0"/>
                        </a:spcAft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2pPr>
                      <a:lvl3pPr marL="914400" algn="ctr" rtl="0" eaLnBrk="0" fontAlgn="base" hangingPunct="0">
                        <a:spcBef>
                          <a:spcPct val="50000"/>
                        </a:spcBef>
                        <a:spcAft>
                          <a:spcPct val="0"/>
                        </a:spcAft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3pPr>
                      <a:lvl4pPr marL="1371600" algn="ctr" rtl="0" eaLnBrk="0" fontAlgn="base" hangingPunct="0">
                        <a:spcBef>
                          <a:spcPct val="50000"/>
                        </a:spcBef>
                        <a:spcAft>
                          <a:spcPct val="0"/>
                        </a:spcAft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4pPr>
                      <a:lvl5pPr marL="1828800" algn="ctr" rtl="0" eaLnBrk="0" fontAlgn="base" hangingPunct="0">
                        <a:spcBef>
                          <a:spcPct val="50000"/>
                        </a:spcBef>
                        <a:spcAft>
                          <a:spcPct val="0"/>
                        </a:spcAft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9pPr>
                    </a:lstStyle>
                    <a:p>
                      <a:pPr marL="0" marR="0" lvl="0" indent="0" algn="l" defTabSz="914400" rtl="0" eaLnBrk="0" fontAlgn="base" latinLnBrk="0" hangingPunct="0">
                        <a:lnSpc>
                          <a:spcPct val="100000"/>
                        </a:lnSpc>
                        <a:spcBef>
                          <a:spcPct val="0"/>
                        </a:spcBef>
                        <a:spcAft>
                          <a:spcPct val="0"/>
                        </a:spcAft>
                        <a:buClrTx/>
                        <a:buSzTx/>
                        <a:buFontTx/>
                        <a:buNone/>
                        <a:tabLst/>
                      </a:pPr>
                      <a:r>
                        <a:rPr lang="en-US" altLang="en-US" sz="1300">
                          <a:latin typeface="Roboto" panose="02000000000000000000" pitchFamily="2" charset="0"/>
                          <a:ea typeface="Roboto" panose="02000000000000000000" pitchFamily="2" charset="0"/>
                        </a:rPr>
                        <a:t>Buildings</a:t>
                      </a:r>
                      <a:endParaRPr kumimoji="0" lang="en-US" altLang="en-US" sz="1300" b="0" i="0" u="none" strike="noStrike" cap="none" normalizeH="0" baseline="-25000">
                        <a:ln>
                          <a:noFill/>
                        </a:ln>
                        <a:effectLst/>
                        <a:latin typeface="Roboto" panose="02000000000000000000" pitchFamily="2" charset="0"/>
                        <a:ea typeface="Roboto" panose="02000000000000000000" pitchFamily="2" charset="0"/>
                      </a:endParaRPr>
                    </a:p>
                  </xdr:txBody>
                </xdr:sp>
                <xdr:sp macro="" textlink="">
                  <xdr:nvSpPr>
                    <xdr:cNvPr id="50" name="Rectangle 49">
                      <a:extLst>
                        <a:ext uri="{FF2B5EF4-FFF2-40B4-BE49-F238E27FC236}">
                          <a16:creationId xmlns:a16="http://schemas.microsoft.com/office/drawing/2014/main" id="{7FEC37CB-F4B9-5F62-5BDD-D1399E9F2F84}"/>
                        </a:ext>
                      </a:extLst>
                    </xdr:cNvPr>
                    <xdr:cNvSpPr>
                      <a:spLocks noChangeArrowheads="1"/>
                    </xdr:cNvSpPr>
                  </xdr:nvSpPr>
                  <xdr:spPr bwMode="auto">
                    <a:xfrm>
                      <a:off x="4357949" y="2938561"/>
                      <a:ext cx="137160" cy="137160"/>
                    </a:xfrm>
                    <a:prstGeom prst="rect">
                      <a:avLst/>
                    </a:prstGeom>
                    <a:solidFill>
                      <a:srgbClr val="E5BA4F"/>
                    </a:solidFill>
                    <a:ln>
                      <a:noFill/>
                    </a:ln>
                    <a:extLst>
                      <a:ext uri="{91240B29-F687-4F45-9708-019B960494DF}">
                        <a14:hiddenLine xmlns:a14="http://schemas.microsoft.com/office/drawing/2010/main" w="9525">
                          <a:solidFill>
                            <a:srgbClr val="000000"/>
                          </a:solidFill>
                          <a:miter lim="800000"/>
                          <a:headEnd/>
                          <a:tailEnd/>
                        </a14:hiddenLine>
                      </a:ext>
                    </a:extLst>
                  </xdr:spPr>
                  <xdr:txBody>
                    <a:bodyPr vert="horz" wrap="square" lIns="91440" tIns="45720" rIns="91440" bIns="45720" numCol="1" anchor="t" anchorCtr="0" compatLnSpc="1">
                      <a:prstTxWarp prst="textNoShape">
                        <a:avLst/>
                      </a:prstTxWarp>
                    </a:bodyPr>
                    <a:lstStyle>
                      <a:defPPr>
                        <a:defRPr lang="en-US"/>
                      </a:defPPr>
                      <a:lvl1pPr algn="ctr" rtl="0" eaLnBrk="0" fontAlgn="base" hangingPunct="0">
                        <a:spcBef>
                          <a:spcPct val="50000"/>
                        </a:spcBef>
                        <a:spcAft>
                          <a:spcPct val="0"/>
                        </a:spcAft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1pPr>
                      <a:lvl2pPr marL="457200" algn="ctr" rtl="0" eaLnBrk="0" fontAlgn="base" hangingPunct="0">
                        <a:spcBef>
                          <a:spcPct val="50000"/>
                        </a:spcBef>
                        <a:spcAft>
                          <a:spcPct val="0"/>
                        </a:spcAft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2pPr>
                      <a:lvl3pPr marL="914400" algn="ctr" rtl="0" eaLnBrk="0" fontAlgn="base" hangingPunct="0">
                        <a:spcBef>
                          <a:spcPct val="50000"/>
                        </a:spcBef>
                        <a:spcAft>
                          <a:spcPct val="0"/>
                        </a:spcAft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3pPr>
                      <a:lvl4pPr marL="1371600" algn="ctr" rtl="0" eaLnBrk="0" fontAlgn="base" hangingPunct="0">
                        <a:spcBef>
                          <a:spcPct val="50000"/>
                        </a:spcBef>
                        <a:spcAft>
                          <a:spcPct val="0"/>
                        </a:spcAft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4pPr>
                      <a:lvl5pPr marL="1828800" algn="ctr" rtl="0" eaLnBrk="0" fontAlgn="base" hangingPunct="0">
                        <a:spcBef>
                          <a:spcPct val="50000"/>
                        </a:spcBef>
                        <a:spcAft>
                          <a:spcPct val="0"/>
                        </a:spcAft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9pPr>
                    </a:lstStyle>
                    <a:p>
                      <a:endParaRPr lang="en-US">
                        <a:solidFill>
                          <a:schemeClr val="tx1"/>
                        </a:solidFill>
                      </a:endParaRPr>
                    </a:p>
                  </xdr:txBody>
                </xdr:sp>
                <xdr:sp macro="" textlink="">
                  <xdr:nvSpPr>
                    <xdr:cNvPr id="51" name="Rectangle 50">
                      <a:extLst>
                        <a:ext uri="{FF2B5EF4-FFF2-40B4-BE49-F238E27FC236}">
                          <a16:creationId xmlns:a16="http://schemas.microsoft.com/office/drawing/2014/main" id="{98F8B612-0AB2-4C44-B0C5-9533EC77CE24}"/>
                        </a:ext>
                      </a:extLst>
                    </xdr:cNvPr>
                    <xdr:cNvSpPr>
                      <a:spLocks noChangeArrowheads="1"/>
                    </xdr:cNvSpPr>
                  </xdr:nvSpPr>
                  <xdr:spPr bwMode="auto">
                    <a:xfrm>
                      <a:off x="4548022" y="2911310"/>
                      <a:ext cx="606755" cy="195546"/>
                    </a:xfrm>
                    <a:prstGeom prst="rect">
                      <a:avLst/>
                    </a:prstGeom>
                    <a:noFill/>
                    <a:ln>
                      <a:noFill/>
                    </a:ln>
                    <a:extLst>
                      <a:ext uri="{909E8E84-426E-40DD-AFC4-6F175D3DCCD1}">
                        <a14:hiddenFill xmlns:a14="http://schemas.microsoft.com/office/drawing/2010/main">
                          <a:solidFill>
                            <a:srgbClr val="FFFFFF"/>
                          </a:solidFill>
                        </a14:hiddenFill>
                      </a:ext>
                      <a:ext uri="{91240B29-F687-4F45-9708-019B960494DF}">
                        <a14:hiddenLine xmlns:a14="http://schemas.microsoft.com/office/drawing/2010/main" w="9525">
                          <a:solidFill>
                            <a:srgbClr val="000000"/>
                          </a:solidFill>
                          <a:miter lim="800000"/>
                          <a:headEnd/>
                          <a:tailEnd/>
                        </a14:hiddenLine>
                      </a:ext>
                    </a:extLst>
                  </xdr:spPr>
                  <xdr:txBody>
                    <a:bodyPr vert="horz" wrap="square" lIns="0" tIns="0" rIns="0" bIns="0" numCol="1" anchor="t" anchorCtr="0" compatLnSpc="1">
                      <a:prstTxWarp prst="textNoShape">
                        <a:avLst/>
                      </a:prstTxWarp>
                      <a:spAutoFit/>
                    </a:bodyPr>
                    <a:lstStyle>
                      <a:defPPr>
                        <a:defRPr lang="en-US"/>
                      </a:defPPr>
                      <a:lvl1pPr algn="ctr" rtl="0" eaLnBrk="0" fontAlgn="base" hangingPunct="0">
                        <a:spcBef>
                          <a:spcPct val="50000"/>
                        </a:spcBef>
                        <a:spcAft>
                          <a:spcPct val="0"/>
                        </a:spcAft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1pPr>
                      <a:lvl2pPr marL="457200" algn="ctr" rtl="0" eaLnBrk="0" fontAlgn="base" hangingPunct="0">
                        <a:spcBef>
                          <a:spcPct val="50000"/>
                        </a:spcBef>
                        <a:spcAft>
                          <a:spcPct val="0"/>
                        </a:spcAft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2pPr>
                      <a:lvl3pPr marL="914400" algn="ctr" rtl="0" eaLnBrk="0" fontAlgn="base" hangingPunct="0">
                        <a:spcBef>
                          <a:spcPct val="50000"/>
                        </a:spcBef>
                        <a:spcAft>
                          <a:spcPct val="0"/>
                        </a:spcAft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3pPr>
                      <a:lvl4pPr marL="1371600" algn="ctr" rtl="0" eaLnBrk="0" fontAlgn="base" hangingPunct="0">
                        <a:spcBef>
                          <a:spcPct val="50000"/>
                        </a:spcBef>
                        <a:spcAft>
                          <a:spcPct val="0"/>
                        </a:spcAft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4pPr>
                      <a:lvl5pPr marL="1828800" algn="ctr" rtl="0" eaLnBrk="0" fontAlgn="base" hangingPunct="0">
                        <a:spcBef>
                          <a:spcPct val="50000"/>
                        </a:spcBef>
                        <a:spcAft>
                          <a:spcPct val="0"/>
                        </a:spcAft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9pPr>
                    </a:lstStyle>
                    <a:p>
                      <a:pPr marL="0" marR="0" lvl="0" indent="0" algn="l" defTabSz="914400" rtl="0" eaLnBrk="0" fontAlgn="base" latinLnBrk="0" hangingPunct="0">
                        <a:lnSpc>
                          <a:spcPct val="100000"/>
                        </a:lnSpc>
                        <a:spcBef>
                          <a:spcPct val="0"/>
                        </a:spcBef>
                        <a:spcAft>
                          <a:spcPct val="0"/>
                        </a:spcAft>
                        <a:buClrTx/>
                        <a:buSzTx/>
                        <a:buFontTx/>
                        <a:buNone/>
                        <a:tabLst/>
                      </a:pPr>
                      <a:r>
                        <a:rPr kumimoji="0" lang="en-US" altLang="en-US" sz="1300" b="0" i="0" u="none" strike="noStrike" cap="none" normalizeH="0" baseline="0">
                          <a:ln>
                            <a:noFill/>
                          </a:ln>
                          <a:effectLst/>
                          <a:latin typeface="Roboto" panose="02000000000000000000" pitchFamily="2" charset="0"/>
                          <a:ea typeface="Roboto" panose="02000000000000000000" pitchFamily="2" charset="0"/>
                        </a:rPr>
                        <a:t>Industry</a:t>
                      </a:r>
                      <a:endParaRPr kumimoji="0" lang="en-US" altLang="en-US" sz="1300" b="0" i="0" u="none" strike="noStrike" cap="none" normalizeH="0" baseline="-25000">
                        <a:ln>
                          <a:noFill/>
                        </a:ln>
                        <a:effectLst/>
                        <a:latin typeface="Roboto" panose="02000000000000000000" pitchFamily="2" charset="0"/>
                        <a:ea typeface="Roboto" panose="02000000000000000000" pitchFamily="2" charset="0"/>
                      </a:endParaRPr>
                    </a:p>
                  </xdr:txBody>
                </xdr:sp>
                <xdr:sp macro="" textlink="">
                  <xdr:nvSpPr>
                    <xdr:cNvPr id="52" name="Rectangle 51">
                      <a:extLst>
                        <a:ext uri="{FF2B5EF4-FFF2-40B4-BE49-F238E27FC236}">
                          <a16:creationId xmlns:a16="http://schemas.microsoft.com/office/drawing/2014/main" id="{F5DF1419-E56B-75F0-91FC-7E2DD34275B9}"/>
                        </a:ext>
                      </a:extLst>
                    </xdr:cNvPr>
                    <xdr:cNvSpPr>
                      <a:spLocks noChangeArrowheads="1"/>
                    </xdr:cNvSpPr>
                  </xdr:nvSpPr>
                  <xdr:spPr bwMode="auto">
                    <a:xfrm>
                      <a:off x="4357949" y="3202088"/>
                      <a:ext cx="137160" cy="137160"/>
                    </a:xfrm>
                    <a:prstGeom prst="rect">
                      <a:avLst/>
                    </a:prstGeom>
                    <a:solidFill>
                      <a:srgbClr val="948BB3"/>
                    </a:solidFill>
                    <a:ln>
                      <a:noFill/>
                    </a:ln>
                    <a:extLst>
                      <a:ext uri="{91240B29-F687-4F45-9708-019B960494DF}">
                        <a14:hiddenLine xmlns:a14="http://schemas.microsoft.com/office/drawing/2010/main" w="9525">
                          <a:solidFill>
                            <a:srgbClr val="000000"/>
                          </a:solidFill>
                          <a:miter lim="800000"/>
                          <a:headEnd/>
                          <a:tailEnd/>
                        </a14:hiddenLine>
                      </a:ext>
                    </a:extLst>
                  </xdr:spPr>
                  <xdr:txBody>
                    <a:bodyPr vert="horz" wrap="square" lIns="91440" tIns="45720" rIns="91440" bIns="45720" numCol="1" anchor="t" anchorCtr="0" compatLnSpc="1">
                      <a:prstTxWarp prst="textNoShape">
                        <a:avLst/>
                      </a:prstTxWarp>
                    </a:bodyPr>
                    <a:lstStyle>
                      <a:defPPr>
                        <a:defRPr lang="en-US"/>
                      </a:defPPr>
                      <a:lvl1pPr algn="ctr" rtl="0" eaLnBrk="0" fontAlgn="base" hangingPunct="0">
                        <a:spcBef>
                          <a:spcPct val="50000"/>
                        </a:spcBef>
                        <a:spcAft>
                          <a:spcPct val="0"/>
                        </a:spcAft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1pPr>
                      <a:lvl2pPr marL="457200" algn="ctr" rtl="0" eaLnBrk="0" fontAlgn="base" hangingPunct="0">
                        <a:spcBef>
                          <a:spcPct val="50000"/>
                        </a:spcBef>
                        <a:spcAft>
                          <a:spcPct val="0"/>
                        </a:spcAft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2pPr>
                      <a:lvl3pPr marL="914400" algn="ctr" rtl="0" eaLnBrk="0" fontAlgn="base" hangingPunct="0">
                        <a:spcBef>
                          <a:spcPct val="50000"/>
                        </a:spcBef>
                        <a:spcAft>
                          <a:spcPct val="0"/>
                        </a:spcAft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3pPr>
                      <a:lvl4pPr marL="1371600" algn="ctr" rtl="0" eaLnBrk="0" fontAlgn="base" hangingPunct="0">
                        <a:spcBef>
                          <a:spcPct val="50000"/>
                        </a:spcBef>
                        <a:spcAft>
                          <a:spcPct val="0"/>
                        </a:spcAft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4pPr>
                      <a:lvl5pPr marL="1828800" algn="ctr" rtl="0" eaLnBrk="0" fontAlgn="base" hangingPunct="0">
                        <a:spcBef>
                          <a:spcPct val="50000"/>
                        </a:spcBef>
                        <a:spcAft>
                          <a:spcPct val="0"/>
                        </a:spcAft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9pPr>
                    </a:lstStyle>
                    <a:p>
                      <a:endParaRPr lang="en-US">
                        <a:solidFill>
                          <a:schemeClr val="tx1"/>
                        </a:solidFill>
                      </a:endParaRPr>
                    </a:p>
                  </xdr:txBody>
                </xdr:sp>
                <xdr:sp macro="" textlink="">
                  <xdr:nvSpPr>
                    <xdr:cNvPr id="53" name="Rectangle 52">
                      <a:extLst>
                        <a:ext uri="{FF2B5EF4-FFF2-40B4-BE49-F238E27FC236}">
                          <a16:creationId xmlns:a16="http://schemas.microsoft.com/office/drawing/2014/main" id="{4F861C89-A390-2EA1-3902-54F2C49BEFFD}"/>
                        </a:ext>
                      </a:extLst>
                    </xdr:cNvPr>
                    <xdr:cNvSpPr>
                      <a:spLocks noChangeArrowheads="1"/>
                    </xdr:cNvSpPr>
                  </xdr:nvSpPr>
                  <xdr:spPr bwMode="auto">
                    <a:xfrm>
                      <a:off x="4548022" y="3179598"/>
                      <a:ext cx="538876" cy="195546"/>
                    </a:xfrm>
                    <a:prstGeom prst="rect">
                      <a:avLst/>
                    </a:prstGeom>
                    <a:noFill/>
                    <a:ln>
                      <a:noFill/>
                    </a:ln>
                    <a:extLst>
                      <a:ext uri="{909E8E84-426E-40DD-AFC4-6F175D3DCCD1}">
                        <a14:hiddenFill xmlns:a14="http://schemas.microsoft.com/office/drawing/2010/main">
                          <a:solidFill>
                            <a:srgbClr val="FFFFFF"/>
                          </a:solidFill>
                        </a14:hiddenFill>
                      </a:ext>
                      <a:ext uri="{91240B29-F687-4F45-9708-019B960494DF}">
                        <a14:hiddenLine xmlns:a14="http://schemas.microsoft.com/office/drawing/2010/main" w="9525">
                          <a:solidFill>
                            <a:srgbClr val="000000"/>
                          </a:solidFill>
                          <a:miter lim="800000"/>
                          <a:headEnd/>
                          <a:tailEnd/>
                        </a14:hiddenLine>
                      </a:ext>
                    </a:extLst>
                  </xdr:spPr>
                  <xdr:txBody>
                    <a:bodyPr vert="horz" wrap="square" lIns="0" tIns="0" rIns="0" bIns="0" numCol="1" anchor="t" anchorCtr="0" compatLnSpc="1">
                      <a:prstTxWarp prst="textNoShape">
                        <a:avLst/>
                      </a:prstTxWarp>
                      <a:spAutoFit/>
                    </a:bodyPr>
                    <a:lstStyle>
                      <a:defPPr>
                        <a:defRPr lang="en-US"/>
                      </a:defPPr>
                      <a:lvl1pPr algn="ctr" rtl="0" eaLnBrk="0" fontAlgn="base" hangingPunct="0">
                        <a:spcBef>
                          <a:spcPct val="50000"/>
                        </a:spcBef>
                        <a:spcAft>
                          <a:spcPct val="0"/>
                        </a:spcAft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1pPr>
                      <a:lvl2pPr marL="457200" algn="ctr" rtl="0" eaLnBrk="0" fontAlgn="base" hangingPunct="0">
                        <a:spcBef>
                          <a:spcPct val="50000"/>
                        </a:spcBef>
                        <a:spcAft>
                          <a:spcPct val="0"/>
                        </a:spcAft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2pPr>
                      <a:lvl3pPr marL="914400" algn="ctr" rtl="0" eaLnBrk="0" fontAlgn="base" hangingPunct="0">
                        <a:spcBef>
                          <a:spcPct val="50000"/>
                        </a:spcBef>
                        <a:spcAft>
                          <a:spcPct val="0"/>
                        </a:spcAft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3pPr>
                      <a:lvl4pPr marL="1371600" algn="ctr" rtl="0" eaLnBrk="0" fontAlgn="base" hangingPunct="0">
                        <a:spcBef>
                          <a:spcPct val="50000"/>
                        </a:spcBef>
                        <a:spcAft>
                          <a:spcPct val="0"/>
                        </a:spcAft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4pPr>
                      <a:lvl5pPr marL="1828800" algn="ctr" rtl="0" eaLnBrk="0" fontAlgn="base" hangingPunct="0">
                        <a:spcBef>
                          <a:spcPct val="50000"/>
                        </a:spcBef>
                        <a:spcAft>
                          <a:spcPct val="0"/>
                        </a:spcAft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9pPr>
                    </a:lstStyle>
                    <a:p>
                      <a:pPr marL="0" marR="0" lvl="0" indent="0" algn="l" defTabSz="914400" rtl="0" eaLnBrk="0" fontAlgn="base" latinLnBrk="0" hangingPunct="0">
                        <a:lnSpc>
                          <a:spcPct val="100000"/>
                        </a:lnSpc>
                        <a:spcBef>
                          <a:spcPct val="0"/>
                        </a:spcBef>
                        <a:spcAft>
                          <a:spcPct val="0"/>
                        </a:spcAft>
                        <a:buClrTx/>
                        <a:buSzTx/>
                        <a:buFontTx/>
                        <a:buNone/>
                        <a:tabLst/>
                      </a:pPr>
                      <a:r>
                        <a:rPr lang="en-US" altLang="en-US" sz="1300">
                          <a:latin typeface="Roboto" panose="02000000000000000000" pitchFamily="2" charset="0"/>
                          <a:ea typeface="Roboto" panose="02000000000000000000" pitchFamily="2" charset="0"/>
                        </a:rPr>
                        <a:t>Electric</a:t>
                      </a:r>
                      <a:endParaRPr kumimoji="0" lang="en-US" altLang="en-US" sz="1300" b="0" i="0" u="none" strike="noStrike" cap="none" normalizeH="0" baseline="-25000">
                        <a:ln>
                          <a:noFill/>
                        </a:ln>
                        <a:effectLst/>
                        <a:latin typeface="Roboto" panose="02000000000000000000" pitchFamily="2" charset="0"/>
                        <a:ea typeface="Roboto" panose="02000000000000000000" pitchFamily="2" charset="0"/>
                      </a:endParaRPr>
                    </a:p>
                  </xdr:txBody>
                </xdr:sp>
              </xdr:grpSp>
              <mc:AlternateContent xmlns:mc="http://schemas.openxmlformats.org/markup-compatibility/2006">
                <mc:Choice xmlns:a14="http://schemas.microsoft.com/office/drawing/2010/main" Requires="a14">
                  <xdr:grpSp>
                    <xdr:nvGrpSpPr>
                      <xdr:cNvPr id="45" name="Group 44">
                        <a:extLst>
                          <a:ext uri="{FF2B5EF4-FFF2-40B4-BE49-F238E27FC236}">
                            <a16:creationId xmlns:a16="http://schemas.microsoft.com/office/drawing/2014/main" id="{8F2FA862-D94E-ACE8-CC48-9E87B5383C09}"/>
                          </a:ext>
                        </a:extLst>
                      </xdr:cNvPr>
                      <xdr:cNvGrpSpPr/>
                    </xdr:nvGrpSpPr>
                    <xdr:grpSpPr>
                      <a:xfrm>
                        <a:off x="0" y="0"/>
                        <a:ext cx="0" cy="0"/>
                        <a:chOff x="0" y="0"/>
                        <a:chExt cx="0" cy="0"/>
                      </a:xfrm>
                    </xdr:grpSpPr>
                  </xdr:grpSp>
                </mc:Choice>
                <mc:Fallback/>
              </mc:AlternateContent>
            </xdr:grpSp>
          </xdr:grpSp>
          <xdr:grpSp>
            <xdr:nvGrpSpPr>
              <xdr:cNvPr id="32" name="Group 31">
                <a:extLst>
                  <a:ext uri="{FF2B5EF4-FFF2-40B4-BE49-F238E27FC236}">
                    <a16:creationId xmlns:a16="http://schemas.microsoft.com/office/drawing/2014/main" id="{AA02C3EF-5081-BB8C-67BC-FE777A134AF7}"/>
                  </a:ext>
                </a:extLst>
              </xdr:cNvPr>
              <xdr:cNvGrpSpPr/>
            </xdr:nvGrpSpPr>
            <xdr:grpSpPr>
              <a:xfrm>
                <a:off x="11249703" y="8382010"/>
                <a:ext cx="5076758" cy="461665"/>
                <a:chOff x="11264644" y="4930588"/>
                <a:chExt cx="5076758" cy="461665"/>
              </a:xfrm>
            </xdr:grpSpPr>
            <xdr:grpSp>
              <xdr:nvGrpSpPr>
                <xdr:cNvPr id="33" name="Group 32">
                  <a:extLst>
                    <a:ext uri="{FF2B5EF4-FFF2-40B4-BE49-F238E27FC236}">
                      <a16:creationId xmlns:a16="http://schemas.microsoft.com/office/drawing/2014/main" id="{BB286BA3-81BF-BEDC-5F4E-3349ABACB00E}"/>
                    </a:ext>
                  </a:extLst>
                </xdr:cNvPr>
                <xdr:cNvGrpSpPr/>
              </xdr:nvGrpSpPr>
              <xdr:grpSpPr>
                <a:xfrm>
                  <a:off x="11264644" y="4930588"/>
                  <a:ext cx="5076758" cy="461665"/>
                  <a:chOff x="2355612" y="5407223"/>
                  <a:chExt cx="5076758" cy="461665"/>
                </a:xfrm>
              </xdr:grpSpPr>
              <xdr:sp macro="" textlink="">
                <xdr:nvSpPr>
                  <xdr:cNvPr id="35" name="TextBox 3">
                    <a:extLst>
                      <a:ext uri="{FF2B5EF4-FFF2-40B4-BE49-F238E27FC236}">
                        <a16:creationId xmlns:a16="http://schemas.microsoft.com/office/drawing/2014/main" id="{7269C660-4FB6-86B3-09EB-23A95E0CB9F4}"/>
                      </a:ext>
                    </a:extLst>
                  </xdr:cNvPr>
                  <xdr:cNvSpPr txBox="1"/>
                </xdr:nvSpPr>
                <xdr:spPr>
                  <a:xfrm>
                    <a:off x="2355612" y="5410200"/>
                    <a:ext cx="623367" cy="276999"/>
                  </a:xfrm>
                  <a:prstGeom prst="rect">
                    <a:avLst/>
                  </a:prstGeom>
                  <a:noFill/>
                </xdr:spPr>
                <xdr:txBody>
                  <a:bodyPr wrap="square" rtlCol="0">
                    <a:spAutoFit/>
                  </a:bodyPr>
                  <a:lstStyle>
                    <a:defPPr>
                      <a:defRPr lang="en-US"/>
                    </a:defPPr>
                    <a:lvl1pPr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1pPr>
                    <a:lvl2pPr marL="4572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2pPr>
                    <a:lvl3pPr marL="9144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3pPr>
                    <a:lvl4pPr marL="13716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4pPr>
                    <a:lvl5pPr marL="18288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9pPr>
                  </a:lstStyle>
                  <a:p>
                    <a:pPr>
                      <a:spcBef>
                        <a:spcPts val="0"/>
                      </a:spcBef>
                    </a:pPr>
                    <a:r>
                      <a:rPr lang="en-US" sz="1200" b="1">
                        <a:solidFill>
                          <a:schemeClr val="tx1"/>
                        </a:solidFill>
                        <a:latin typeface="Roboto" panose="02000000000000000000" pitchFamily="2" charset="0"/>
                        <a:ea typeface="Roboto" panose="02000000000000000000" pitchFamily="2" charset="0"/>
                      </a:rPr>
                      <a:t>2005</a:t>
                    </a:r>
                  </a:p>
                </xdr:txBody>
              </xdr:sp>
              <xdr:sp macro="" textlink="">
                <xdr:nvSpPr>
                  <xdr:cNvPr id="36" name="TextBox 7">
                    <a:extLst>
                      <a:ext uri="{FF2B5EF4-FFF2-40B4-BE49-F238E27FC236}">
                        <a16:creationId xmlns:a16="http://schemas.microsoft.com/office/drawing/2014/main" id="{A77AE396-D517-6688-AB2D-DE83CEC539B8}"/>
                      </a:ext>
                    </a:extLst>
                  </xdr:cNvPr>
                  <xdr:cNvSpPr txBox="1"/>
                </xdr:nvSpPr>
                <xdr:spPr>
                  <a:xfrm>
                    <a:off x="3009789" y="5410200"/>
                    <a:ext cx="623367" cy="276999"/>
                  </a:xfrm>
                  <a:prstGeom prst="rect">
                    <a:avLst/>
                  </a:prstGeom>
                  <a:noFill/>
                </xdr:spPr>
                <xdr:txBody>
                  <a:bodyPr wrap="square" rtlCol="0">
                    <a:spAutoFit/>
                  </a:bodyPr>
                  <a:lstStyle>
                    <a:defPPr>
                      <a:defRPr lang="en-US"/>
                    </a:defPPr>
                    <a:lvl1pPr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1pPr>
                    <a:lvl2pPr marL="4572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2pPr>
                    <a:lvl3pPr marL="9144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3pPr>
                    <a:lvl4pPr marL="13716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4pPr>
                    <a:lvl5pPr marL="18288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9pPr>
                  </a:lstStyle>
                  <a:p>
                    <a:pPr>
                      <a:spcBef>
                        <a:spcPts val="0"/>
                      </a:spcBef>
                    </a:pPr>
                    <a:r>
                      <a:rPr lang="en-US" sz="1200" b="1">
                        <a:solidFill>
                          <a:schemeClr val="tx1"/>
                        </a:solidFill>
                        <a:latin typeface="Roboto" panose="02000000000000000000" pitchFamily="2" charset="0"/>
                        <a:ea typeface="Roboto" panose="02000000000000000000" pitchFamily="2" charset="0"/>
                      </a:rPr>
                      <a:t>2021</a:t>
                    </a:r>
                  </a:p>
                </xdr:txBody>
              </xdr:sp>
              <xdr:sp macro="" textlink="">
                <xdr:nvSpPr>
                  <xdr:cNvPr id="37" name="TextBox 8">
                    <a:extLst>
                      <a:ext uri="{FF2B5EF4-FFF2-40B4-BE49-F238E27FC236}">
                        <a16:creationId xmlns:a16="http://schemas.microsoft.com/office/drawing/2014/main" id="{6FACAF86-D062-296A-10F9-DDCF4552A149}"/>
                      </a:ext>
                    </a:extLst>
                  </xdr:cNvPr>
                  <xdr:cNvSpPr txBox="1"/>
                </xdr:nvSpPr>
                <xdr:spPr>
                  <a:xfrm>
                    <a:off x="3639008" y="5409403"/>
                    <a:ext cx="701996" cy="278684"/>
                  </a:xfrm>
                  <a:prstGeom prst="rect">
                    <a:avLst/>
                  </a:prstGeom>
                  <a:noFill/>
                </xdr:spPr>
                <xdr:txBody>
                  <a:bodyPr wrap="square" rtlCol="0">
                    <a:spAutoFit/>
                  </a:bodyPr>
                  <a:lstStyle>
                    <a:defPPr>
                      <a:defRPr lang="en-US"/>
                    </a:defPPr>
                    <a:lvl1pPr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1pPr>
                    <a:lvl2pPr marL="4572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2pPr>
                    <a:lvl3pPr marL="9144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3pPr>
                    <a:lvl4pPr marL="13716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4pPr>
                    <a:lvl5pPr marL="18288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9pPr>
                  </a:lstStyle>
                  <a:p>
                    <a:pPr>
                      <a:spcBef>
                        <a:spcPts val="0"/>
                      </a:spcBef>
                    </a:pPr>
                    <a:r>
                      <a:rPr lang="en-US" sz="1200">
                        <a:solidFill>
                          <a:schemeClr val="tx1"/>
                        </a:solidFill>
                        <a:latin typeface="Roboto" panose="02000000000000000000" pitchFamily="2" charset="0"/>
                        <a:ea typeface="Roboto" panose="02000000000000000000" pitchFamily="2" charset="0"/>
                      </a:rPr>
                      <a:t>Electric</a:t>
                    </a:r>
                  </a:p>
                </xdr:txBody>
              </xdr:sp>
              <xdr:sp macro="" textlink="">
                <xdr:nvSpPr>
                  <xdr:cNvPr id="38" name="TextBox 9">
                    <a:extLst>
                      <a:ext uri="{FF2B5EF4-FFF2-40B4-BE49-F238E27FC236}">
                        <a16:creationId xmlns:a16="http://schemas.microsoft.com/office/drawing/2014/main" id="{8964363B-A0CA-9778-4332-A47F3C903EC0}"/>
                      </a:ext>
                    </a:extLst>
                  </xdr:cNvPr>
                  <xdr:cNvSpPr txBox="1"/>
                </xdr:nvSpPr>
                <xdr:spPr>
                  <a:xfrm>
                    <a:off x="4258039" y="5409403"/>
                    <a:ext cx="749628" cy="276999"/>
                  </a:xfrm>
                  <a:prstGeom prst="rect">
                    <a:avLst/>
                  </a:prstGeom>
                  <a:noFill/>
                </xdr:spPr>
                <xdr:txBody>
                  <a:bodyPr wrap="square" rtlCol="0">
                    <a:spAutoFit/>
                  </a:bodyPr>
                  <a:lstStyle>
                    <a:defPPr>
                      <a:defRPr lang="en-US"/>
                    </a:defPPr>
                    <a:lvl1pPr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1pPr>
                    <a:lvl2pPr marL="4572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2pPr>
                    <a:lvl3pPr marL="9144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3pPr>
                    <a:lvl4pPr marL="13716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4pPr>
                    <a:lvl5pPr marL="18288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9pPr>
                  </a:lstStyle>
                  <a:p>
                    <a:pPr>
                      <a:spcBef>
                        <a:spcPts val="0"/>
                      </a:spcBef>
                    </a:pPr>
                    <a:r>
                      <a:rPr lang="en-US" sz="1200">
                        <a:solidFill>
                          <a:schemeClr val="tx1"/>
                        </a:solidFill>
                        <a:latin typeface="Roboto" panose="02000000000000000000" pitchFamily="2" charset="0"/>
                        <a:ea typeface="Roboto" panose="02000000000000000000" pitchFamily="2" charset="0"/>
                      </a:rPr>
                      <a:t>Industry</a:t>
                    </a:r>
                  </a:p>
                </xdr:txBody>
              </xdr:sp>
              <xdr:sp macro="" textlink="">
                <xdr:nvSpPr>
                  <xdr:cNvPr id="39" name="TextBox 10">
                    <a:extLst>
                      <a:ext uri="{FF2B5EF4-FFF2-40B4-BE49-F238E27FC236}">
                        <a16:creationId xmlns:a16="http://schemas.microsoft.com/office/drawing/2014/main" id="{A16098CD-0093-2D98-74B3-61718CF1BEA6}"/>
                      </a:ext>
                    </a:extLst>
                  </xdr:cNvPr>
                  <xdr:cNvSpPr txBox="1"/>
                </xdr:nvSpPr>
                <xdr:spPr>
                  <a:xfrm>
                    <a:off x="4856627" y="5409402"/>
                    <a:ext cx="846556" cy="278684"/>
                  </a:xfrm>
                  <a:prstGeom prst="rect">
                    <a:avLst/>
                  </a:prstGeom>
                  <a:noFill/>
                </xdr:spPr>
                <xdr:txBody>
                  <a:bodyPr wrap="square" rtlCol="0">
                    <a:spAutoFit/>
                  </a:bodyPr>
                  <a:lstStyle>
                    <a:defPPr>
                      <a:defRPr lang="en-US"/>
                    </a:defPPr>
                    <a:lvl1pPr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1pPr>
                    <a:lvl2pPr marL="4572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2pPr>
                    <a:lvl3pPr marL="9144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3pPr>
                    <a:lvl4pPr marL="13716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4pPr>
                    <a:lvl5pPr marL="18288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9pPr>
                  </a:lstStyle>
                  <a:p>
                    <a:pPr>
                      <a:spcBef>
                        <a:spcPts val="0"/>
                      </a:spcBef>
                    </a:pPr>
                    <a:r>
                      <a:rPr lang="en-US" sz="1200">
                        <a:solidFill>
                          <a:schemeClr val="tx1"/>
                        </a:solidFill>
                        <a:latin typeface="Roboto" panose="02000000000000000000" pitchFamily="2" charset="0"/>
                        <a:ea typeface="Roboto" panose="02000000000000000000" pitchFamily="2" charset="0"/>
                      </a:rPr>
                      <a:t>Buildings</a:t>
                    </a:r>
                  </a:p>
                </xdr:txBody>
              </xdr:sp>
              <xdr:sp macro="" textlink="">
                <xdr:nvSpPr>
                  <xdr:cNvPr id="40" name="TextBox 11">
                    <a:extLst>
                      <a:ext uri="{FF2B5EF4-FFF2-40B4-BE49-F238E27FC236}">
                        <a16:creationId xmlns:a16="http://schemas.microsoft.com/office/drawing/2014/main" id="{B68F6206-2F84-435B-D5CA-0EC2714699B2}"/>
                      </a:ext>
                    </a:extLst>
                  </xdr:cNvPr>
                  <xdr:cNvSpPr txBox="1"/>
                </xdr:nvSpPr>
                <xdr:spPr>
                  <a:xfrm>
                    <a:off x="5499289" y="5409402"/>
                    <a:ext cx="905111" cy="278684"/>
                  </a:xfrm>
                  <a:prstGeom prst="rect">
                    <a:avLst/>
                  </a:prstGeom>
                  <a:noFill/>
                </xdr:spPr>
                <xdr:txBody>
                  <a:bodyPr wrap="square" rtlCol="0">
                    <a:spAutoFit/>
                  </a:bodyPr>
                  <a:lstStyle>
                    <a:defPPr>
                      <a:defRPr lang="en-US"/>
                    </a:defPPr>
                    <a:lvl1pPr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1pPr>
                    <a:lvl2pPr marL="4572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2pPr>
                    <a:lvl3pPr marL="9144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3pPr>
                    <a:lvl4pPr marL="13716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4pPr>
                    <a:lvl5pPr marL="18288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9pPr>
                  </a:lstStyle>
                  <a:p>
                    <a:pPr>
                      <a:spcBef>
                        <a:spcPts val="0"/>
                      </a:spcBef>
                    </a:pPr>
                    <a:r>
                      <a:rPr lang="en-US" sz="1200">
                        <a:solidFill>
                          <a:schemeClr val="tx1"/>
                        </a:solidFill>
                        <a:latin typeface="Roboto" panose="02000000000000000000" pitchFamily="2" charset="0"/>
                        <a:ea typeface="Roboto" panose="02000000000000000000" pitchFamily="2" charset="0"/>
                      </a:rPr>
                      <a:t>Transport</a:t>
                    </a:r>
                  </a:p>
                </xdr:txBody>
              </xdr:sp>
              <xdr:sp macro="" textlink="">
                <xdr:nvSpPr>
                  <xdr:cNvPr id="41" name="TextBox 15">
                    <a:extLst>
                      <a:ext uri="{FF2B5EF4-FFF2-40B4-BE49-F238E27FC236}">
                        <a16:creationId xmlns:a16="http://schemas.microsoft.com/office/drawing/2014/main" id="{6045C108-9F6B-D054-95F4-D3C6C617ED4B}"/>
                      </a:ext>
                    </a:extLst>
                  </xdr:cNvPr>
                  <xdr:cNvSpPr txBox="1"/>
                </xdr:nvSpPr>
                <xdr:spPr>
                  <a:xfrm>
                    <a:off x="6733765" y="5407223"/>
                    <a:ext cx="698605" cy="461665"/>
                  </a:xfrm>
                  <a:prstGeom prst="rect">
                    <a:avLst/>
                  </a:prstGeom>
                  <a:noFill/>
                </xdr:spPr>
                <xdr:txBody>
                  <a:bodyPr wrap="square" rtlCol="0">
                    <a:spAutoFit/>
                  </a:bodyPr>
                  <a:lstStyle>
                    <a:defPPr>
                      <a:defRPr lang="en-US"/>
                    </a:defPPr>
                    <a:lvl1pPr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1pPr>
                    <a:lvl2pPr marL="4572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2pPr>
                    <a:lvl3pPr marL="9144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3pPr>
                    <a:lvl4pPr marL="13716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4pPr>
                    <a:lvl5pPr marL="18288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9pPr>
                  </a:lstStyle>
                  <a:p>
                    <a:pPr>
                      <a:spcBef>
                        <a:spcPts val="0"/>
                      </a:spcBef>
                    </a:pPr>
                    <a:r>
                      <a:rPr lang="en-US" sz="1200" b="1">
                        <a:solidFill>
                          <a:schemeClr val="tx1"/>
                        </a:solidFill>
                        <a:latin typeface="Roboto" panose="02000000000000000000" pitchFamily="2" charset="0"/>
                        <a:ea typeface="Roboto" panose="02000000000000000000" pitchFamily="2" charset="0"/>
                      </a:rPr>
                      <a:t>2030</a:t>
                    </a:r>
                    <a:br>
                      <a:rPr lang="en-US" sz="1200" b="1">
                        <a:solidFill>
                          <a:schemeClr val="tx1"/>
                        </a:solidFill>
                        <a:latin typeface="Roboto" panose="02000000000000000000" pitchFamily="2" charset="0"/>
                        <a:ea typeface="Roboto" panose="02000000000000000000" pitchFamily="2" charset="0"/>
                      </a:rPr>
                    </a:br>
                    <a:r>
                      <a:rPr lang="en-US" sz="1200" b="1">
                        <a:solidFill>
                          <a:schemeClr val="tx1"/>
                        </a:solidFill>
                        <a:latin typeface="Roboto" panose="02000000000000000000" pitchFamily="2" charset="0"/>
                        <a:ea typeface="Roboto" panose="02000000000000000000" pitchFamily="2" charset="0"/>
                      </a:rPr>
                      <a:t>Target</a:t>
                    </a:r>
                  </a:p>
                </xdr:txBody>
              </xdr:sp>
            </xdr:grpSp>
            <xdr:sp macro="" textlink="">
              <xdr:nvSpPr>
                <xdr:cNvPr id="34" name="TextBox 33">
                  <a:extLst>
                    <a:ext uri="{FF2B5EF4-FFF2-40B4-BE49-F238E27FC236}">
                      <a16:creationId xmlns:a16="http://schemas.microsoft.com/office/drawing/2014/main" id="{5C1342F9-5641-5588-F414-B97E6A6F1E06}"/>
                    </a:ext>
                  </a:extLst>
                </xdr:cNvPr>
                <xdr:cNvSpPr txBox="1"/>
              </xdr:nvSpPr>
              <xdr:spPr>
                <a:xfrm>
                  <a:off x="15074382" y="4930589"/>
                  <a:ext cx="781111" cy="276999"/>
                </a:xfrm>
                <a:prstGeom prst="rect">
                  <a:avLst/>
                </a:prstGeom>
                <a:noFill/>
              </xdr:spPr>
              <xdr:txBody>
                <a:bodyPr wrap="square" rtlCol="0">
                  <a:noAutofit/>
                </a:bodyPr>
                <a:lstStyle>
                  <a:defPPr>
                    <a:defRPr lang="en-US"/>
                  </a:defPPr>
                  <a:lvl1pPr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1pPr>
                  <a:lvl2pPr marL="4572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2pPr>
                  <a:lvl3pPr marL="9144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3pPr>
                  <a:lvl4pPr marL="13716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4pPr>
                  <a:lvl5pPr marL="18288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9pPr>
                </a:lstStyle>
                <a:p>
                  <a:pPr>
                    <a:spcBef>
                      <a:spcPts val="0"/>
                    </a:spcBef>
                  </a:pPr>
                  <a:r>
                    <a:rPr lang="en-US" sz="1200">
                      <a:solidFill>
                        <a:schemeClr val="tx1"/>
                      </a:solidFill>
                      <a:latin typeface="Roboto" panose="02000000000000000000" pitchFamily="2" charset="0"/>
                      <a:ea typeface="Roboto" panose="02000000000000000000" pitchFamily="2" charset="0"/>
                    </a:rPr>
                    <a:t>Gap</a:t>
                  </a:r>
                </a:p>
              </xdr:txBody>
            </xdr:sp>
          </xdr:grpSp>
        </xdr:grpSp>
        <xdr:sp macro="" textlink="">
          <xdr:nvSpPr>
            <xdr:cNvPr id="30" name="TextBox 29">
              <a:extLst>
                <a:ext uri="{FF2B5EF4-FFF2-40B4-BE49-F238E27FC236}">
                  <a16:creationId xmlns:a16="http://schemas.microsoft.com/office/drawing/2014/main" id="{22F3FAA1-199F-4AED-A996-879609E14B39}"/>
                </a:ext>
              </a:extLst>
            </xdr:cNvPr>
            <xdr:cNvSpPr txBox="1"/>
          </xdr:nvSpPr>
          <xdr:spPr>
            <a:xfrm>
              <a:off x="3003176" y="3361766"/>
              <a:ext cx="4967942" cy="34228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 algn="ctr"/>
              <a:r>
                <a:rPr lang="en-US" sz="1600" b="1">
                  <a:solidFill>
                    <a:srgbClr val="000099"/>
                  </a:solidFill>
                  <a:latin typeface="Roboto" panose="02000000000000000000" pitchFamily="2" charset="0"/>
                  <a:ea typeface="Roboto" panose="02000000000000000000" pitchFamily="2" charset="0"/>
                </a:rPr>
                <a:t>GCAM-CGS</a:t>
              </a:r>
            </a:p>
          </xdr:txBody>
        </xdr:sp>
      </xdr:grpSp>
      <xdr:grpSp>
        <xdr:nvGrpSpPr>
          <xdr:cNvPr id="54" name="Group 53">
            <a:extLst>
              <a:ext uri="{FF2B5EF4-FFF2-40B4-BE49-F238E27FC236}">
                <a16:creationId xmlns:a16="http://schemas.microsoft.com/office/drawing/2014/main" id="{2D7C6D20-FE30-4AA0-BADE-14A7152A94CB}"/>
              </a:ext>
            </a:extLst>
          </xdr:cNvPr>
          <xdr:cNvGrpSpPr/>
        </xdr:nvGrpSpPr>
        <xdr:grpSpPr>
          <a:xfrm>
            <a:off x="1215571" y="5837464"/>
            <a:ext cx="7038371" cy="5559757"/>
            <a:chOff x="2045804" y="3361765"/>
            <a:chExt cx="7068515" cy="5702523"/>
          </a:xfrm>
        </xdr:grpSpPr>
        <xdr:grpSp>
          <xdr:nvGrpSpPr>
            <xdr:cNvPr id="55" name="Group 54">
              <a:extLst>
                <a:ext uri="{FF2B5EF4-FFF2-40B4-BE49-F238E27FC236}">
                  <a16:creationId xmlns:a16="http://schemas.microsoft.com/office/drawing/2014/main" id="{8A130215-DF90-C15F-FDBD-D5534D3A3B56}"/>
                </a:ext>
              </a:extLst>
            </xdr:cNvPr>
            <xdr:cNvGrpSpPr/>
          </xdr:nvGrpSpPr>
          <xdr:grpSpPr>
            <a:xfrm>
              <a:off x="2045804" y="3361765"/>
              <a:ext cx="7068515" cy="5702523"/>
              <a:chOff x="10331822" y="3496236"/>
              <a:chExt cx="7081386" cy="5702523"/>
            </a:xfrm>
          </xdr:grpSpPr>
          <xdr:grpSp>
            <xdr:nvGrpSpPr>
              <xdr:cNvPr id="57" name="Group 56">
                <a:extLst>
                  <a:ext uri="{FF2B5EF4-FFF2-40B4-BE49-F238E27FC236}">
                    <a16:creationId xmlns:a16="http://schemas.microsoft.com/office/drawing/2014/main" id="{9DBF3381-040F-5967-32A0-5032C23E5793}"/>
                  </a:ext>
                </a:extLst>
              </xdr:cNvPr>
              <xdr:cNvGrpSpPr/>
            </xdr:nvGrpSpPr>
            <xdr:grpSpPr>
              <a:xfrm>
                <a:off x="10331822" y="3496236"/>
                <a:ext cx="7081386" cy="5702523"/>
                <a:chOff x="2835087" y="2151529"/>
                <a:chExt cx="6992587" cy="5818317"/>
              </a:xfrm>
            </xdr:grpSpPr>
            <xdr:graphicFrame macro="">
              <xdr:nvGraphicFramePr>
                <xdr:cNvPr id="68" name="Chart 67">
                  <a:extLst>
                    <a:ext uri="{FF2B5EF4-FFF2-40B4-BE49-F238E27FC236}">
                      <a16:creationId xmlns:a16="http://schemas.microsoft.com/office/drawing/2014/main" id="{83238751-EB36-B96B-EC62-319B83FF1C1C}"/>
                    </a:ext>
                  </a:extLst>
                </xdr:cNvPr>
                <xdr:cNvGraphicFramePr/>
              </xdr:nvGraphicFramePr>
              <xdr:xfrm>
                <a:off x="2835087" y="2311981"/>
                <a:ext cx="6992587" cy="5657865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3"/>
                </a:graphicData>
              </a:graphic>
            </xdr:graphicFrame>
            <xdr:grpSp>
              <xdr:nvGrpSpPr>
                <xdr:cNvPr id="69" name="Group 68">
                  <a:extLst>
                    <a:ext uri="{FF2B5EF4-FFF2-40B4-BE49-F238E27FC236}">
                      <a16:creationId xmlns:a16="http://schemas.microsoft.com/office/drawing/2014/main" id="{8AEDDAA4-3FCF-DD0B-9865-EB1DF2CC66EE}"/>
                    </a:ext>
                  </a:extLst>
                </xdr:cNvPr>
                <xdr:cNvGrpSpPr/>
              </xdr:nvGrpSpPr>
              <xdr:grpSpPr>
                <a:xfrm>
                  <a:off x="4269446" y="2151529"/>
                  <a:ext cx="5509111" cy="3495699"/>
                  <a:chOff x="0" y="0"/>
                  <a:chExt cx="5261713" cy="3404669"/>
                </a:xfrm>
              </xdr:grpSpPr>
              <xdr:grpSp>
                <xdr:nvGrpSpPr>
                  <xdr:cNvPr id="70" name="Group 69">
                    <a:extLst>
                      <a:ext uri="{FF2B5EF4-FFF2-40B4-BE49-F238E27FC236}">
                        <a16:creationId xmlns:a16="http://schemas.microsoft.com/office/drawing/2014/main" id="{763B19D5-64D0-5582-9B72-6D422A2A736D}"/>
                      </a:ext>
                    </a:extLst>
                  </xdr:cNvPr>
                  <xdr:cNvGrpSpPr/>
                </xdr:nvGrpSpPr>
                <xdr:grpSpPr>
                  <a:xfrm>
                    <a:off x="4375861" y="2377005"/>
                    <a:ext cx="885852" cy="1027664"/>
                    <a:chOff x="4357949" y="2364634"/>
                    <a:chExt cx="893952" cy="1010510"/>
                  </a:xfrm>
                </xdr:grpSpPr>
                <xdr:sp macro="" textlink="">
                  <xdr:nvSpPr>
                    <xdr:cNvPr id="72" name="Rectangle 71">
                      <a:extLst>
                        <a:ext uri="{FF2B5EF4-FFF2-40B4-BE49-F238E27FC236}">
                          <a16:creationId xmlns:a16="http://schemas.microsoft.com/office/drawing/2014/main" id="{13F9920C-A98C-EAD4-3F94-9B7826A6998D}"/>
                        </a:ext>
                      </a:extLst>
                    </xdr:cNvPr>
                    <xdr:cNvSpPr>
                      <a:spLocks noChangeArrowheads="1"/>
                    </xdr:cNvSpPr>
                  </xdr:nvSpPr>
                  <xdr:spPr bwMode="auto">
                    <a:xfrm>
                      <a:off x="4357949" y="2393468"/>
                      <a:ext cx="137160" cy="137160"/>
                    </a:xfrm>
                    <a:prstGeom prst="rect">
                      <a:avLst/>
                    </a:prstGeom>
                    <a:solidFill>
                      <a:srgbClr val="8AC869"/>
                    </a:solidFill>
                    <a:ln>
                      <a:noFill/>
                    </a:ln>
                    <a:extLst>
                      <a:ext uri="{91240B29-F687-4F45-9708-019B960494DF}">
                        <a14:hiddenLine xmlns:a14="http://schemas.microsoft.com/office/drawing/2010/main" w="9525">
                          <a:solidFill>
                            <a:srgbClr val="000000"/>
                          </a:solidFill>
                          <a:miter lim="800000"/>
                          <a:headEnd/>
                          <a:tailEnd/>
                        </a14:hiddenLine>
                      </a:ext>
                    </a:extLst>
                  </xdr:spPr>
                  <xdr:txBody>
                    <a:bodyPr vert="horz" wrap="square" lIns="91440" tIns="45720" rIns="91440" bIns="45720" numCol="1" anchor="t" anchorCtr="0" compatLnSpc="1">
                      <a:prstTxWarp prst="textNoShape">
                        <a:avLst/>
                      </a:prstTxWarp>
                    </a:bodyPr>
                    <a:lstStyle>
                      <a:defPPr>
                        <a:defRPr lang="en-US"/>
                      </a:defPPr>
                      <a:lvl1pPr algn="ctr" rtl="0" eaLnBrk="0" fontAlgn="base" hangingPunct="0">
                        <a:spcBef>
                          <a:spcPct val="50000"/>
                        </a:spcBef>
                        <a:spcAft>
                          <a:spcPct val="0"/>
                        </a:spcAft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1pPr>
                      <a:lvl2pPr marL="457200" algn="ctr" rtl="0" eaLnBrk="0" fontAlgn="base" hangingPunct="0">
                        <a:spcBef>
                          <a:spcPct val="50000"/>
                        </a:spcBef>
                        <a:spcAft>
                          <a:spcPct val="0"/>
                        </a:spcAft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2pPr>
                      <a:lvl3pPr marL="914400" algn="ctr" rtl="0" eaLnBrk="0" fontAlgn="base" hangingPunct="0">
                        <a:spcBef>
                          <a:spcPct val="50000"/>
                        </a:spcBef>
                        <a:spcAft>
                          <a:spcPct val="0"/>
                        </a:spcAft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3pPr>
                      <a:lvl4pPr marL="1371600" algn="ctr" rtl="0" eaLnBrk="0" fontAlgn="base" hangingPunct="0">
                        <a:spcBef>
                          <a:spcPct val="50000"/>
                        </a:spcBef>
                        <a:spcAft>
                          <a:spcPct val="0"/>
                        </a:spcAft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4pPr>
                      <a:lvl5pPr marL="1828800" algn="ctr" rtl="0" eaLnBrk="0" fontAlgn="base" hangingPunct="0">
                        <a:spcBef>
                          <a:spcPct val="50000"/>
                        </a:spcBef>
                        <a:spcAft>
                          <a:spcPct val="0"/>
                        </a:spcAft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9pPr>
                    </a:lstStyle>
                    <a:p>
                      <a:endParaRPr lang="en-US">
                        <a:solidFill>
                          <a:schemeClr val="tx1"/>
                        </a:solidFill>
                      </a:endParaRPr>
                    </a:p>
                  </xdr:txBody>
                </xdr:sp>
                <xdr:sp macro="" textlink="">
                  <xdr:nvSpPr>
                    <xdr:cNvPr id="73" name="Rectangle 72">
                      <a:extLst>
                        <a:ext uri="{FF2B5EF4-FFF2-40B4-BE49-F238E27FC236}">
                          <a16:creationId xmlns:a16="http://schemas.microsoft.com/office/drawing/2014/main" id="{D75F7089-8EDF-5219-2619-10210228A062}"/>
                        </a:ext>
                      </a:extLst>
                    </xdr:cNvPr>
                    <xdr:cNvSpPr>
                      <a:spLocks noChangeArrowheads="1"/>
                    </xdr:cNvSpPr>
                  </xdr:nvSpPr>
                  <xdr:spPr bwMode="auto">
                    <a:xfrm>
                      <a:off x="4548022" y="2364634"/>
                      <a:ext cx="703879" cy="195546"/>
                    </a:xfrm>
                    <a:prstGeom prst="rect">
                      <a:avLst/>
                    </a:prstGeom>
                    <a:noFill/>
                    <a:ln>
                      <a:noFill/>
                    </a:ln>
                    <a:extLst>
                      <a:ext uri="{909E8E84-426E-40DD-AFC4-6F175D3DCCD1}">
                        <a14:hiddenFill xmlns:a14="http://schemas.microsoft.com/office/drawing/2010/main">
                          <a:solidFill>
                            <a:srgbClr val="FFFFFF"/>
                          </a:solidFill>
                        </a14:hiddenFill>
                      </a:ext>
                      <a:ext uri="{91240B29-F687-4F45-9708-019B960494DF}">
                        <a14:hiddenLine xmlns:a14="http://schemas.microsoft.com/office/drawing/2010/main" w="9525">
                          <a:solidFill>
                            <a:srgbClr val="000000"/>
                          </a:solidFill>
                          <a:miter lim="800000"/>
                          <a:headEnd/>
                          <a:tailEnd/>
                        </a14:hiddenLine>
                      </a:ext>
                    </a:extLst>
                  </xdr:spPr>
                  <xdr:txBody>
                    <a:bodyPr vert="horz" wrap="square" lIns="0" tIns="0" rIns="0" bIns="0" numCol="1" anchor="t" anchorCtr="0" compatLnSpc="1">
                      <a:prstTxWarp prst="textNoShape">
                        <a:avLst/>
                      </a:prstTxWarp>
                      <a:spAutoFit/>
                    </a:bodyPr>
                    <a:lstStyle>
                      <a:defPPr>
                        <a:defRPr lang="en-US"/>
                      </a:defPPr>
                      <a:lvl1pPr algn="ctr" rtl="0" eaLnBrk="0" fontAlgn="base" hangingPunct="0">
                        <a:spcBef>
                          <a:spcPct val="50000"/>
                        </a:spcBef>
                        <a:spcAft>
                          <a:spcPct val="0"/>
                        </a:spcAft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1pPr>
                      <a:lvl2pPr marL="457200" algn="ctr" rtl="0" eaLnBrk="0" fontAlgn="base" hangingPunct="0">
                        <a:spcBef>
                          <a:spcPct val="50000"/>
                        </a:spcBef>
                        <a:spcAft>
                          <a:spcPct val="0"/>
                        </a:spcAft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2pPr>
                      <a:lvl3pPr marL="914400" algn="ctr" rtl="0" eaLnBrk="0" fontAlgn="base" hangingPunct="0">
                        <a:spcBef>
                          <a:spcPct val="50000"/>
                        </a:spcBef>
                        <a:spcAft>
                          <a:spcPct val="0"/>
                        </a:spcAft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3pPr>
                      <a:lvl4pPr marL="1371600" algn="ctr" rtl="0" eaLnBrk="0" fontAlgn="base" hangingPunct="0">
                        <a:spcBef>
                          <a:spcPct val="50000"/>
                        </a:spcBef>
                        <a:spcAft>
                          <a:spcPct val="0"/>
                        </a:spcAft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4pPr>
                      <a:lvl5pPr marL="1828800" algn="ctr" rtl="0" eaLnBrk="0" fontAlgn="base" hangingPunct="0">
                        <a:spcBef>
                          <a:spcPct val="50000"/>
                        </a:spcBef>
                        <a:spcAft>
                          <a:spcPct val="0"/>
                        </a:spcAft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9pPr>
                    </a:lstStyle>
                    <a:p>
                      <a:pPr marL="0" marR="0" lvl="0" indent="0" algn="l" defTabSz="914400" rtl="0" eaLnBrk="0" fontAlgn="base" latinLnBrk="0" hangingPunct="0">
                        <a:lnSpc>
                          <a:spcPct val="100000"/>
                        </a:lnSpc>
                        <a:spcBef>
                          <a:spcPct val="0"/>
                        </a:spcBef>
                        <a:spcAft>
                          <a:spcPct val="0"/>
                        </a:spcAft>
                        <a:buClrTx/>
                        <a:buSzTx/>
                        <a:buFontTx/>
                        <a:buNone/>
                        <a:tabLst/>
                      </a:pPr>
                      <a:r>
                        <a:rPr kumimoji="0" lang="en-US" altLang="en-US" sz="1300" b="0" i="0" u="none" strike="noStrike" cap="none" normalizeH="0" baseline="0">
                          <a:ln>
                            <a:noFill/>
                          </a:ln>
                          <a:effectLst/>
                          <a:latin typeface="Roboto" panose="02000000000000000000" pitchFamily="2" charset="0"/>
                          <a:ea typeface="Roboto" panose="02000000000000000000" pitchFamily="2" charset="0"/>
                        </a:rPr>
                        <a:t>Transport</a:t>
                      </a:r>
                      <a:endParaRPr kumimoji="0" lang="en-US" altLang="en-US" sz="1300" b="0" i="0" u="none" strike="noStrike" cap="none" normalizeH="0" baseline="-25000">
                        <a:ln>
                          <a:noFill/>
                        </a:ln>
                        <a:effectLst/>
                        <a:latin typeface="Roboto" panose="02000000000000000000" pitchFamily="2" charset="0"/>
                        <a:ea typeface="Roboto" panose="02000000000000000000" pitchFamily="2" charset="0"/>
                      </a:endParaRPr>
                    </a:p>
                  </xdr:txBody>
                </xdr:sp>
                <xdr:sp macro="" textlink="">
                  <xdr:nvSpPr>
                    <xdr:cNvPr id="74" name="Rectangle 73">
                      <a:extLst>
                        <a:ext uri="{FF2B5EF4-FFF2-40B4-BE49-F238E27FC236}">
                          <a16:creationId xmlns:a16="http://schemas.microsoft.com/office/drawing/2014/main" id="{6787C503-326B-CBC7-FBEC-740CC6023DF6}"/>
                        </a:ext>
                      </a:extLst>
                    </xdr:cNvPr>
                    <xdr:cNvSpPr>
                      <a:spLocks noChangeArrowheads="1"/>
                    </xdr:cNvSpPr>
                  </xdr:nvSpPr>
                  <xdr:spPr bwMode="auto">
                    <a:xfrm>
                      <a:off x="4357949" y="2668684"/>
                      <a:ext cx="137160" cy="137160"/>
                    </a:xfrm>
                    <a:prstGeom prst="rect">
                      <a:avLst/>
                    </a:prstGeom>
                    <a:solidFill>
                      <a:srgbClr val="DA7D45"/>
                    </a:solidFill>
                    <a:ln>
                      <a:noFill/>
                    </a:ln>
                    <a:extLst>
                      <a:ext uri="{91240B29-F687-4F45-9708-019B960494DF}">
                        <a14:hiddenLine xmlns:a14="http://schemas.microsoft.com/office/drawing/2010/main" w="9525">
                          <a:solidFill>
                            <a:srgbClr val="000000"/>
                          </a:solidFill>
                          <a:miter lim="800000"/>
                          <a:headEnd/>
                          <a:tailEnd/>
                        </a14:hiddenLine>
                      </a:ext>
                    </a:extLst>
                  </xdr:spPr>
                  <xdr:txBody>
                    <a:bodyPr vert="horz" wrap="square" lIns="91440" tIns="45720" rIns="91440" bIns="45720" numCol="1" anchor="t" anchorCtr="0" compatLnSpc="1">
                      <a:prstTxWarp prst="textNoShape">
                        <a:avLst/>
                      </a:prstTxWarp>
                    </a:bodyPr>
                    <a:lstStyle>
                      <a:defPPr>
                        <a:defRPr lang="en-US"/>
                      </a:defPPr>
                      <a:lvl1pPr algn="ctr" rtl="0" eaLnBrk="0" fontAlgn="base" hangingPunct="0">
                        <a:spcBef>
                          <a:spcPct val="50000"/>
                        </a:spcBef>
                        <a:spcAft>
                          <a:spcPct val="0"/>
                        </a:spcAft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1pPr>
                      <a:lvl2pPr marL="457200" algn="ctr" rtl="0" eaLnBrk="0" fontAlgn="base" hangingPunct="0">
                        <a:spcBef>
                          <a:spcPct val="50000"/>
                        </a:spcBef>
                        <a:spcAft>
                          <a:spcPct val="0"/>
                        </a:spcAft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2pPr>
                      <a:lvl3pPr marL="914400" algn="ctr" rtl="0" eaLnBrk="0" fontAlgn="base" hangingPunct="0">
                        <a:spcBef>
                          <a:spcPct val="50000"/>
                        </a:spcBef>
                        <a:spcAft>
                          <a:spcPct val="0"/>
                        </a:spcAft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3pPr>
                      <a:lvl4pPr marL="1371600" algn="ctr" rtl="0" eaLnBrk="0" fontAlgn="base" hangingPunct="0">
                        <a:spcBef>
                          <a:spcPct val="50000"/>
                        </a:spcBef>
                        <a:spcAft>
                          <a:spcPct val="0"/>
                        </a:spcAft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4pPr>
                      <a:lvl5pPr marL="1828800" algn="ctr" rtl="0" eaLnBrk="0" fontAlgn="base" hangingPunct="0">
                        <a:spcBef>
                          <a:spcPct val="50000"/>
                        </a:spcBef>
                        <a:spcAft>
                          <a:spcPct val="0"/>
                        </a:spcAft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9pPr>
                    </a:lstStyle>
                    <a:p>
                      <a:endParaRPr lang="en-US">
                        <a:solidFill>
                          <a:schemeClr val="tx1"/>
                        </a:solidFill>
                      </a:endParaRPr>
                    </a:p>
                  </xdr:txBody>
                </xdr:sp>
                <xdr:sp macro="" textlink="">
                  <xdr:nvSpPr>
                    <xdr:cNvPr id="75" name="Rectangle 74">
                      <a:extLst>
                        <a:ext uri="{FF2B5EF4-FFF2-40B4-BE49-F238E27FC236}">
                          <a16:creationId xmlns:a16="http://schemas.microsoft.com/office/drawing/2014/main" id="{230F3219-04FF-2632-5DE7-7E529DBF92FC}"/>
                        </a:ext>
                      </a:extLst>
                    </xdr:cNvPr>
                    <xdr:cNvSpPr>
                      <a:spLocks noChangeArrowheads="1"/>
                    </xdr:cNvSpPr>
                  </xdr:nvSpPr>
                  <xdr:spPr bwMode="auto">
                    <a:xfrm>
                      <a:off x="4548022" y="2644607"/>
                      <a:ext cx="665055" cy="195546"/>
                    </a:xfrm>
                    <a:prstGeom prst="rect">
                      <a:avLst/>
                    </a:prstGeom>
                    <a:noFill/>
                    <a:ln>
                      <a:noFill/>
                    </a:ln>
                    <a:extLst>
                      <a:ext uri="{909E8E84-426E-40DD-AFC4-6F175D3DCCD1}">
                        <a14:hiddenFill xmlns:a14="http://schemas.microsoft.com/office/drawing/2010/main">
                          <a:solidFill>
                            <a:srgbClr val="FFFFFF"/>
                          </a:solidFill>
                        </a14:hiddenFill>
                      </a:ext>
                      <a:ext uri="{91240B29-F687-4F45-9708-019B960494DF}">
                        <a14:hiddenLine xmlns:a14="http://schemas.microsoft.com/office/drawing/2010/main" w="9525">
                          <a:solidFill>
                            <a:srgbClr val="000000"/>
                          </a:solidFill>
                          <a:miter lim="800000"/>
                          <a:headEnd/>
                          <a:tailEnd/>
                        </a14:hiddenLine>
                      </a:ext>
                    </a:extLst>
                  </xdr:spPr>
                  <xdr:txBody>
                    <a:bodyPr vert="horz" wrap="square" lIns="0" tIns="0" rIns="0" bIns="0" numCol="1" anchor="t" anchorCtr="0" compatLnSpc="1">
                      <a:prstTxWarp prst="textNoShape">
                        <a:avLst/>
                      </a:prstTxWarp>
                      <a:spAutoFit/>
                    </a:bodyPr>
                    <a:lstStyle>
                      <a:defPPr>
                        <a:defRPr lang="en-US"/>
                      </a:defPPr>
                      <a:lvl1pPr algn="ctr" rtl="0" eaLnBrk="0" fontAlgn="base" hangingPunct="0">
                        <a:spcBef>
                          <a:spcPct val="50000"/>
                        </a:spcBef>
                        <a:spcAft>
                          <a:spcPct val="0"/>
                        </a:spcAft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1pPr>
                      <a:lvl2pPr marL="457200" algn="ctr" rtl="0" eaLnBrk="0" fontAlgn="base" hangingPunct="0">
                        <a:spcBef>
                          <a:spcPct val="50000"/>
                        </a:spcBef>
                        <a:spcAft>
                          <a:spcPct val="0"/>
                        </a:spcAft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2pPr>
                      <a:lvl3pPr marL="914400" algn="ctr" rtl="0" eaLnBrk="0" fontAlgn="base" hangingPunct="0">
                        <a:spcBef>
                          <a:spcPct val="50000"/>
                        </a:spcBef>
                        <a:spcAft>
                          <a:spcPct val="0"/>
                        </a:spcAft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3pPr>
                      <a:lvl4pPr marL="1371600" algn="ctr" rtl="0" eaLnBrk="0" fontAlgn="base" hangingPunct="0">
                        <a:spcBef>
                          <a:spcPct val="50000"/>
                        </a:spcBef>
                        <a:spcAft>
                          <a:spcPct val="0"/>
                        </a:spcAft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4pPr>
                      <a:lvl5pPr marL="1828800" algn="ctr" rtl="0" eaLnBrk="0" fontAlgn="base" hangingPunct="0">
                        <a:spcBef>
                          <a:spcPct val="50000"/>
                        </a:spcBef>
                        <a:spcAft>
                          <a:spcPct val="0"/>
                        </a:spcAft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9pPr>
                    </a:lstStyle>
                    <a:p>
                      <a:pPr marL="0" marR="0" lvl="0" indent="0" algn="l" defTabSz="914400" rtl="0" eaLnBrk="0" fontAlgn="base" latinLnBrk="0" hangingPunct="0">
                        <a:lnSpc>
                          <a:spcPct val="100000"/>
                        </a:lnSpc>
                        <a:spcBef>
                          <a:spcPct val="0"/>
                        </a:spcBef>
                        <a:spcAft>
                          <a:spcPct val="0"/>
                        </a:spcAft>
                        <a:buClrTx/>
                        <a:buSzTx/>
                        <a:buFontTx/>
                        <a:buNone/>
                        <a:tabLst/>
                      </a:pPr>
                      <a:r>
                        <a:rPr lang="en-US" altLang="en-US" sz="1300">
                          <a:latin typeface="Roboto" panose="02000000000000000000" pitchFamily="2" charset="0"/>
                          <a:ea typeface="Roboto" panose="02000000000000000000" pitchFamily="2" charset="0"/>
                        </a:rPr>
                        <a:t>Buildings</a:t>
                      </a:r>
                      <a:endParaRPr kumimoji="0" lang="en-US" altLang="en-US" sz="1300" b="0" i="0" u="none" strike="noStrike" cap="none" normalizeH="0" baseline="-25000">
                        <a:ln>
                          <a:noFill/>
                        </a:ln>
                        <a:effectLst/>
                        <a:latin typeface="Roboto" panose="02000000000000000000" pitchFamily="2" charset="0"/>
                        <a:ea typeface="Roboto" panose="02000000000000000000" pitchFamily="2" charset="0"/>
                      </a:endParaRPr>
                    </a:p>
                  </xdr:txBody>
                </xdr:sp>
                <xdr:sp macro="" textlink="">
                  <xdr:nvSpPr>
                    <xdr:cNvPr id="76" name="Rectangle 75">
                      <a:extLst>
                        <a:ext uri="{FF2B5EF4-FFF2-40B4-BE49-F238E27FC236}">
                          <a16:creationId xmlns:a16="http://schemas.microsoft.com/office/drawing/2014/main" id="{47E9EEF5-1A3D-012F-B893-7FFDF5515C82}"/>
                        </a:ext>
                      </a:extLst>
                    </xdr:cNvPr>
                    <xdr:cNvSpPr>
                      <a:spLocks noChangeArrowheads="1"/>
                    </xdr:cNvSpPr>
                  </xdr:nvSpPr>
                  <xdr:spPr bwMode="auto">
                    <a:xfrm>
                      <a:off x="4357949" y="2938561"/>
                      <a:ext cx="137160" cy="137160"/>
                    </a:xfrm>
                    <a:prstGeom prst="rect">
                      <a:avLst/>
                    </a:prstGeom>
                    <a:solidFill>
                      <a:srgbClr val="E5BA4F"/>
                    </a:solidFill>
                    <a:ln>
                      <a:noFill/>
                    </a:ln>
                    <a:extLst>
                      <a:ext uri="{91240B29-F687-4F45-9708-019B960494DF}">
                        <a14:hiddenLine xmlns:a14="http://schemas.microsoft.com/office/drawing/2010/main" w="9525">
                          <a:solidFill>
                            <a:srgbClr val="000000"/>
                          </a:solidFill>
                          <a:miter lim="800000"/>
                          <a:headEnd/>
                          <a:tailEnd/>
                        </a14:hiddenLine>
                      </a:ext>
                    </a:extLst>
                  </xdr:spPr>
                  <xdr:txBody>
                    <a:bodyPr vert="horz" wrap="square" lIns="91440" tIns="45720" rIns="91440" bIns="45720" numCol="1" anchor="t" anchorCtr="0" compatLnSpc="1">
                      <a:prstTxWarp prst="textNoShape">
                        <a:avLst/>
                      </a:prstTxWarp>
                    </a:bodyPr>
                    <a:lstStyle>
                      <a:defPPr>
                        <a:defRPr lang="en-US"/>
                      </a:defPPr>
                      <a:lvl1pPr algn="ctr" rtl="0" eaLnBrk="0" fontAlgn="base" hangingPunct="0">
                        <a:spcBef>
                          <a:spcPct val="50000"/>
                        </a:spcBef>
                        <a:spcAft>
                          <a:spcPct val="0"/>
                        </a:spcAft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1pPr>
                      <a:lvl2pPr marL="457200" algn="ctr" rtl="0" eaLnBrk="0" fontAlgn="base" hangingPunct="0">
                        <a:spcBef>
                          <a:spcPct val="50000"/>
                        </a:spcBef>
                        <a:spcAft>
                          <a:spcPct val="0"/>
                        </a:spcAft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2pPr>
                      <a:lvl3pPr marL="914400" algn="ctr" rtl="0" eaLnBrk="0" fontAlgn="base" hangingPunct="0">
                        <a:spcBef>
                          <a:spcPct val="50000"/>
                        </a:spcBef>
                        <a:spcAft>
                          <a:spcPct val="0"/>
                        </a:spcAft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3pPr>
                      <a:lvl4pPr marL="1371600" algn="ctr" rtl="0" eaLnBrk="0" fontAlgn="base" hangingPunct="0">
                        <a:spcBef>
                          <a:spcPct val="50000"/>
                        </a:spcBef>
                        <a:spcAft>
                          <a:spcPct val="0"/>
                        </a:spcAft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4pPr>
                      <a:lvl5pPr marL="1828800" algn="ctr" rtl="0" eaLnBrk="0" fontAlgn="base" hangingPunct="0">
                        <a:spcBef>
                          <a:spcPct val="50000"/>
                        </a:spcBef>
                        <a:spcAft>
                          <a:spcPct val="0"/>
                        </a:spcAft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9pPr>
                    </a:lstStyle>
                    <a:p>
                      <a:endParaRPr lang="en-US">
                        <a:solidFill>
                          <a:schemeClr val="tx1"/>
                        </a:solidFill>
                      </a:endParaRPr>
                    </a:p>
                  </xdr:txBody>
                </xdr:sp>
                <xdr:sp macro="" textlink="">
                  <xdr:nvSpPr>
                    <xdr:cNvPr id="77" name="Rectangle 76">
                      <a:extLst>
                        <a:ext uri="{FF2B5EF4-FFF2-40B4-BE49-F238E27FC236}">
                          <a16:creationId xmlns:a16="http://schemas.microsoft.com/office/drawing/2014/main" id="{99408610-D92D-56CC-B6BF-40F8D6349805}"/>
                        </a:ext>
                      </a:extLst>
                    </xdr:cNvPr>
                    <xdr:cNvSpPr>
                      <a:spLocks noChangeArrowheads="1"/>
                    </xdr:cNvSpPr>
                  </xdr:nvSpPr>
                  <xdr:spPr bwMode="auto">
                    <a:xfrm>
                      <a:off x="4548022" y="2911310"/>
                      <a:ext cx="606755" cy="195546"/>
                    </a:xfrm>
                    <a:prstGeom prst="rect">
                      <a:avLst/>
                    </a:prstGeom>
                    <a:noFill/>
                    <a:ln>
                      <a:noFill/>
                    </a:ln>
                    <a:extLst>
                      <a:ext uri="{909E8E84-426E-40DD-AFC4-6F175D3DCCD1}">
                        <a14:hiddenFill xmlns:a14="http://schemas.microsoft.com/office/drawing/2010/main">
                          <a:solidFill>
                            <a:srgbClr val="FFFFFF"/>
                          </a:solidFill>
                        </a14:hiddenFill>
                      </a:ext>
                      <a:ext uri="{91240B29-F687-4F45-9708-019B960494DF}">
                        <a14:hiddenLine xmlns:a14="http://schemas.microsoft.com/office/drawing/2010/main" w="9525">
                          <a:solidFill>
                            <a:srgbClr val="000000"/>
                          </a:solidFill>
                          <a:miter lim="800000"/>
                          <a:headEnd/>
                          <a:tailEnd/>
                        </a14:hiddenLine>
                      </a:ext>
                    </a:extLst>
                  </xdr:spPr>
                  <xdr:txBody>
                    <a:bodyPr vert="horz" wrap="square" lIns="0" tIns="0" rIns="0" bIns="0" numCol="1" anchor="t" anchorCtr="0" compatLnSpc="1">
                      <a:prstTxWarp prst="textNoShape">
                        <a:avLst/>
                      </a:prstTxWarp>
                      <a:spAutoFit/>
                    </a:bodyPr>
                    <a:lstStyle>
                      <a:defPPr>
                        <a:defRPr lang="en-US"/>
                      </a:defPPr>
                      <a:lvl1pPr algn="ctr" rtl="0" eaLnBrk="0" fontAlgn="base" hangingPunct="0">
                        <a:spcBef>
                          <a:spcPct val="50000"/>
                        </a:spcBef>
                        <a:spcAft>
                          <a:spcPct val="0"/>
                        </a:spcAft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1pPr>
                      <a:lvl2pPr marL="457200" algn="ctr" rtl="0" eaLnBrk="0" fontAlgn="base" hangingPunct="0">
                        <a:spcBef>
                          <a:spcPct val="50000"/>
                        </a:spcBef>
                        <a:spcAft>
                          <a:spcPct val="0"/>
                        </a:spcAft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2pPr>
                      <a:lvl3pPr marL="914400" algn="ctr" rtl="0" eaLnBrk="0" fontAlgn="base" hangingPunct="0">
                        <a:spcBef>
                          <a:spcPct val="50000"/>
                        </a:spcBef>
                        <a:spcAft>
                          <a:spcPct val="0"/>
                        </a:spcAft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3pPr>
                      <a:lvl4pPr marL="1371600" algn="ctr" rtl="0" eaLnBrk="0" fontAlgn="base" hangingPunct="0">
                        <a:spcBef>
                          <a:spcPct val="50000"/>
                        </a:spcBef>
                        <a:spcAft>
                          <a:spcPct val="0"/>
                        </a:spcAft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4pPr>
                      <a:lvl5pPr marL="1828800" algn="ctr" rtl="0" eaLnBrk="0" fontAlgn="base" hangingPunct="0">
                        <a:spcBef>
                          <a:spcPct val="50000"/>
                        </a:spcBef>
                        <a:spcAft>
                          <a:spcPct val="0"/>
                        </a:spcAft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9pPr>
                    </a:lstStyle>
                    <a:p>
                      <a:pPr marL="0" marR="0" lvl="0" indent="0" algn="l" defTabSz="914400" rtl="0" eaLnBrk="0" fontAlgn="base" latinLnBrk="0" hangingPunct="0">
                        <a:lnSpc>
                          <a:spcPct val="100000"/>
                        </a:lnSpc>
                        <a:spcBef>
                          <a:spcPct val="0"/>
                        </a:spcBef>
                        <a:spcAft>
                          <a:spcPct val="0"/>
                        </a:spcAft>
                        <a:buClrTx/>
                        <a:buSzTx/>
                        <a:buFontTx/>
                        <a:buNone/>
                        <a:tabLst/>
                      </a:pPr>
                      <a:r>
                        <a:rPr kumimoji="0" lang="en-US" altLang="en-US" sz="1300" b="0" i="0" u="none" strike="noStrike" cap="none" normalizeH="0" baseline="0">
                          <a:ln>
                            <a:noFill/>
                          </a:ln>
                          <a:effectLst/>
                          <a:latin typeface="Roboto" panose="02000000000000000000" pitchFamily="2" charset="0"/>
                          <a:ea typeface="Roboto" panose="02000000000000000000" pitchFamily="2" charset="0"/>
                        </a:rPr>
                        <a:t>Industry</a:t>
                      </a:r>
                      <a:endParaRPr kumimoji="0" lang="en-US" altLang="en-US" sz="1300" b="0" i="0" u="none" strike="noStrike" cap="none" normalizeH="0" baseline="-25000">
                        <a:ln>
                          <a:noFill/>
                        </a:ln>
                        <a:effectLst/>
                        <a:latin typeface="Roboto" panose="02000000000000000000" pitchFamily="2" charset="0"/>
                        <a:ea typeface="Roboto" panose="02000000000000000000" pitchFamily="2" charset="0"/>
                      </a:endParaRPr>
                    </a:p>
                  </xdr:txBody>
                </xdr:sp>
                <xdr:sp macro="" textlink="">
                  <xdr:nvSpPr>
                    <xdr:cNvPr id="78" name="Rectangle 77">
                      <a:extLst>
                        <a:ext uri="{FF2B5EF4-FFF2-40B4-BE49-F238E27FC236}">
                          <a16:creationId xmlns:a16="http://schemas.microsoft.com/office/drawing/2014/main" id="{312F22DB-1463-1E36-F589-F9EB631D98F8}"/>
                        </a:ext>
                      </a:extLst>
                    </xdr:cNvPr>
                    <xdr:cNvSpPr>
                      <a:spLocks noChangeArrowheads="1"/>
                    </xdr:cNvSpPr>
                  </xdr:nvSpPr>
                  <xdr:spPr bwMode="auto">
                    <a:xfrm>
                      <a:off x="4357949" y="3202088"/>
                      <a:ext cx="137160" cy="137160"/>
                    </a:xfrm>
                    <a:prstGeom prst="rect">
                      <a:avLst/>
                    </a:prstGeom>
                    <a:solidFill>
                      <a:srgbClr val="948BB3"/>
                    </a:solidFill>
                    <a:ln>
                      <a:noFill/>
                    </a:ln>
                    <a:extLst>
                      <a:ext uri="{91240B29-F687-4F45-9708-019B960494DF}">
                        <a14:hiddenLine xmlns:a14="http://schemas.microsoft.com/office/drawing/2010/main" w="9525">
                          <a:solidFill>
                            <a:srgbClr val="000000"/>
                          </a:solidFill>
                          <a:miter lim="800000"/>
                          <a:headEnd/>
                          <a:tailEnd/>
                        </a14:hiddenLine>
                      </a:ext>
                    </a:extLst>
                  </xdr:spPr>
                  <xdr:txBody>
                    <a:bodyPr vert="horz" wrap="square" lIns="91440" tIns="45720" rIns="91440" bIns="45720" numCol="1" anchor="t" anchorCtr="0" compatLnSpc="1">
                      <a:prstTxWarp prst="textNoShape">
                        <a:avLst/>
                      </a:prstTxWarp>
                    </a:bodyPr>
                    <a:lstStyle>
                      <a:defPPr>
                        <a:defRPr lang="en-US"/>
                      </a:defPPr>
                      <a:lvl1pPr algn="ctr" rtl="0" eaLnBrk="0" fontAlgn="base" hangingPunct="0">
                        <a:spcBef>
                          <a:spcPct val="50000"/>
                        </a:spcBef>
                        <a:spcAft>
                          <a:spcPct val="0"/>
                        </a:spcAft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1pPr>
                      <a:lvl2pPr marL="457200" algn="ctr" rtl="0" eaLnBrk="0" fontAlgn="base" hangingPunct="0">
                        <a:spcBef>
                          <a:spcPct val="50000"/>
                        </a:spcBef>
                        <a:spcAft>
                          <a:spcPct val="0"/>
                        </a:spcAft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2pPr>
                      <a:lvl3pPr marL="914400" algn="ctr" rtl="0" eaLnBrk="0" fontAlgn="base" hangingPunct="0">
                        <a:spcBef>
                          <a:spcPct val="50000"/>
                        </a:spcBef>
                        <a:spcAft>
                          <a:spcPct val="0"/>
                        </a:spcAft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3pPr>
                      <a:lvl4pPr marL="1371600" algn="ctr" rtl="0" eaLnBrk="0" fontAlgn="base" hangingPunct="0">
                        <a:spcBef>
                          <a:spcPct val="50000"/>
                        </a:spcBef>
                        <a:spcAft>
                          <a:spcPct val="0"/>
                        </a:spcAft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4pPr>
                      <a:lvl5pPr marL="1828800" algn="ctr" rtl="0" eaLnBrk="0" fontAlgn="base" hangingPunct="0">
                        <a:spcBef>
                          <a:spcPct val="50000"/>
                        </a:spcBef>
                        <a:spcAft>
                          <a:spcPct val="0"/>
                        </a:spcAft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9pPr>
                    </a:lstStyle>
                    <a:p>
                      <a:endParaRPr lang="en-US">
                        <a:solidFill>
                          <a:schemeClr val="tx1"/>
                        </a:solidFill>
                      </a:endParaRPr>
                    </a:p>
                  </xdr:txBody>
                </xdr:sp>
                <xdr:sp macro="" textlink="">
                  <xdr:nvSpPr>
                    <xdr:cNvPr id="79" name="Rectangle 78">
                      <a:extLst>
                        <a:ext uri="{FF2B5EF4-FFF2-40B4-BE49-F238E27FC236}">
                          <a16:creationId xmlns:a16="http://schemas.microsoft.com/office/drawing/2014/main" id="{B6AEA106-6D1D-6C92-7DE1-65EB1482128E}"/>
                        </a:ext>
                      </a:extLst>
                    </xdr:cNvPr>
                    <xdr:cNvSpPr>
                      <a:spLocks noChangeArrowheads="1"/>
                    </xdr:cNvSpPr>
                  </xdr:nvSpPr>
                  <xdr:spPr bwMode="auto">
                    <a:xfrm>
                      <a:off x="4548022" y="3179598"/>
                      <a:ext cx="538876" cy="195546"/>
                    </a:xfrm>
                    <a:prstGeom prst="rect">
                      <a:avLst/>
                    </a:prstGeom>
                    <a:noFill/>
                    <a:ln>
                      <a:noFill/>
                    </a:ln>
                    <a:extLst>
                      <a:ext uri="{909E8E84-426E-40DD-AFC4-6F175D3DCCD1}">
                        <a14:hiddenFill xmlns:a14="http://schemas.microsoft.com/office/drawing/2010/main">
                          <a:solidFill>
                            <a:srgbClr val="FFFFFF"/>
                          </a:solidFill>
                        </a14:hiddenFill>
                      </a:ext>
                      <a:ext uri="{91240B29-F687-4F45-9708-019B960494DF}">
                        <a14:hiddenLine xmlns:a14="http://schemas.microsoft.com/office/drawing/2010/main" w="9525">
                          <a:solidFill>
                            <a:srgbClr val="000000"/>
                          </a:solidFill>
                          <a:miter lim="800000"/>
                          <a:headEnd/>
                          <a:tailEnd/>
                        </a14:hiddenLine>
                      </a:ext>
                    </a:extLst>
                  </xdr:spPr>
                  <xdr:txBody>
                    <a:bodyPr vert="horz" wrap="square" lIns="0" tIns="0" rIns="0" bIns="0" numCol="1" anchor="t" anchorCtr="0" compatLnSpc="1">
                      <a:prstTxWarp prst="textNoShape">
                        <a:avLst/>
                      </a:prstTxWarp>
                      <a:spAutoFit/>
                    </a:bodyPr>
                    <a:lstStyle>
                      <a:defPPr>
                        <a:defRPr lang="en-US"/>
                      </a:defPPr>
                      <a:lvl1pPr algn="ctr" rtl="0" eaLnBrk="0" fontAlgn="base" hangingPunct="0">
                        <a:spcBef>
                          <a:spcPct val="50000"/>
                        </a:spcBef>
                        <a:spcAft>
                          <a:spcPct val="0"/>
                        </a:spcAft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1pPr>
                      <a:lvl2pPr marL="457200" algn="ctr" rtl="0" eaLnBrk="0" fontAlgn="base" hangingPunct="0">
                        <a:spcBef>
                          <a:spcPct val="50000"/>
                        </a:spcBef>
                        <a:spcAft>
                          <a:spcPct val="0"/>
                        </a:spcAft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2pPr>
                      <a:lvl3pPr marL="914400" algn="ctr" rtl="0" eaLnBrk="0" fontAlgn="base" hangingPunct="0">
                        <a:spcBef>
                          <a:spcPct val="50000"/>
                        </a:spcBef>
                        <a:spcAft>
                          <a:spcPct val="0"/>
                        </a:spcAft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3pPr>
                      <a:lvl4pPr marL="1371600" algn="ctr" rtl="0" eaLnBrk="0" fontAlgn="base" hangingPunct="0">
                        <a:spcBef>
                          <a:spcPct val="50000"/>
                        </a:spcBef>
                        <a:spcAft>
                          <a:spcPct val="0"/>
                        </a:spcAft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4pPr>
                      <a:lvl5pPr marL="1828800" algn="ctr" rtl="0" eaLnBrk="0" fontAlgn="base" hangingPunct="0">
                        <a:spcBef>
                          <a:spcPct val="50000"/>
                        </a:spcBef>
                        <a:spcAft>
                          <a:spcPct val="0"/>
                        </a:spcAft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9pPr>
                    </a:lstStyle>
                    <a:p>
                      <a:pPr marL="0" marR="0" lvl="0" indent="0" algn="l" defTabSz="914400" rtl="0" eaLnBrk="0" fontAlgn="base" latinLnBrk="0" hangingPunct="0">
                        <a:lnSpc>
                          <a:spcPct val="100000"/>
                        </a:lnSpc>
                        <a:spcBef>
                          <a:spcPct val="0"/>
                        </a:spcBef>
                        <a:spcAft>
                          <a:spcPct val="0"/>
                        </a:spcAft>
                        <a:buClrTx/>
                        <a:buSzTx/>
                        <a:buFontTx/>
                        <a:buNone/>
                        <a:tabLst/>
                      </a:pPr>
                      <a:r>
                        <a:rPr lang="en-US" altLang="en-US" sz="1300">
                          <a:latin typeface="Roboto" panose="02000000000000000000" pitchFamily="2" charset="0"/>
                          <a:ea typeface="Roboto" panose="02000000000000000000" pitchFamily="2" charset="0"/>
                        </a:rPr>
                        <a:t>Electric</a:t>
                      </a:r>
                      <a:endParaRPr kumimoji="0" lang="en-US" altLang="en-US" sz="1300" b="0" i="0" u="none" strike="noStrike" cap="none" normalizeH="0" baseline="-25000">
                        <a:ln>
                          <a:noFill/>
                        </a:ln>
                        <a:effectLst/>
                        <a:latin typeface="Roboto" panose="02000000000000000000" pitchFamily="2" charset="0"/>
                        <a:ea typeface="Roboto" panose="02000000000000000000" pitchFamily="2" charset="0"/>
                      </a:endParaRPr>
                    </a:p>
                  </xdr:txBody>
                </xdr:sp>
              </xdr:grpSp>
              <mc:AlternateContent xmlns:mc="http://schemas.openxmlformats.org/markup-compatibility/2006">
                <mc:Choice xmlns:a14="http://schemas.microsoft.com/office/drawing/2010/main" Requires="a14">
                  <xdr:grpSp>
                    <xdr:nvGrpSpPr>
                      <xdr:cNvPr id="71" name="Group 70">
                        <a:extLst>
                          <a:ext uri="{FF2B5EF4-FFF2-40B4-BE49-F238E27FC236}">
                            <a16:creationId xmlns:a16="http://schemas.microsoft.com/office/drawing/2014/main" id="{D539C92F-5ED8-178F-0453-31A1AD4D3160}"/>
                          </a:ext>
                        </a:extLst>
                      </xdr:cNvPr>
                      <xdr:cNvGrpSpPr/>
                    </xdr:nvGrpSpPr>
                    <xdr:grpSpPr>
                      <a:xfrm>
                        <a:off x="0" y="0"/>
                        <a:ext cx="0" cy="0"/>
                        <a:chOff x="0" y="0"/>
                        <a:chExt cx="0" cy="0"/>
                      </a:xfrm>
                    </xdr:grpSpPr>
                  </xdr:grpSp>
                </mc:Choice>
                <mc:Fallback/>
              </mc:AlternateContent>
            </xdr:grpSp>
          </xdr:grpSp>
          <xdr:grpSp>
            <xdr:nvGrpSpPr>
              <xdr:cNvPr id="58" name="Group 57">
                <a:extLst>
                  <a:ext uri="{FF2B5EF4-FFF2-40B4-BE49-F238E27FC236}">
                    <a16:creationId xmlns:a16="http://schemas.microsoft.com/office/drawing/2014/main" id="{4AA76F9F-8728-1C70-67FE-C7E7563CE877}"/>
                  </a:ext>
                </a:extLst>
              </xdr:cNvPr>
              <xdr:cNvGrpSpPr/>
            </xdr:nvGrpSpPr>
            <xdr:grpSpPr>
              <a:xfrm>
                <a:off x="11249703" y="8382010"/>
                <a:ext cx="5076758" cy="461665"/>
                <a:chOff x="11264644" y="4930588"/>
                <a:chExt cx="5076758" cy="461665"/>
              </a:xfrm>
            </xdr:grpSpPr>
            <xdr:grpSp>
              <xdr:nvGrpSpPr>
                <xdr:cNvPr id="59" name="Group 58">
                  <a:extLst>
                    <a:ext uri="{FF2B5EF4-FFF2-40B4-BE49-F238E27FC236}">
                      <a16:creationId xmlns:a16="http://schemas.microsoft.com/office/drawing/2014/main" id="{8FE48F39-DD21-2AE1-B14C-D9B2F0CA1278}"/>
                    </a:ext>
                  </a:extLst>
                </xdr:cNvPr>
                <xdr:cNvGrpSpPr/>
              </xdr:nvGrpSpPr>
              <xdr:grpSpPr>
                <a:xfrm>
                  <a:off x="11264644" y="4930588"/>
                  <a:ext cx="5076758" cy="461665"/>
                  <a:chOff x="2355612" y="5407223"/>
                  <a:chExt cx="5076758" cy="461665"/>
                </a:xfrm>
              </xdr:grpSpPr>
              <xdr:sp macro="" textlink="">
                <xdr:nvSpPr>
                  <xdr:cNvPr id="61" name="TextBox 3">
                    <a:extLst>
                      <a:ext uri="{FF2B5EF4-FFF2-40B4-BE49-F238E27FC236}">
                        <a16:creationId xmlns:a16="http://schemas.microsoft.com/office/drawing/2014/main" id="{CA29C2DF-A8E5-C255-EED1-FA71EAD2AE7F}"/>
                      </a:ext>
                    </a:extLst>
                  </xdr:cNvPr>
                  <xdr:cNvSpPr txBox="1"/>
                </xdr:nvSpPr>
                <xdr:spPr>
                  <a:xfrm>
                    <a:off x="2355612" y="5410200"/>
                    <a:ext cx="623367" cy="276999"/>
                  </a:xfrm>
                  <a:prstGeom prst="rect">
                    <a:avLst/>
                  </a:prstGeom>
                  <a:noFill/>
                </xdr:spPr>
                <xdr:txBody>
                  <a:bodyPr wrap="square" rtlCol="0">
                    <a:spAutoFit/>
                  </a:bodyPr>
                  <a:lstStyle>
                    <a:defPPr>
                      <a:defRPr lang="en-US"/>
                    </a:defPPr>
                    <a:lvl1pPr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1pPr>
                    <a:lvl2pPr marL="4572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2pPr>
                    <a:lvl3pPr marL="9144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3pPr>
                    <a:lvl4pPr marL="13716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4pPr>
                    <a:lvl5pPr marL="18288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9pPr>
                  </a:lstStyle>
                  <a:p>
                    <a:pPr>
                      <a:spcBef>
                        <a:spcPts val="0"/>
                      </a:spcBef>
                    </a:pPr>
                    <a:r>
                      <a:rPr lang="en-US" sz="1200" b="1">
                        <a:solidFill>
                          <a:schemeClr val="tx1"/>
                        </a:solidFill>
                        <a:latin typeface="Roboto" panose="02000000000000000000" pitchFamily="2" charset="0"/>
                        <a:ea typeface="Roboto" panose="02000000000000000000" pitchFamily="2" charset="0"/>
                      </a:rPr>
                      <a:t>2005</a:t>
                    </a:r>
                  </a:p>
                </xdr:txBody>
              </xdr:sp>
              <xdr:sp macro="" textlink="">
                <xdr:nvSpPr>
                  <xdr:cNvPr id="62" name="TextBox 7">
                    <a:extLst>
                      <a:ext uri="{FF2B5EF4-FFF2-40B4-BE49-F238E27FC236}">
                        <a16:creationId xmlns:a16="http://schemas.microsoft.com/office/drawing/2014/main" id="{12D116E1-EC9F-314C-5066-DCD501D787FC}"/>
                      </a:ext>
                    </a:extLst>
                  </xdr:cNvPr>
                  <xdr:cNvSpPr txBox="1"/>
                </xdr:nvSpPr>
                <xdr:spPr>
                  <a:xfrm>
                    <a:off x="3009789" y="5410200"/>
                    <a:ext cx="623367" cy="276999"/>
                  </a:xfrm>
                  <a:prstGeom prst="rect">
                    <a:avLst/>
                  </a:prstGeom>
                  <a:noFill/>
                </xdr:spPr>
                <xdr:txBody>
                  <a:bodyPr wrap="square" rtlCol="0">
                    <a:spAutoFit/>
                  </a:bodyPr>
                  <a:lstStyle>
                    <a:defPPr>
                      <a:defRPr lang="en-US"/>
                    </a:defPPr>
                    <a:lvl1pPr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1pPr>
                    <a:lvl2pPr marL="4572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2pPr>
                    <a:lvl3pPr marL="9144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3pPr>
                    <a:lvl4pPr marL="13716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4pPr>
                    <a:lvl5pPr marL="18288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9pPr>
                  </a:lstStyle>
                  <a:p>
                    <a:pPr>
                      <a:spcBef>
                        <a:spcPts val="0"/>
                      </a:spcBef>
                    </a:pPr>
                    <a:r>
                      <a:rPr lang="en-US" sz="1200" b="1">
                        <a:solidFill>
                          <a:schemeClr val="tx1"/>
                        </a:solidFill>
                        <a:latin typeface="Roboto" panose="02000000000000000000" pitchFamily="2" charset="0"/>
                        <a:ea typeface="Roboto" panose="02000000000000000000" pitchFamily="2" charset="0"/>
                      </a:rPr>
                      <a:t>2021</a:t>
                    </a:r>
                  </a:p>
                </xdr:txBody>
              </xdr:sp>
              <xdr:sp macro="" textlink="">
                <xdr:nvSpPr>
                  <xdr:cNvPr id="63" name="TextBox 8">
                    <a:extLst>
                      <a:ext uri="{FF2B5EF4-FFF2-40B4-BE49-F238E27FC236}">
                        <a16:creationId xmlns:a16="http://schemas.microsoft.com/office/drawing/2014/main" id="{422F69CF-687F-B546-5E09-7809EA512F18}"/>
                      </a:ext>
                    </a:extLst>
                  </xdr:cNvPr>
                  <xdr:cNvSpPr txBox="1"/>
                </xdr:nvSpPr>
                <xdr:spPr>
                  <a:xfrm>
                    <a:off x="3639008" y="5409403"/>
                    <a:ext cx="701996" cy="278684"/>
                  </a:xfrm>
                  <a:prstGeom prst="rect">
                    <a:avLst/>
                  </a:prstGeom>
                  <a:noFill/>
                </xdr:spPr>
                <xdr:txBody>
                  <a:bodyPr wrap="square" rtlCol="0">
                    <a:spAutoFit/>
                  </a:bodyPr>
                  <a:lstStyle>
                    <a:defPPr>
                      <a:defRPr lang="en-US"/>
                    </a:defPPr>
                    <a:lvl1pPr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1pPr>
                    <a:lvl2pPr marL="4572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2pPr>
                    <a:lvl3pPr marL="9144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3pPr>
                    <a:lvl4pPr marL="13716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4pPr>
                    <a:lvl5pPr marL="18288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9pPr>
                  </a:lstStyle>
                  <a:p>
                    <a:pPr>
                      <a:spcBef>
                        <a:spcPts val="0"/>
                      </a:spcBef>
                    </a:pPr>
                    <a:r>
                      <a:rPr lang="en-US" sz="1200">
                        <a:solidFill>
                          <a:schemeClr val="tx1"/>
                        </a:solidFill>
                        <a:latin typeface="Roboto" panose="02000000000000000000" pitchFamily="2" charset="0"/>
                        <a:ea typeface="Roboto" panose="02000000000000000000" pitchFamily="2" charset="0"/>
                      </a:rPr>
                      <a:t>Electric</a:t>
                    </a:r>
                  </a:p>
                </xdr:txBody>
              </xdr:sp>
              <xdr:sp macro="" textlink="">
                <xdr:nvSpPr>
                  <xdr:cNvPr id="64" name="TextBox 9">
                    <a:extLst>
                      <a:ext uri="{FF2B5EF4-FFF2-40B4-BE49-F238E27FC236}">
                        <a16:creationId xmlns:a16="http://schemas.microsoft.com/office/drawing/2014/main" id="{35259791-CF53-A1F9-21BD-202E242FEE8E}"/>
                      </a:ext>
                    </a:extLst>
                  </xdr:cNvPr>
                  <xdr:cNvSpPr txBox="1"/>
                </xdr:nvSpPr>
                <xdr:spPr>
                  <a:xfrm>
                    <a:off x="4258039" y="5409403"/>
                    <a:ext cx="749628" cy="276999"/>
                  </a:xfrm>
                  <a:prstGeom prst="rect">
                    <a:avLst/>
                  </a:prstGeom>
                  <a:noFill/>
                </xdr:spPr>
                <xdr:txBody>
                  <a:bodyPr wrap="square" rtlCol="0">
                    <a:spAutoFit/>
                  </a:bodyPr>
                  <a:lstStyle>
                    <a:defPPr>
                      <a:defRPr lang="en-US"/>
                    </a:defPPr>
                    <a:lvl1pPr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1pPr>
                    <a:lvl2pPr marL="4572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2pPr>
                    <a:lvl3pPr marL="9144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3pPr>
                    <a:lvl4pPr marL="13716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4pPr>
                    <a:lvl5pPr marL="18288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9pPr>
                  </a:lstStyle>
                  <a:p>
                    <a:pPr>
                      <a:spcBef>
                        <a:spcPts val="0"/>
                      </a:spcBef>
                    </a:pPr>
                    <a:r>
                      <a:rPr lang="en-US" sz="1200">
                        <a:solidFill>
                          <a:schemeClr val="tx1"/>
                        </a:solidFill>
                        <a:latin typeface="Roboto" panose="02000000000000000000" pitchFamily="2" charset="0"/>
                        <a:ea typeface="Roboto" panose="02000000000000000000" pitchFamily="2" charset="0"/>
                      </a:rPr>
                      <a:t>Industry</a:t>
                    </a:r>
                  </a:p>
                </xdr:txBody>
              </xdr:sp>
              <xdr:sp macro="" textlink="">
                <xdr:nvSpPr>
                  <xdr:cNvPr id="65" name="TextBox 10">
                    <a:extLst>
                      <a:ext uri="{FF2B5EF4-FFF2-40B4-BE49-F238E27FC236}">
                        <a16:creationId xmlns:a16="http://schemas.microsoft.com/office/drawing/2014/main" id="{BA9E3328-245F-D30D-7A48-77B7D1E378B9}"/>
                      </a:ext>
                    </a:extLst>
                  </xdr:cNvPr>
                  <xdr:cNvSpPr txBox="1"/>
                </xdr:nvSpPr>
                <xdr:spPr>
                  <a:xfrm>
                    <a:off x="4856627" y="5409402"/>
                    <a:ext cx="846556" cy="278684"/>
                  </a:xfrm>
                  <a:prstGeom prst="rect">
                    <a:avLst/>
                  </a:prstGeom>
                  <a:noFill/>
                </xdr:spPr>
                <xdr:txBody>
                  <a:bodyPr wrap="square" rtlCol="0">
                    <a:spAutoFit/>
                  </a:bodyPr>
                  <a:lstStyle>
                    <a:defPPr>
                      <a:defRPr lang="en-US"/>
                    </a:defPPr>
                    <a:lvl1pPr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1pPr>
                    <a:lvl2pPr marL="4572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2pPr>
                    <a:lvl3pPr marL="9144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3pPr>
                    <a:lvl4pPr marL="13716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4pPr>
                    <a:lvl5pPr marL="18288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9pPr>
                  </a:lstStyle>
                  <a:p>
                    <a:pPr>
                      <a:spcBef>
                        <a:spcPts val="0"/>
                      </a:spcBef>
                    </a:pPr>
                    <a:r>
                      <a:rPr lang="en-US" sz="1200">
                        <a:solidFill>
                          <a:schemeClr val="tx1"/>
                        </a:solidFill>
                        <a:latin typeface="Roboto" panose="02000000000000000000" pitchFamily="2" charset="0"/>
                        <a:ea typeface="Roboto" panose="02000000000000000000" pitchFamily="2" charset="0"/>
                      </a:rPr>
                      <a:t>Buildings</a:t>
                    </a:r>
                  </a:p>
                </xdr:txBody>
              </xdr:sp>
              <xdr:sp macro="" textlink="">
                <xdr:nvSpPr>
                  <xdr:cNvPr id="66" name="TextBox 11">
                    <a:extLst>
                      <a:ext uri="{FF2B5EF4-FFF2-40B4-BE49-F238E27FC236}">
                        <a16:creationId xmlns:a16="http://schemas.microsoft.com/office/drawing/2014/main" id="{73A508F7-2B5A-5651-07E5-1A6EF714BC6D}"/>
                      </a:ext>
                    </a:extLst>
                  </xdr:cNvPr>
                  <xdr:cNvSpPr txBox="1"/>
                </xdr:nvSpPr>
                <xdr:spPr>
                  <a:xfrm>
                    <a:off x="5499289" y="5409402"/>
                    <a:ext cx="905111" cy="278684"/>
                  </a:xfrm>
                  <a:prstGeom prst="rect">
                    <a:avLst/>
                  </a:prstGeom>
                  <a:noFill/>
                </xdr:spPr>
                <xdr:txBody>
                  <a:bodyPr wrap="square" rtlCol="0">
                    <a:spAutoFit/>
                  </a:bodyPr>
                  <a:lstStyle>
                    <a:defPPr>
                      <a:defRPr lang="en-US"/>
                    </a:defPPr>
                    <a:lvl1pPr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1pPr>
                    <a:lvl2pPr marL="4572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2pPr>
                    <a:lvl3pPr marL="9144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3pPr>
                    <a:lvl4pPr marL="13716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4pPr>
                    <a:lvl5pPr marL="18288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9pPr>
                  </a:lstStyle>
                  <a:p>
                    <a:pPr>
                      <a:spcBef>
                        <a:spcPts val="0"/>
                      </a:spcBef>
                    </a:pPr>
                    <a:r>
                      <a:rPr lang="en-US" sz="1200">
                        <a:solidFill>
                          <a:schemeClr val="tx1"/>
                        </a:solidFill>
                        <a:latin typeface="Roboto" panose="02000000000000000000" pitchFamily="2" charset="0"/>
                        <a:ea typeface="Roboto" panose="02000000000000000000" pitchFamily="2" charset="0"/>
                      </a:rPr>
                      <a:t>Transport</a:t>
                    </a:r>
                  </a:p>
                </xdr:txBody>
              </xdr:sp>
              <xdr:sp macro="" textlink="">
                <xdr:nvSpPr>
                  <xdr:cNvPr id="67" name="TextBox 15">
                    <a:extLst>
                      <a:ext uri="{FF2B5EF4-FFF2-40B4-BE49-F238E27FC236}">
                        <a16:creationId xmlns:a16="http://schemas.microsoft.com/office/drawing/2014/main" id="{74A1A7CE-5D33-F01C-D55F-97C9ECBFD13E}"/>
                      </a:ext>
                    </a:extLst>
                  </xdr:cNvPr>
                  <xdr:cNvSpPr txBox="1"/>
                </xdr:nvSpPr>
                <xdr:spPr>
                  <a:xfrm>
                    <a:off x="6733765" y="5407223"/>
                    <a:ext cx="698605" cy="461665"/>
                  </a:xfrm>
                  <a:prstGeom prst="rect">
                    <a:avLst/>
                  </a:prstGeom>
                  <a:noFill/>
                </xdr:spPr>
                <xdr:txBody>
                  <a:bodyPr wrap="square" rtlCol="0">
                    <a:spAutoFit/>
                  </a:bodyPr>
                  <a:lstStyle>
                    <a:defPPr>
                      <a:defRPr lang="en-US"/>
                    </a:defPPr>
                    <a:lvl1pPr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1pPr>
                    <a:lvl2pPr marL="4572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2pPr>
                    <a:lvl3pPr marL="9144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3pPr>
                    <a:lvl4pPr marL="13716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4pPr>
                    <a:lvl5pPr marL="18288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9pPr>
                  </a:lstStyle>
                  <a:p>
                    <a:pPr>
                      <a:spcBef>
                        <a:spcPts val="0"/>
                      </a:spcBef>
                    </a:pPr>
                    <a:r>
                      <a:rPr lang="en-US" sz="1200" b="1">
                        <a:solidFill>
                          <a:schemeClr val="tx1"/>
                        </a:solidFill>
                        <a:latin typeface="Roboto" panose="02000000000000000000" pitchFamily="2" charset="0"/>
                        <a:ea typeface="Roboto" panose="02000000000000000000" pitchFamily="2" charset="0"/>
                      </a:rPr>
                      <a:t>2030</a:t>
                    </a:r>
                    <a:br>
                      <a:rPr lang="en-US" sz="1200" b="1">
                        <a:solidFill>
                          <a:schemeClr val="tx1"/>
                        </a:solidFill>
                        <a:latin typeface="Roboto" panose="02000000000000000000" pitchFamily="2" charset="0"/>
                        <a:ea typeface="Roboto" panose="02000000000000000000" pitchFamily="2" charset="0"/>
                      </a:rPr>
                    </a:br>
                    <a:r>
                      <a:rPr lang="en-US" sz="1200" b="1">
                        <a:solidFill>
                          <a:schemeClr val="tx1"/>
                        </a:solidFill>
                        <a:latin typeface="Roboto" panose="02000000000000000000" pitchFamily="2" charset="0"/>
                        <a:ea typeface="Roboto" panose="02000000000000000000" pitchFamily="2" charset="0"/>
                      </a:rPr>
                      <a:t>Target</a:t>
                    </a:r>
                  </a:p>
                </xdr:txBody>
              </xdr:sp>
            </xdr:grpSp>
            <xdr:sp macro="" textlink="">
              <xdr:nvSpPr>
                <xdr:cNvPr id="60" name="TextBox 59">
                  <a:extLst>
                    <a:ext uri="{FF2B5EF4-FFF2-40B4-BE49-F238E27FC236}">
                      <a16:creationId xmlns:a16="http://schemas.microsoft.com/office/drawing/2014/main" id="{3CCAD4F2-E44A-9248-3BB5-30EC436637E1}"/>
                    </a:ext>
                  </a:extLst>
                </xdr:cNvPr>
                <xdr:cNvSpPr txBox="1"/>
              </xdr:nvSpPr>
              <xdr:spPr>
                <a:xfrm>
                  <a:off x="15074382" y="4930589"/>
                  <a:ext cx="781111" cy="276999"/>
                </a:xfrm>
                <a:prstGeom prst="rect">
                  <a:avLst/>
                </a:prstGeom>
                <a:noFill/>
              </xdr:spPr>
              <xdr:txBody>
                <a:bodyPr wrap="square" rtlCol="0">
                  <a:noAutofit/>
                </a:bodyPr>
                <a:lstStyle>
                  <a:defPPr>
                    <a:defRPr lang="en-US"/>
                  </a:defPPr>
                  <a:lvl1pPr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1pPr>
                  <a:lvl2pPr marL="4572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2pPr>
                  <a:lvl3pPr marL="9144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3pPr>
                  <a:lvl4pPr marL="13716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4pPr>
                  <a:lvl5pPr marL="18288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9pPr>
                </a:lstStyle>
                <a:p>
                  <a:pPr>
                    <a:spcBef>
                      <a:spcPts val="0"/>
                    </a:spcBef>
                  </a:pPr>
                  <a:r>
                    <a:rPr lang="en-US" sz="1200">
                      <a:solidFill>
                        <a:schemeClr val="tx1"/>
                      </a:solidFill>
                      <a:latin typeface="Roboto" panose="02000000000000000000" pitchFamily="2" charset="0"/>
                      <a:ea typeface="Roboto" panose="02000000000000000000" pitchFamily="2" charset="0"/>
                    </a:rPr>
                    <a:t>Gap</a:t>
                  </a:r>
                </a:p>
              </xdr:txBody>
            </xdr:sp>
          </xdr:grpSp>
        </xdr:grpSp>
        <xdr:sp macro="" textlink="">
          <xdr:nvSpPr>
            <xdr:cNvPr id="56" name="TextBox 55">
              <a:extLst>
                <a:ext uri="{FF2B5EF4-FFF2-40B4-BE49-F238E27FC236}">
                  <a16:creationId xmlns:a16="http://schemas.microsoft.com/office/drawing/2014/main" id="{E535EE38-73D8-7BDF-D05B-A3B06D2DF522}"/>
                </a:ext>
              </a:extLst>
            </xdr:cNvPr>
            <xdr:cNvSpPr txBox="1"/>
          </xdr:nvSpPr>
          <xdr:spPr>
            <a:xfrm>
              <a:off x="3003176" y="3361766"/>
              <a:ext cx="4967942" cy="34228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 algn="ctr"/>
              <a:r>
                <a:rPr lang="en-US" sz="1600" b="1">
                  <a:solidFill>
                    <a:srgbClr val="000099"/>
                  </a:solidFill>
                  <a:latin typeface="Roboto" panose="02000000000000000000" pitchFamily="2" charset="0"/>
                  <a:ea typeface="Roboto" panose="02000000000000000000" pitchFamily="2" charset="0"/>
                </a:rPr>
                <a:t>MARKAL-NETL</a:t>
              </a:r>
            </a:p>
          </xdr:txBody>
        </xdr:sp>
      </xdr:grpSp>
      <xdr:grpSp>
        <xdr:nvGrpSpPr>
          <xdr:cNvPr id="80" name="Group 79">
            <a:extLst>
              <a:ext uri="{FF2B5EF4-FFF2-40B4-BE49-F238E27FC236}">
                <a16:creationId xmlns:a16="http://schemas.microsoft.com/office/drawing/2014/main" id="{4DA5149D-B711-4A92-AB6F-4E0CB91E1422}"/>
              </a:ext>
            </a:extLst>
          </xdr:cNvPr>
          <xdr:cNvGrpSpPr/>
        </xdr:nvGrpSpPr>
        <xdr:grpSpPr>
          <a:xfrm>
            <a:off x="8250464" y="5837464"/>
            <a:ext cx="7036557" cy="5559757"/>
            <a:chOff x="2045804" y="3361765"/>
            <a:chExt cx="7068515" cy="5702523"/>
          </a:xfrm>
        </xdr:grpSpPr>
        <xdr:grpSp>
          <xdr:nvGrpSpPr>
            <xdr:cNvPr id="81" name="Group 80">
              <a:extLst>
                <a:ext uri="{FF2B5EF4-FFF2-40B4-BE49-F238E27FC236}">
                  <a16:creationId xmlns:a16="http://schemas.microsoft.com/office/drawing/2014/main" id="{3E528524-E776-B492-7BDD-98151ED88007}"/>
                </a:ext>
              </a:extLst>
            </xdr:cNvPr>
            <xdr:cNvGrpSpPr/>
          </xdr:nvGrpSpPr>
          <xdr:grpSpPr>
            <a:xfrm>
              <a:off x="2045804" y="3361765"/>
              <a:ext cx="7068515" cy="5702523"/>
              <a:chOff x="10331822" y="3496236"/>
              <a:chExt cx="7081386" cy="5702523"/>
            </a:xfrm>
          </xdr:grpSpPr>
          <xdr:grpSp>
            <xdr:nvGrpSpPr>
              <xdr:cNvPr id="83" name="Group 82">
                <a:extLst>
                  <a:ext uri="{FF2B5EF4-FFF2-40B4-BE49-F238E27FC236}">
                    <a16:creationId xmlns:a16="http://schemas.microsoft.com/office/drawing/2014/main" id="{7569D927-F1B8-B346-852E-8183EC19143F}"/>
                  </a:ext>
                </a:extLst>
              </xdr:cNvPr>
              <xdr:cNvGrpSpPr/>
            </xdr:nvGrpSpPr>
            <xdr:grpSpPr>
              <a:xfrm>
                <a:off x="10331822" y="3496236"/>
                <a:ext cx="7081386" cy="5702523"/>
                <a:chOff x="2835087" y="2151529"/>
                <a:chExt cx="6992587" cy="5818317"/>
              </a:xfrm>
            </xdr:grpSpPr>
            <xdr:graphicFrame macro="">
              <xdr:nvGraphicFramePr>
                <xdr:cNvPr id="94" name="Chart 93">
                  <a:extLst>
                    <a:ext uri="{FF2B5EF4-FFF2-40B4-BE49-F238E27FC236}">
                      <a16:creationId xmlns:a16="http://schemas.microsoft.com/office/drawing/2014/main" id="{508429C3-1C17-CA0C-B33C-F570A0F1EFE7}"/>
                    </a:ext>
                  </a:extLst>
                </xdr:cNvPr>
                <xdr:cNvGraphicFramePr/>
              </xdr:nvGraphicFramePr>
              <xdr:xfrm>
                <a:off x="2835087" y="2311981"/>
                <a:ext cx="6992587" cy="5657865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4"/>
                </a:graphicData>
              </a:graphic>
            </xdr:graphicFrame>
            <xdr:grpSp>
              <xdr:nvGrpSpPr>
                <xdr:cNvPr id="95" name="Group 94">
                  <a:extLst>
                    <a:ext uri="{FF2B5EF4-FFF2-40B4-BE49-F238E27FC236}">
                      <a16:creationId xmlns:a16="http://schemas.microsoft.com/office/drawing/2014/main" id="{F7AA64DC-563A-508A-EBB3-271D84936A0E}"/>
                    </a:ext>
                  </a:extLst>
                </xdr:cNvPr>
                <xdr:cNvGrpSpPr/>
              </xdr:nvGrpSpPr>
              <xdr:grpSpPr>
                <a:xfrm>
                  <a:off x="4269446" y="2151529"/>
                  <a:ext cx="5509111" cy="3495699"/>
                  <a:chOff x="0" y="0"/>
                  <a:chExt cx="5261713" cy="3404669"/>
                </a:xfrm>
              </xdr:grpSpPr>
              <xdr:grpSp>
                <xdr:nvGrpSpPr>
                  <xdr:cNvPr id="96" name="Group 95">
                    <a:extLst>
                      <a:ext uri="{FF2B5EF4-FFF2-40B4-BE49-F238E27FC236}">
                        <a16:creationId xmlns:a16="http://schemas.microsoft.com/office/drawing/2014/main" id="{E79D6E32-BC35-3FBD-E430-1B5148A4399A}"/>
                      </a:ext>
                    </a:extLst>
                  </xdr:cNvPr>
                  <xdr:cNvGrpSpPr/>
                </xdr:nvGrpSpPr>
                <xdr:grpSpPr>
                  <a:xfrm>
                    <a:off x="4375861" y="2377005"/>
                    <a:ext cx="885852" cy="1027664"/>
                    <a:chOff x="4357949" y="2364634"/>
                    <a:chExt cx="893952" cy="1010510"/>
                  </a:xfrm>
                </xdr:grpSpPr>
                <xdr:sp macro="" textlink="">
                  <xdr:nvSpPr>
                    <xdr:cNvPr id="98" name="Rectangle 97">
                      <a:extLst>
                        <a:ext uri="{FF2B5EF4-FFF2-40B4-BE49-F238E27FC236}">
                          <a16:creationId xmlns:a16="http://schemas.microsoft.com/office/drawing/2014/main" id="{D14C0BB6-2868-234F-E602-099A814810A0}"/>
                        </a:ext>
                      </a:extLst>
                    </xdr:cNvPr>
                    <xdr:cNvSpPr>
                      <a:spLocks noChangeArrowheads="1"/>
                    </xdr:cNvSpPr>
                  </xdr:nvSpPr>
                  <xdr:spPr bwMode="auto">
                    <a:xfrm>
                      <a:off x="4357949" y="2393468"/>
                      <a:ext cx="137160" cy="137160"/>
                    </a:xfrm>
                    <a:prstGeom prst="rect">
                      <a:avLst/>
                    </a:prstGeom>
                    <a:solidFill>
                      <a:srgbClr val="8AC869"/>
                    </a:solidFill>
                    <a:ln>
                      <a:noFill/>
                    </a:ln>
                    <a:extLst>
                      <a:ext uri="{91240B29-F687-4F45-9708-019B960494DF}">
                        <a14:hiddenLine xmlns:a14="http://schemas.microsoft.com/office/drawing/2010/main" w="9525">
                          <a:solidFill>
                            <a:srgbClr val="000000"/>
                          </a:solidFill>
                          <a:miter lim="800000"/>
                          <a:headEnd/>
                          <a:tailEnd/>
                        </a14:hiddenLine>
                      </a:ext>
                    </a:extLst>
                  </xdr:spPr>
                  <xdr:txBody>
                    <a:bodyPr vert="horz" wrap="square" lIns="91440" tIns="45720" rIns="91440" bIns="45720" numCol="1" anchor="t" anchorCtr="0" compatLnSpc="1">
                      <a:prstTxWarp prst="textNoShape">
                        <a:avLst/>
                      </a:prstTxWarp>
                    </a:bodyPr>
                    <a:lstStyle>
                      <a:defPPr>
                        <a:defRPr lang="en-US"/>
                      </a:defPPr>
                      <a:lvl1pPr algn="ctr" rtl="0" eaLnBrk="0" fontAlgn="base" hangingPunct="0">
                        <a:spcBef>
                          <a:spcPct val="50000"/>
                        </a:spcBef>
                        <a:spcAft>
                          <a:spcPct val="0"/>
                        </a:spcAft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1pPr>
                      <a:lvl2pPr marL="457200" algn="ctr" rtl="0" eaLnBrk="0" fontAlgn="base" hangingPunct="0">
                        <a:spcBef>
                          <a:spcPct val="50000"/>
                        </a:spcBef>
                        <a:spcAft>
                          <a:spcPct val="0"/>
                        </a:spcAft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2pPr>
                      <a:lvl3pPr marL="914400" algn="ctr" rtl="0" eaLnBrk="0" fontAlgn="base" hangingPunct="0">
                        <a:spcBef>
                          <a:spcPct val="50000"/>
                        </a:spcBef>
                        <a:spcAft>
                          <a:spcPct val="0"/>
                        </a:spcAft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3pPr>
                      <a:lvl4pPr marL="1371600" algn="ctr" rtl="0" eaLnBrk="0" fontAlgn="base" hangingPunct="0">
                        <a:spcBef>
                          <a:spcPct val="50000"/>
                        </a:spcBef>
                        <a:spcAft>
                          <a:spcPct val="0"/>
                        </a:spcAft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4pPr>
                      <a:lvl5pPr marL="1828800" algn="ctr" rtl="0" eaLnBrk="0" fontAlgn="base" hangingPunct="0">
                        <a:spcBef>
                          <a:spcPct val="50000"/>
                        </a:spcBef>
                        <a:spcAft>
                          <a:spcPct val="0"/>
                        </a:spcAft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9pPr>
                    </a:lstStyle>
                    <a:p>
                      <a:endParaRPr lang="en-US">
                        <a:solidFill>
                          <a:schemeClr val="tx1"/>
                        </a:solidFill>
                      </a:endParaRPr>
                    </a:p>
                  </xdr:txBody>
                </xdr:sp>
                <xdr:sp macro="" textlink="">
                  <xdr:nvSpPr>
                    <xdr:cNvPr id="99" name="Rectangle 98">
                      <a:extLst>
                        <a:ext uri="{FF2B5EF4-FFF2-40B4-BE49-F238E27FC236}">
                          <a16:creationId xmlns:a16="http://schemas.microsoft.com/office/drawing/2014/main" id="{FEA9BEDE-F5C3-D1DB-A6EF-DC0083433FF4}"/>
                        </a:ext>
                      </a:extLst>
                    </xdr:cNvPr>
                    <xdr:cNvSpPr>
                      <a:spLocks noChangeArrowheads="1"/>
                    </xdr:cNvSpPr>
                  </xdr:nvSpPr>
                  <xdr:spPr bwMode="auto">
                    <a:xfrm>
                      <a:off x="4548022" y="2364634"/>
                      <a:ext cx="703879" cy="195546"/>
                    </a:xfrm>
                    <a:prstGeom prst="rect">
                      <a:avLst/>
                    </a:prstGeom>
                    <a:noFill/>
                    <a:ln>
                      <a:noFill/>
                    </a:ln>
                    <a:extLst>
                      <a:ext uri="{909E8E84-426E-40DD-AFC4-6F175D3DCCD1}">
                        <a14:hiddenFill xmlns:a14="http://schemas.microsoft.com/office/drawing/2010/main">
                          <a:solidFill>
                            <a:srgbClr val="FFFFFF"/>
                          </a:solidFill>
                        </a14:hiddenFill>
                      </a:ext>
                      <a:ext uri="{91240B29-F687-4F45-9708-019B960494DF}">
                        <a14:hiddenLine xmlns:a14="http://schemas.microsoft.com/office/drawing/2010/main" w="9525">
                          <a:solidFill>
                            <a:srgbClr val="000000"/>
                          </a:solidFill>
                          <a:miter lim="800000"/>
                          <a:headEnd/>
                          <a:tailEnd/>
                        </a14:hiddenLine>
                      </a:ext>
                    </a:extLst>
                  </xdr:spPr>
                  <xdr:txBody>
                    <a:bodyPr vert="horz" wrap="square" lIns="0" tIns="0" rIns="0" bIns="0" numCol="1" anchor="t" anchorCtr="0" compatLnSpc="1">
                      <a:prstTxWarp prst="textNoShape">
                        <a:avLst/>
                      </a:prstTxWarp>
                      <a:spAutoFit/>
                    </a:bodyPr>
                    <a:lstStyle>
                      <a:defPPr>
                        <a:defRPr lang="en-US"/>
                      </a:defPPr>
                      <a:lvl1pPr algn="ctr" rtl="0" eaLnBrk="0" fontAlgn="base" hangingPunct="0">
                        <a:spcBef>
                          <a:spcPct val="50000"/>
                        </a:spcBef>
                        <a:spcAft>
                          <a:spcPct val="0"/>
                        </a:spcAft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1pPr>
                      <a:lvl2pPr marL="457200" algn="ctr" rtl="0" eaLnBrk="0" fontAlgn="base" hangingPunct="0">
                        <a:spcBef>
                          <a:spcPct val="50000"/>
                        </a:spcBef>
                        <a:spcAft>
                          <a:spcPct val="0"/>
                        </a:spcAft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2pPr>
                      <a:lvl3pPr marL="914400" algn="ctr" rtl="0" eaLnBrk="0" fontAlgn="base" hangingPunct="0">
                        <a:spcBef>
                          <a:spcPct val="50000"/>
                        </a:spcBef>
                        <a:spcAft>
                          <a:spcPct val="0"/>
                        </a:spcAft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3pPr>
                      <a:lvl4pPr marL="1371600" algn="ctr" rtl="0" eaLnBrk="0" fontAlgn="base" hangingPunct="0">
                        <a:spcBef>
                          <a:spcPct val="50000"/>
                        </a:spcBef>
                        <a:spcAft>
                          <a:spcPct val="0"/>
                        </a:spcAft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4pPr>
                      <a:lvl5pPr marL="1828800" algn="ctr" rtl="0" eaLnBrk="0" fontAlgn="base" hangingPunct="0">
                        <a:spcBef>
                          <a:spcPct val="50000"/>
                        </a:spcBef>
                        <a:spcAft>
                          <a:spcPct val="0"/>
                        </a:spcAft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9pPr>
                    </a:lstStyle>
                    <a:p>
                      <a:pPr marL="0" marR="0" lvl="0" indent="0" algn="l" defTabSz="914400" rtl="0" eaLnBrk="0" fontAlgn="base" latinLnBrk="0" hangingPunct="0">
                        <a:lnSpc>
                          <a:spcPct val="100000"/>
                        </a:lnSpc>
                        <a:spcBef>
                          <a:spcPct val="0"/>
                        </a:spcBef>
                        <a:spcAft>
                          <a:spcPct val="0"/>
                        </a:spcAft>
                        <a:buClrTx/>
                        <a:buSzTx/>
                        <a:buFontTx/>
                        <a:buNone/>
                        <a:tabLst/>
                      </a:pPr>
                      <a:r>
                        <a:rPr kumimoji="0" lang="en-US" altLang="en-US" sz="1300" b="0" i="0" u="none" strike="noStrike" cap="none" normalizeH="0" baseline="0">
                          <a:ln>
                            <a:noFill/>
                          </a:ln>
                          <a:effectLst/>
                          <a:latin typeface="Roboto" panose="02000000000000000000" pitchFamily="2" charset="0"/>
                          <a:ea typeface="Roboto" panose="02000000000000000000" pitchFamily="2" charset="0"/>
                        </a:rPr>
                        <a:t>Transport</a:t>
                      </a:r>
                      <a:endParaRPr kumimoji="0" lang="en-US" altLang="en-US" sz="1300" b="0" i="0" u="none" strike="noStrike" cap="none" normalizeH="0" baseline="-25000">
                        <a:ln>
                          <a:noFill/>
                        </a:ln>
                        <a:effectLst/>
                        <a:latin typeface="Roboto" panose="02000000000000000000" pitchFamily="2" charset="0"/>
                        <a:ea typeface="Roboto" panose="02000000000000000000" pitchFamily="2" charset="0"/>
                      </a:endParaRPr>
                    </a:p>
                  </xdr:txBody>
                </xdr:sp>
                <xdr:sp macro="" textlink="">
                  <xdr:nvSpPr>
                    <xdr:cNvPr id="100" name="Rectangle 99">
                      <a:extLst>
                        <a:ext uri="{FF2B5EF4-FFF2-40B4-BE49-F238E27FC236}">
                          <a16:creationId xmlns:a16="http://schemas.microsoft.com/office/drawing/2014/main" id="{FFEA80CD-4BFD-09AD-403F-C69D61E7A391}"/>
                        </a:ext>
                      </a:extLst>
                    </xdr:cNvPr>
                    <xdr:cNvSpPr>
                      <a:spLocks noChangeArrowheads="1"/>
                    </xdr:cNvSpPr>
                  </xdr:nvSpPr>
                  <xdr:spPr bwMode="auto">
                    <a:xfrm>
                      <a:off x="4357949" y="2668684"/>
                      <a:ext cx="137160" cy="137160"/>
                    </a:xfrm>
                    <a:prstGeom prst="rect">
                      <a:avLst/>
                    </a:prstGeom>
                    <a:solidFill>
                      <a:srgbClr val="DA7D45"/>
                    </a:solidFill>
                    <a:ln>
                      <a:noFill/>
                    </a:ln>
                    <a:extLst>
                      <a:ext uri="{91240B29-F687-4F45-9708-019B960494DF}">
                        <a14:hiddenLine xmlns:a14="http://schemas.microsoft.com/office/drawing/2010/main" w="9525">
                          <a:solidFill>
                            <a:srgbClr val="000000"/>
                          </a:solidFill>
                          <a:miter lim="800000"/>
                          <a:headEnd/>
                          <a:tailEnd/>
                        </a14:hiddenLine>
                      </a:ext>
                    </a:extLst>
                  </xdr:spPr>
                  <xdr:txBody>
                    <a:bodyPr vert="horz" wrap="square" lIns="91440" tIns="45720" rIns="91440" bIns="45720" numCol="1" anchor="t" anchorCtr="0" compatLnSpc="1">
                      <a:prstTxWarp prst="textNoShape">
                        <a:avLst/>
                      </a:prstTxWarp>
                    </a:bodyPr>
                    <a:lstStyle>
                      <a:defPPr>
                        <a:defRPr lang="en-US"/>
                      </a:defPPr>
                      <a:lvl1pPr algn="ctr" rtl="0" eaLnBrk="0" fontAlgn="base" hangingPunct="0">
                        <a:spcBef>
                          <a:spcPct val="50000"/>
                        </a:spcBef>
                        <a:spcAft>
                          <a:spcPct val="0"/>
                        </a:spcAft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1pPr>
                      <a:lvl2pPr marL="457200" algn="ctr" rtl="0" eaLnBrk="0" fontAlgn="base" hangingPunct="0">
                        <a:spcBef>
                          <a:spcPct val="50000"/>
                        </a:spcBef>
                        <a:spcAft>
                          <a:spcPct val="0"/>
                        </a:spcAft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2pPr>
                      <a:lvl3pPr marL="914400" algn="ctr" rtl="0" eaLnBrk="0" fontAlgn="base" hangingPunct="0">
                        <a:spcBef>
                          <a:spcPct val="50000"/>
                        </a:spcBef>
                        <a:spcAft>
                          <a:spcPct val="0"/>
                        </a:spcAft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3pPr>
                      <a:lvl4pPr marL="1371600" algn="ctr" rtl="0" eaLnBrk="0" fontAlgn="base" hangingPunct="0">
                        <a:spcBef>
                          <a:spcPct val="50000"/>
                        </a:spcBef>
                        <a:spcAft>
                          <a:spcPct val="0"/>
                        </a:spcAft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4pPr>
                      <a:lvl5pPr marL="1828800" algn="ctr" rtl="0" eaLnBrk="0" fontAlgn="base" hangingPunct="0">
                        <a:spcBef>
                          <a:spcPct val="50000"/>
                        </a:spcBef>
                        <a:spcAft>
                          <a:spcPct val="0"/>
                        </a:spcAft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9pPr>
                    </a:lstStyle>
                    <a:p>
                      <a:endParaRPr lang="en-US">
                        <a:solidFill>
                          <a:schemeClr val="tx1"/>
                        </a:solidFill>
                      </a:endParaRPr>
                    </a:p>
                  </xdr:txBody>
                </xdr:sp>
                <xdr:sp macro="" textlink="">
                  <xdr:nvSpPr>
                    <xdr:cNvPr id="101" name="Rectangle 100">
                      <a:extLst>
                        <a:ext uri="{FF2B5EF4-FFF2-40B4-BE49-F238E27FC236}">
                          <a16:creationId xmlns:a16="http://schemas.microsoft.com/office/drawing/2014/main" id="{252B2642-9A37-BE68-3F2F-A9AA413DB136}"/>
                        </a:ext>
                      </a:extLst>
                    </xdr:cNvPr>
                    <xdr:cNvSpPr>
                      <a:spLocks noChangeArrowheads="1"/>
                    </xdr:cNvSpPr>
                  </xdr:nvSpPr>
                  <xdr:spPr bwMode="auto">
                    <a:xfrm>
                      <a:off x="4548022" y="2644607"/>
                      <a:ext cx="665055" cy="195546"/>
                    </a:xfrm>
                    <a:prstGeom prst="rect">
                      <a:avLst/>
                    </a:prstGeom>
                    <a:noFill/>
                    <a:ln>
                      <a:noFill/>
                    </a:ln>
                    <a:extLst>
                      <a:ext uri="{909E8E84-426E-40DD-AFC4-6F175D3DCCD1}">
                        <a14:hiddenFill xmlns:a14="http://schemas.microsoft.com/office/drawing/2010/main">
                          <a:solidFill>
                            <a:srgbClr val="FFFFFF"/>
                          </a:solidFill>
                        </a14:hiddenFill>
                      </a:ext>
                      <a:ext uri="{91240B29-F687-4F45-9708-019B960494DF}">
                        <a14:hiddenLine xmlns:a14="http://schemas.microsoft.com/office/drawing/2010/main" w="9525">
                          <a:solidFill>
                            <a:srgbClr val="000000"/>
                          </a:solidFill>
                          <a:miter lim="800000"/>
                          <a:headEnd/>
                          <a:tailEnd/>
                        </a14:hiddenLine>
                      </a:ext>
                    </a:extLst>
                  </xdr:spPr>
                  <xdr:txBody>
                    <a:bodyPr vert="horz" wrap="square" lIns="0" tIns="0" rIns="0" bIns="0" numCol="1" anchor="t" anchorCtr="0" compatLnSpc="1">
                      <a:prstTxWarp prst="textNoShape">
                        <a:avLst/>
                      </a:prstTxWarp>
                      <a:spAutoFit/>
                    </a:bodyPr>
                    <a:lstStyle>
                      <a:defPPr>
                        <a:defRPr lang="en-US"/>
                      </a:defPPr>
                      <a:lvl1pPr algn="ctr" rtl="0" eaLnBrk="0" fontAlgn="base" hangingPunct="0">
                        <a:spcBef>
                          <a:spcPct val="50000"/>
                        </a:spcBef>
                        <a:spcAft>
                          <a:spcPct val="0"/>
                        </a:spcAft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1pPr>
                      <a:lvl2pPr marL="457200" algn="ctr" rtl="0" eaLnBrk="0" fontAlgn="base" hangingPunct="0">
                        <a:spcBef>
                          <a:spcPct val="50000"/>
                        </a:spcBef>
                        <a:spcAft>
                          <a:spcPct val="0"/>
                        </a:spcAft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2pPr>
                      <a:lvl3pPr marL="914400" algn="ctr" rtl="0" eaLnBrk="0" fontAlgn="base" hangingPunct="0">
                        <a:spcBef>
                          <a:spcPct val="50000"/>
                        </a:spcBef>
                        <a:spcAft>
                          <a:spcPct val="0"/>
                        </a:spcAft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3pPr>
                      <a:lvl4pPr marL="1371600" algn="ctr" rtl="0" eaLnBrk="0" fontAlgn="base" hangingPunct="0">
                        <a:spcBef>
                          <a:spcPct val="50000"/>
                        </a:spcBef>
                        <a:spcAft>
                          <a:spcPct val="0"/>
                        </a:spcAft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4pPr>
                      <a:lvl5pPr marL="1828800" algn="ctr" rtl="0" eaLnBrk="0" fontAlgn="base" hangingPunct="0">
                        <a:spcBef>
                          <a:spcPct val="50000"/>
                        </a:spcBef>
                        <a:spcAft>
                          <a:spcPct val="0"/>
                        </a:spcAft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9pPr>
                    </a:lstStyle>
                    <a:p>
                      <a:pPr marL="0" marR="0" lvl="0" indent="0" algn="l" defTabSz="914400" rtl="0" eaLnBrk="0" fontAlgn="base" latinLnBrk="0" hangingPunct="0">
                        <a:lnSpc>
                          <a:spcPct val="100000"/>
                        </a:lnSpc>
                        <a:spcBef>
                          <a:spcPct val="0"/>
                        </a:spcBef>
                        <a:spcAft>
                          <a:spcPct val="0"/>
                        </a:spcAft>
                        <a:buClrTx/>
                        <a:buSzTx/>
                        <a:buFontTx/>
                        <a:buNone/>
                        <a:tabLst/>
                      </a:pPr>
                      <a:r>
                        <a:rPr lang="en-US" altLang="en-US" sz="1300">
                          <a:latin typeface="Roboto" panose="02000000000000000000" pitchFamily="2" charset="0"/>
                          <a:ea typeface="Roboto" panose="02000000000000000000" pitchFamily="2" charset="0"/>
                        </a:rPr>
                        <a:t>Buildings</a:t>
                      </a:r>
                      <a:endParaRPr kumimoji="0" lang="en-US" altLang="en-US" sz="1300" b="0" i="0" u="none" strike="noStrike" cap="none" normalizeH="0" baseline="-25000">
                        <a:ln>
                          <a:noFill/>
                        </a:ln>
                        <a:effectLst/>
                        <a:latin typeface="Roboto" panose="02000000000000000000" pitchFamily="2" charset="0"/>
                        <a:ea typeface="Roboto" panose="02000000000000000000" pitchFamily="2" charset="0"/>
                      </a:endParaRPr>
                    </a:p>
                  </xdr:txBody>
                </xdr:sp>
                <xdr:sp macro="" textlink="">
                  <xdr:nvSpPr>
                    <xdr:cNvPr id="102" name="Rectangle 101">
                      <a:extLst>
                        <a:ext uri="{FF2B5EF4-FFF2-40B4-BE49-F238E27FC236}">
                          <a16:creationId xmlns:a16="http://schemas.microsoft.com/office/drawing/2014/main" id="{369B0F2D-E8FA-67CF-B6A2-C089B6E2176C}"/>
                        </a:ext>
                      </a:extLst>
                    </xdr:cNvPr>
                    <xdr:cNvSpPr>
                      <a:spLocks noChangeArrowheads="1"/>
                    </xdr:cNvSpPr>
                  </xdr:nvSpPr>
                  <xdr:spPr bwMode="auto">
                    <a:xfrm>
                      <a:off x="4357949" y="2938561"/>
                      <a:ext cx="137160" cy="137160"/>
                    </a:xfrm>
                    <a:prstGeom prst="rect">
                      <a:avLst/>
                    </a:prstGeom>
                    <a:solidFill>
                      <a:srgbClr val="E5BA4F"/>
                    </a:solidFill>
                    <a:ln>
                      <a:noFill/>
                    </a:ln>
                    <a:extLst>
                      <a:ext uri="{91240B29-F687-4F45-9708-019B960494DF}">
                        <a14:hiddenLine xmlns:a14="http://schemas.microsoft.com/office/drawing/2010/main" w="9525">
                          <a:solidFill>
                            <a:srgbClr val="000000"/>
                          </a:solidFill>
                          <a:miter lim="800000"/>
                          <a:headEnd/>
                          <a:tailEnd/>
                        </a14:hiddenLine>
                      </a:ext>
                    </a:extLst>
                  </xdr:spPr>
                  <xdr:txBody>
                    <a:bodyPr vert="horz" wrap="square" lIns="91440" tIns="45720" rIns="91440" bIns="45720" numCol="1" anchor="t" anchorCtr="0" compatLnSpc="1">
                      <a:prstTxWarp prst="textNoShape">
                        <a:avLst/>
                      </a:prstTxWarp>
                    </a:bodyPr>
                    <a:lstStyle>
                      <a:defPPr>
                        <a:defRPr lang="en-US"/>
                      </a:defPPr>
                      <a:lvl1pPr algn="ctr" rtl="0" eaLnBrk="0" fontAlgn="base" hangingPunct="0">
                        <a:spcBef>
                          <a:spcPct val="50000"/>
                        </a:spcBef>
                        <a:spcAft>
                          <a:spcPct val="0"/>
                        </a:spcAft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1pPr>
                      <a:lvl2pPr marL="457200" algn="ctr" rtl="0" eaLnBrk="0" fontAlgn="base" hangingPunct="0">
                        <a:spcBef>
                          <a:spcPct val="50000"/>
                        </a:spcBef>
                        <a:spcAft>
                          <a:spcPct val="0"/>
                        </a:spcAft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2pPr>
                      <a:lvl3pPr marL="914400" algn="ctr" rtl="0" eaLnBrk="0" fontAlgn="base" hangingPunct="0">
                        <a:spcBef>
                          <a:spcPct val="50000"/>
                        </a:spcBef>
                        <a:spcAft>
                          <a:spcPct val="0"/>
                        </a:spcAft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3pPr>
                      <a:lvl4pPr marL="1371600" algn="ctr" rtl="0" eaLnBrk="0" fontAlgn="base" hangingPunct="0">
                        <a:spcBef>
                          <a:spcPct val="50000"/>
                        </a:spcBef>
                        <a:spcAft>
                          <a:spcPct val="0"/>
                        </a:spcAft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4pPr>
                      <a:lvl5pPr marL="1828800" algn="ctr" rtl="0" eaLnBrk="0" fontAlgn="base" hangingPunct="0">
                        <a:spcBef>
                          <a:spcPct val="50000"/>
                        </a:spcBef>
                        <a:spcAft>
                          <a:spcPct val="0"/>
                        </a:spcAft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9pPr>
                    </a:lstStyle>
                    <a:p>
                      <a:endParaRPr lang="en-US">
                        <a:solidFill>
                          <a:schemeClr val="tx1"/>
                        </a:solidFill>
                      </a:endParaRPr>
                    </a:p>
                  </xdr:txBody>
                </xdr:sp>
                <xdr:sp macro="" textlink="">
                  <xdr:nvSpPr>
                    <xdr:cNvPr id="103" name="Rectangle 102">
                      <a:extLst>
                        <a:ext uri="{FF2B5EF4-FFF2-40B4-BE49-F238E27FC236}">
                          <a16:creationId xmlns:a16="http://schemas.microsoft.com/office/drawing/2014/main" id="{1C0AA0E9-8145-BAA4-0F29-0893520EDD8C}"/>
                        </a:ext>
                      </a:extLst>
                    </xdr:cNvPr>
                    <xdr:cNvSpPr>
                      <a:spLocks noChangeArrowheads="1"/>
                    </xdr:cNvSpPr>
                  </xdr:nvSpPr>
                  <xdr:spPr bwMode="auto">
                    <a:xfrm>
                      <a:off x="4548022" y="2911310"/>
                      <a:ext cx="606755" cy="195546"/>
                    </a:xfrm>
                    <a:prstGeom prst="rect">
                      <a:avLst/>
                    </a:prstGeom>
                    <a:noFill/>
                    <a:ln>
                      <a:noFill/>
                    </a:ln>
                    <a:extLst>
                      <a:ext uri="{909E8E84-426E-40DD-AFC4-6F175D3DCCD1}">
                        <a14:hiddenFill xmlns:a14="http://schemas.microsoft.com/office/drawing/2010/main">
                          <a:solidFill>
                            <a:srgbClr val="FFFFFF"/>
                          </a:solidFill>
                        </a14:hiddenFill>
                      </a:ext>
                      <a:ext uri="{91240B29-F687-4F45-9708-019B960494DF}">
                        <a14:hiddenLine xmlns:a14="http://schemas.microsoft.com/office/drawing/2010/main" w="9525">
                          <a:solidFill>
                            <a:srgbClr val="000000"/>
                          </a:solidFill>
                          <a:miter lim="800000"/>
                          <a:headEnd/>
                          <a:tailEnd/>
                        </a14:hiddenLine>
                      </a:ext>
                    </a:extLst>
                  </xdr:spPr>
                  <xdr:txBody>
                    <a:bodyPr vert="horz" wrap="square" lIns="0" tIns="0" rIns="0" bIns="0" numCol="1" anchor="t" anchorCtr="0" compatLnSpc="1">
                      <a:prstTxWarp prst="textNoShape">
                        <a:avLst/>
                      </a:prstTxWarp>
                      <a:spAutoFit/>
                    </a:bodyPr>
                    <a:lstStyle>
                      <a:defPPr>
                        <a:defRPr lang="en-US"/>
                      </a:defPPr>
                      <a:lvl1pPr algn="ctr" rtl="0" eaLnBrk="0" fontAlgn="base" hangingPunct="0">
                        <a:spcBef>
                          <a:spcPct val="50000"/>
                        </a:spcBef>
                        <a:spcAft>
                          <a:spcPct val="0"/>
                        </a:spcAft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1pPr>
                      <a:lvl2pPr marL="457200" algn="ctr" rtl="0" eaLnBrk="0" fontAlgn="base" hangingPunct="0">
                        <a:spcBef>
                          <a:spcPct val="50000"/>
                        </a:spcBef>
                        <a:spcAft>
                          <a:spcPct val="0"/>
                        </a:spcAft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2pPr>
                      <a:lvl3pPr marL="914400" algn="ctr" rtl="0" eaLnBrk="0" fontAlgn="base" hangingPunct="0">
                        <a:spcBef>
                          <a:spcPct val="50000"/>
                        </a:spcBef>
                        <a:spcAft>
                          <a:spcPct val="0"/>
                        </a:spcAft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3pPr>
                      <a:lvl4pPr marL="1371600" algn="ctr" rtl="0" eaLnBrk="0" fontAlgn="base" hangingPunct="0">
                        <a:spcBef>
                          <a:spcPct val="50000"/>
                        </a:spcBef>
                        <a:spcAft>
                          <a:spcPct val="0"/>
                        </a:spcAft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4pPr>
                      <a:lvl5pPr marL="1828800" algn="ctr" rtl="0" eaLnBrk="0" fontAlgn="base" hangingPunct="0">
                        <a:spcBef>
                          <a:spcPct val="50000"/>
                        </a:spcBef>
                        <a:spcAft>
                          <a:spcPct val="0"/>
                        </a:spcAft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9pPr>
                    </a:lstStyle>
                    <a:p>
                      <a:pPr marL="0" marR="0" lvl="0" indent="0" algn="l" defTabSz="914400" rtl="0" eaLnBrk="0" fontAlgn="base" latinLnBrk="0" hangingPunct="0">
                        <a:lnSpc>
                          <a:spcPct val="100000"/>
                        </a:lnSpc>
                        <a:spcBef>
                          <a:spcPct val="0"/>
                        </a:spcBef>
                        <a:spcAft>
                          <a:spcPct val="0"/>
                        </a:spcAft>
                        <a:buClrTx/>
                        <a:buSzTx/>
                        <a:buFontTx/>
                        <a:buNone/>
                        <a:tabLst/>
                      </a:pPr>
                      <a:r>
                        <a:rPr kumimoji="0" lang="en-US" altLang="en-US" sz="1300" b="0" i="0" u="none" strike="noStrike" cap="none" normalizeH="0" baseline="0">
                          <a:ln>
                            <a:noFill/>
                          </a:ln>
                          <a:effectLst/>
                          <a:latin typeface="Roboto" panose="02000000000000000000" pitchFamily="2" charset="0"/>
                          <a:ea typeface="Roboto" panose="02000000000000000000" pitchFamily="2" charset="0"/>
                        </a:rPr>
                        <a:t>Industry</a:t>
                      </a:r>
                      <a:endParaRPr kumimoji="0" lang="en-US" altLang="en-US" sz="1300" b="0" i="0" u="none" strike="noStrike" cap="none" normalizeH="0" baseline="-25000">
                        <a:ln>
                          <a:noFill/>
                        </a:ln>
                        <a:effectLst/>
                        <a:latin typeface="Roboto" panose="02000000000000000000" pitchFamily="2" charset="0"/>
                        <a:ea typeface="Roboto" panose="02000000000000000000" pitchFamily="2" charset="0"/>
                      </a:endParaRPr>
                    </a:p>
                  </xdr:txBody>
                </xdr:sp>
                <xdr:sp macro="" textlink="">
                  <xdr:nvSpPr>
                    <xdr:cNvPr id="104" name="Rectangle 103">
                      <a:extLst>
                        <a:ext uri="{FF2B5EF4-FFF2-40B4-BE49-F238E27FC236}">
                          <a16:creationId xmlns:a16="http://schemas.microsoft.com/office/drawing/2014/main" id="{C1620E21-878D-4577-9DF9-BF2E16697F4C}"/>
                        </a:ext>
                      </a:extLst>
                    </xdr:cNvPr>
                    <xdr:cNvSpPr>
                      <a:spLocks noChangeArrowheads="1"/>
                    </xdr:cNvSpPr>
                  </xdr:nvSpPr>
                  <xdr:spPr bwMode="auto">
                    <a:xfrm>
                      <a:off x="4357949" y="3202088"/>
                      <a:ext cx="137160" cy="137160"/>
                    </a:xfrm>
                    <a:prstGeom prst="rect">
                      <a:avLst/>
                    </a:prstGeom>
                    <a:solidFill>
                      <a:srgbClr val="948BB3"/>
                    </a:solidFill>
                    <a:ln>
                      <a:noFill/>
                    </a:ln>
                    <a:extLst>
                      <a:ext uri="{91240B29-F687-4F45-9708-019B960494DF}">
                        <a14:hiddenLine xmlns:a14="http://schemas.microsoft.com/office/drawing/2010/main" w="9525">
                          <a:solidFill>
                            <a:srgbClr val="000000"/>
                          </a:solidFill>
                          <a:miter lim="800000"/>
                          <a:headEnd/>
                          <a:tailEnd/>
                        </a14:hiddenLine>
                      </a:ext>
                    </a:extLst>
                  </xdr:spPr>
                  <xdr:txBody>
                    <a:bodyPr vert="horz" wrap="square" lIns="91440" tIns="45720" rIns="91440" bIns="45720" numCol="1" anchor="t" anchorCtr="0" compatLnSpc="1">
                      <a:prstTxWarp prst="textNoShape">
                        <a:avLst/>
                      </a:prstTxWarp>
                    </a:bodyPr>
                    <a:lstStyle>
                      <a:defPPr>
                        <a:defRPr lang="en-US"/>
                      </a:defPPr>
                      <a:lvl1pPr algn="ctr" rtl="0" eaLnBrk="0" fontAlgn="base" hangingPunct="0">
                        <a:spcBef>
                          <a:spcPct val="50000"/>
                        </a:spcBef>
                        <a:spcAft>
                          <a:spcPct val="0"/>
                        </a:spcAft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1pPr>
                      <a:lvl2pPr marL="457200" algn="ctr" rtl="0" eaLnBrk="0" fontAlgn="base" hangingPunct="0">
                        <a:spcBef>
                          <a:spcPct val="50000"/>
                        </a:spcBef>
                        <a:spcAft>
                          <a:spcPct val="0"/>
                        </a:spcAft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2pPr>
                      <a:lvl3pPr marL="914400" algn="ctr" rtl="0" eaLnBrk="0" fontAlgn="base" hangingPunct="0">
                        <a:spcBef>
                          <a:spcPct val="50000"/>
                        </a:spcBef>
                        <a:spcAft>
                          <a:spcPct val="0"/>
                        </a:spcAft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3pPr>
                      <a:lvl4pPr marL="1371600" algn="ctr" rtl="0" eaLnBrk="0" fontAlgn="base" hangingPunct="0">
                        <a:spcBef>
                          <a:spcPct val="50000"/>
                        </a:spcBef>
                        <a:spcAft>
                          <a:spcPct val="0"/>
                        </a:spcAft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4pPr>
                      <a:lvl5pPr marL="1828800" algn="ctr" rtl="0" eaLnBrk="0" fontAlgn="base" hangingPunct="0">
                        <a:spcBef>
                          <a:spcPct val="50000"/>
                        </a:spcBef>
                        <a:spcAft>
                          <a:spcPct val="0"/>
                        </a:spcAft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9pPr>
                    </a:lstStyle>
                    <a:p>
                      <a:endParaRPr lang="en-US">
                        <a:solidFill>
                          <a:schemeClr val="tx1"/>
                        </a:solidFill>
                      </a:endParaRPr>
                    </a:p>
                  </xdr:txBody>
                </xdr:sp>
                <xdr:sp macro="" textlink="">
                  <xdr:nvSpPr>
                    <xdr:cNvPr id="105" name="Rectangle 104">
                      <a:extLst>
                        <a:ext uri="{FF2B5EF4-FFF2-40B4-BE49-F238E27FC236}">
                          <a16:creationId xmlns:a16="http://schemas.microsoft.com/office/drawing/2014/main" id="{AD1CEFE7-780A-C978-F235-BEAA84DCAB15}"/>
                        </a:ext>
                      </a:extLst>
                    </xdr:cNvPr>
                    <xdr:cNvSpPr>
                      <a:spLocks noChangeArrowheads="1"/>
                    </xdr:cNvSpPr>
                  </xdr:nvSpPr>
                  <xdr:spPr bwMode="auto">
                    <a:xfrm>
                      <a:off x="4548022" y="3179598"/>
                      <a:ext cx="538876" cy="195546"/>
                    </a:xfrm>
                    <a:prstGeom prst="rect">
                      <a:avLst/>
                    </a:prstGeom>
                    <a:noFill/>
                    <a:ln>
                      <a:noFill/>
                    </a:ln>
                    <a:extLst>
                      <a:ext uri="{909E8E84-426E-40DD-AFC4-6F175D3DCCD1}">
                        <a14:hiddenFill xmlns:a14="http://schemas.microsoft.com/office/drawing/2010/main">
                          <a:solidFill>
                            <a:srgbClr val="FFFFFF"/>
                          </a:solidFill>
                        </a14:hiddenFill>
                      </a:ext>
                      <a:ext uri="{91240B29-F687-4F45-9708-019B960494DF}">
                        <a14:hiddenLine xmlns:a14="http://schemas.microsoft.com/office/drawing/2010/main" w="9525">
                          <a:solidFill>
                            <a:srgbClr val="000000"/>
                          </a:solidFill>
                          <a:miter lim="800000"/>
                          <a:headEnd/>
                          <a:tailEnd/>
                        </a14:hiddenLine>
                      </a:ext>
                    </a:extLst>
                  </xdr:spPr>
                  <xdr:txBody>
                    <a:bodyPr vert="horz" wrap="square" lIns="0" tIns="0" rIns="0" bIns="0" numCol="1" anchor="t" anchorCtr="0" compatLnSpc="1">
                      <a:prstTxWarp prst="textNoShape">
                        <a:avLst/>
                      </a:prstTxWarp>
                      <a:spAutoFit/>
                    </a:bodyPr>
                    <a:lstStyle>
                      <a:defPPr>
                        <a:defRPr lang="en-US"/>
                      </a:defPPr>
                      <a:lvl1pPr algn="ctr" rtl="0" eaLnBrk="0" fontAlgn="base" hangingPunct="0">
                        <a:spcBef>
                          <a:spcPct val="50000"/>
                        </a:spcBef>
                        <a:spcAft>
                          <a:spcPct val="0"/>
                        </a:spcAft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1pPr>
                      <a:lvl2pPr marL="457200" algn="ctr" rtl="0" eaLnBrk="0" fontAlgn="base" hangingPunct="0">
                        <a:spcBef>
                          <a:spcPct val="50000"/>
                        </a:spcBef>
                        <a:spcAft>
                          <a:spcPct val="0"/>
                        </a:spcAft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2pPr>
                      <a:lvl3pPr marL="914400" algn="ctr" rtl="0" eaLnBrk="0" fontAlgn="base" hangingPunct="0">
                        <a:spcBef>
                          <a:spcPct val="50000"/>
                        </a:spcBef>
                        <a:spcAft>
                          <a:spcPct val="0"/>
                        </a:spcAft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3pPr>
                      <a:lvl4pPr marL="1371600" algn="ctr" rtl="0" eaLnBrk="0" fontAlgn="base" hangingPunct="0">
                        <a:spcBef>
                          <a:spcPct val="50000"/>
                        </a:spcBef>
                        <a:spcAft>
                          <a:spcPct val="0"/>
                        </a:spcAft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4pPr>
                      <a:lvl5pPr marL="1828800" algn="ctr" rtl="0" eaLnBrk="0" fontAlgn="base" hangingPunct="0">
                        <a:spcBef>
                          <a:spcPct val="50000"/>
                        </a:spcBef>
                        <a:spcAft>
                          <a:spcPct val="0"/>
                        </a:spcAft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9pPr>
                    </a:lstStyle>
                    <a:p>
                      <a:pPr marL="0" marR="0" lvl="0" indent="0" algn="l" defTabSz="914400" rtl="0" eaLnBrk="0" fontAlgn="base" latinLnBrk="0" hangingPunct="0">
                        <a:lnSpc>
                          <a:spcPct val="100000"/>
                        </a:lnSpc>
                        <a:spcBef>
                          <a:spcPct val="0"/>
                        </a:spcBef>
                        <a:spcAft>
                          <a:spcPct val="0"/>
                        </a:spcAft>
                        <a:buClrTx/>
                        <a:buSzTx/>
                        <a:buFontTx/>
                        <a:buNone/>
                        <a:tabLst/>
                      </a:pPr>
                      <a:r>
                        <a:rPr lang="en-US" altLang="en-US" sz="1300">
                          <a:latin typeface="Roboto" panose="02000000000000000000" pitchFamily="2" charset="0"/>
                          <a:ea typeface="Roboto" panose="02000000000000000000" pitchFamily="2" charset="0"/>
                        </a:rPr>
                        <a:t>Electric</a:t>
                      </a:r>
                      <a:endParaRPr kumimoji="0" lang="en-US" altLang="en-US" sz="1300" b="0" i="0" u="none" strike="noStrike" cap="none" normalizeH="0" baseline="-25000">
                        <a:ln>
                          <a:noFill/>
                        </a:ln>
                        <a:effectLst/>
                        <a:latin typeface="Roboto" panose="02000000000000000000" pitchFamily="2" charset="0"/>
                        <a:ea typeface="Roboto" panose="02000000000000000000" pitchFamily="2" charset="0"/>
                      </a:endParaRPr>
                    </a:p>
                  </xdr:txBody>
                </xdr:sp>
              </xdr:grpSp>
              <mc:AlternateContent xmlns:mc="http://schemas.openxmlformats.org/markup-compatibility/2006">
                <mc:Choice xmlns:a14="http://schemas.microsoft.com/office/drawing/2010/main" Requires="a14">
                  <xdr:grpSp>
                    <xdr:nvGrpSpPr>
                      <xdr:cNvPr id="97" name="Group 96">
                        <a:extLst>
                          <a:ext uri="{FF2B5EF4-FFF2-40B4-BE49-F238E27FC236}">
                            <a16:creationId xmlns:a16="http://schemas.microsoft.com/office/drawing/2014/main" id="{AB9DAD7C-24AF-D349-3097-4D0DB0FAC503}"/>
                          </a:ext>
                        </a:extLst>
                      </xdr:cNvPr>
                      <xdr:cNvGrpSpPr/>
                    </xdr:nvGrpSpPr>
                    <xdr:grpSpPr>
                      <a:xfrm>
                        <a:off x="0" y="0"/>
                        <a:ext cx="0" cy="0"/>
                        <a:chOff x="0" y="0"/>
                        <a:chExt cx="0" cy="0"/>
                      </a:xfrm>
                    </xdr:grpSpPr>
                  </xdr:grpSp>
                </mc:Choice>
                <mc:Fallback/>
              </mc:AlternateContent>
            </xdr:grpSp>
          </xdr:grpSp>
          <xdr:grpSp>
            <xdr:nvGrpSpPr>
              <xdr:cNvPr id="84" name="Group 83">
                <a:extLst>
                  <a:ext uri="{FF2B5EF4-FFF2-40B4-BE49-F238E27FC236}">
                    <a16:creationId xmlns:a16="http://schemas.microsoft.com/office/drawing/2014/main" id="{7F3EF05A-331F-45DE-AB96-707517D3C865}"/>
                  </a:ext>
                </a:extLst>
              </xdr:cNvPr>
              <xdr:cNvGrpSpPr/>
            </xdr:nvGrpSpPr>
            <xdr:grpSpPr>
              <a:xfrm>
                <a:off x="11249703" y="8382010"/>
                <a:ext cx="5076758" cy="461665"/>
                <a:chOff x="11264644" y="4930588"/>
                <a:chExt cx="5076758" cy="461665"/>
              </a:xfrm>
            </xdr:grpSpPr>
            <xdr:grpSp>
              <xdr:nvGrpSpPr>
                <xdr:cNvPr id="85" name="Group 84">
                  <a:extLst>
                    <a:ext uri="{FF2B5EF4-FFF2-40B4-BE49-F238E27FC236}">
                      <a16:creationId xmlns:a16="http://schemas.microsoft.com/office/drawing/2014/main" id="{625602FC-414E-FF14-F332-36159F83D1C0}"/>
                    </a:ext>
                  </a:extLst>
                </xdr:cNvPr>
                <xdr:cNvGrpSpPr/>
              </xdr:nvGrpSpPr>
              <xdr:grpSpPr>
                <a:xfrm>
                  <a:off x="11264644" y="4930588"/>
                  <a:ext cx="5076758" cy="461665"/>
                  <a:chOff x="2355612" y="5407223"/>
                  <a:chExt cx="5076758" cy="461665"/>
                </a:xfrm>
              </xdr:grpSpPr>
              <xdr:sp macro="" textlink="">
                <xdr:nvSpPr>
                  <xdr:cNvPr id="87" name="TextBox 3">
                    <a:extLst>
                      <a:ext uri="{FF2B5EF4-FFF2-40B4-BE49-F238E27FC236}">
                        <a16:creationId xmlns:a16="http://schemas.microsoft.com/office/drawing/2014/main" id="{4F9A37A1-7861-7DA3-A70A-6E4E4B8842A1}"/>
                      </a:ext>
                    </a:extLst>
                  </xdr:cNvPr>
                  <xdr:cNvSpPr txBox="1"/>
                </xdr:nvSpPr>
                <xdr:spPr>
                  <a:xfrm>
                    <a:off x="2355612" y="5410200"/>
                    <a:ext cx="623367" cy="276999"/>
                  </a:xfrm>
                  <a:prstGeom prst="rect">
                    <a:avLst/>
                  </a:prstGeom>
                  <a:noFill/>
                </xdr:spPr>
                <xdr:txBody>
                  <a:bodyPr wrap="square" rtlCol="0">
                    <a:spAutoFit/>
                  </a:bodyPr>
                  <a:lstStyle>
                    <a:defPPr>
                      <a:defRPr lang="en-US"/>
                    </a:defPPr>
                    <a:lvl1pPr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1pPr>
                    <a:lvl2pPr marL="4572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2pPr>
                    <a:lvl3pPr marL="9144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3pPr>
                    <a:lvl4pPr marL="13716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4pPr>
                    <a:lvl5pPr marL="18288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9pPr>
                  </a:lstStyle>
                  <a:p>
                    <a:pPr>
                      <a:spcBef>
                        <a:spcPts val="0"/>
                      </a:spcBef>
                    </a:pPr>
                    <a:r>
                      <a:rPr lang="en-US" sz="1200" b="1">
                        <a:solidFill>
                          <a:schemeClr val="tx1"/>
                        </a:solidFill>
                        <a:latin typeface="Roboto" panose="02000000000000000000" pitchFamily="2" charset="0"/>
                        <a:ea typeface="Roboto" panose="02000000000000000000" pitchFamily="2" charset="0"/>
                      </a:rPr>
                      <a:t>2005</a:t>
                    </a:r>
                  </a:p>
                </xdr:txBody>
              </xdr:sp>
              <xdr:sp macro="" textlink="">
                <xdr:nvSpPr>
                  <xdr:cNvPr id="88" name="TextBox 7">
                    <a:extLst>
                      <a:ext uri="{FF2B5EF4-FFF2-40B4-BE49-F238E27FC236}">
                        <a16:creationId xmlns:a16="http://schemas.microsoft.com/office/drawing/2014/main" id="{97D5EF65-DAFA-0646-4BBE-84FB739DAFAE}"/>
                      </a:ext>
                    </a:extLst>
                  </xdr:cNvPr>
                  <xdr:cNvSpPr txBox="1"/>
                </xdr:nvSpPr>
                <xdr:spPr>
                  <a:xfrm>
                    <a:off x="3009789" y="5410200"/>
                    <a:ext cx="623367" cy="276999"/>
                  </a:xfrm>
                  <a:prstGeom prst="rect">
                    <a:avLst/>
                  </a:prstGeom>
                  <a:noFill/>
                </xdr:spPr>
                <xdr:txBody>
                  <a:bodyPr wrap="square" rtlCol="0">
                    <a:spAutoFit/>
                  </a:bodyPr>
                  <a:lstStyle>
                    <a:defPPr>
                      <a:defRPr lang="en-US"/>
                    </a:defPPr>
                    <a:lvl1pPr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1pPr>
                    <a:lvl2pPr marL="4572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2pPr>
                    <a:lvl3pPr marL="9144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3pPr>
                    <a:lvl4pPr marL="13716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4pPr>
                    <a:lvl5pPr marL="18288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9pPr>
                  </a:lstStyle>
                  <a:p>
                    <a:pPr>
                      <a:spcBef>
                        <a:spcPts val="0"/>
                      </a:spcBef>
                    </a:pPr>
                    <a:r>
                      <a:rPr lang="en-US" sz="1200" b="1">
                        <a:solidFill>
                          <a:schemeClr val="tx1"/>
                        </a:solidFill>
                        <a:latin typeface="Roboto" panose="02000000000000000000" pitchFamily="2" charset="0"/>
                        <a:ea typeface="Roboto" panose="02000000000000000000" pitchFamily="2" charset="0"/>
                      </a:rPr>
                      <a:t>2021</a:t>
                    </a:r>
                  </a:p>
                </xdr:txBody>
              </xdr:sp>
              <xdr:sp macro="" textlink="">
                <xdr:nvSpPr>
                  <xdr:cNvPr id="89" name="TextBox 8">
                    <a:extLst>
                      <a:ext uri="{FF2B5EF4-FFF2-40B4-BE49-F238E27FC236}">
                        <a16:creationId xmlns:a16="http://schemas.microsoft.com/office/drawing/2014/main" id="{230C73AC-E6A4-64B7-1B2A-C38A23A9EAD8}"/>
                      </a:ext>
                    </a:extLst>
                  </xdr:cNvPr>
                  <xdr:cNvSpPr txBox="1"/>
                </xdr:nvSpPr>
                <xdr:spPr>
                  <a:xfrm>
                    <a:off x="3639008" y="5409403"/>
                    <a:ext cx="701996" cy="278684"/>
                  </a:xfrm>
                  <a:prstGeom prst="rect">
                    <a:avLst/>
                  </a:prstGeom>
                  <a:noFill/>
                </xdr:spPr>
                <xdr:txBody>
                  <a:bodyPr wrap="square" rtlCol="0">
                    <a:spAutoFit/>
                  </a:bodyPr>
                  <a:lstStyle>
                    <a:defPPr>
                      <a:defRPr lang="en-US"/>
                    </a:defPPr>
                    <a:lvl1pPr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1pPr>
                    <a:lvl2pPr marL="4572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2pPr>
                    <a:lvl3pPr marL="9144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3pPr>
                    <a:lvl4pPr marL="13716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4pPr>
                    <a:lvl5pPr marL="18288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9pPr>
                  </a:lstStyle>
                  <a:p>
                    <a:pPr>
                      <a:spcBef>
                        <a:spcPts val="0"/>
                      </a:spcBef>
                    </a:pPr>
                    <a:r>
                      <a:rPr lang="en-US" sz="1200">
                        <a:solidFill>
                          <a:schemeClr val="tx1"/>
                        </a:solidFill>
                        <a:latin typeface="Roboto" panose="02000000000000000000" pitchFamily="2" charset="0"/>
                        <a:ea typeface="Roboto" panose="02000000000000000000" pitchFamily="2" charset="0"/>
                      </a:rPr>
                      <a:t>Electric</a:t>
                    </a:r>
                  </a:p>
                </xdr:txBody>
              </xdr:sp>
              <xdr:sp macro="" textlink="">
                <xdr:nvSpPr>
                  <xdr:cNvPr id="90" name="TextBox 9">
                    <a:extLst>
                      <a:ext uri="{FF2B5EF4-FFF2-40B4-BE49-F238E27FC236}">
                        <a16:creationId xmlns:a16="http://schemas.microsoft.com/office/drawing/2014/main" id="{70708518-1E3E-09AB-ED7F-FE092FBF20BF}"/>
                      </a:ext>
                    </a:extLst>
                  </xdr:cNvPr>
                  <xdr:cNvSpPr txBox="1"/>
                </xdr:nvSpPr>
                <xdr:spPr>
                  <a:xfrm>
                    <a:off x="4258039" y="5409403"/>
                    <a:ext cx="749628" cy="276999"/>
                  </a:xfrm>
                  <a:prstGeom prst="rect">
                    <a:avLst/>
                  </a:prstGeom>
                  <a:noFill/>
                </xdr:spPr>
                <xdr:txBody>
                  <a:bodyPr wrap="square" rtlCol="0">
                    <a:spAutoFit/>
                  </a:bodyPr>
                  <a:lstStyle>
                    <a:defPPr>
                      <a:defRPr lang="en-US"/>
                    </a:defPPr>
                    <a:lvl1pPr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1pPr>
                    <a:lvl2pPr marL="4572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2pPr>
                    <a:lvl3pPr marL="9144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3pPr>
                    <a:lvl4pPr marL="13716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4pPr>
                    <a:lvl5pPr marL="18288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9pPr>
                  </a:lstStyle>
                  <a:p>
                    <a:pPr>
                      <a:spcBef>
                        <a:spcPts val="0"/>
                      </a:spcBef>
                    </a:pPr>
                    <a:r>
                      <a:rPr lang="en-US" sz="1200">
                        <a:solidFill>
                          <a:schemeClr val="tx1"/>
                        </a:solidFill>
                        <a:latin typeface="Roboto" panose="02000000000000000000" pitchFamily="2" charset="0"/>
                        <a:ea typeface="Roboto" panose="02000000000000000000" pitchFamily="2" charset="0"/>
                      </a:rPr>
                      <a:t>Industry</a:t>
                    </a:r>
                  </a:p>
                </xdr:txBody>
              </xdr:sp>
              <xdr:sp macro="" textlink="">
                <xdr:nvSpPr>
                  <xdr:cNvPr id="91" name="TextBox 10">
                    <a:extLst>
                      <a:ext uri="{FF2B5EF4-FFF2-40B4-BE49-F238E27FC236}">
                        <a16:creationId xmlns:a16="http://schemas.microsoft.com/office/drawing/2014/main" id="{F9D28EB3-9152-C261-9041-1991C1288C32}"/>
                      </a:ext>
                    </a:extLst>
                  </xdr:cNvPr>
                  <xdr:cNvSpPr txBox="1"/>
                </xdr:nvSpPr>
                <xdr:spPr>
                  <a:xfrm>
                    <a:off x="4856627" y="5409402"/>
                    <a:ext cx="846556" cy="278684"/>
                  </a:xfrm>
                  <a:prstGeom prst="rect">
                    <a:avLst/>
                  </a:prstGeom>
                  <a:noFill/>
                </xdr:spPr>
                <xdr:txBody>
                  <a:bodyPr wrap="square" rtlCol="0">
                    <a:spAutoFit/>
                  </a:bodyPr>
                  <a:lstStyle>
                    <a:defPPr>
                      <a:defRPr lang="en-US"/>
                    </a:defPPr>
                    <a:lvl1pPr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1pPr>
                    <a:lvl2pPr marL="4572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2pPr>
                    <a:lvl3pPr marL="9144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3pPr>
                    <a:lvl4pPr marL="13716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4pPr>
                    <a:lvl5pPr marL="18288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9pPr>
                  </a:lstStyle>
                  <a:p>
                    <a:pPr>
                      <a:spcBef>
                        <a:spcPts val="0"/>
                      </a:spcBef>
                    </a:pPr>
                    <a:r>
                      <a:rPr lang="en-US" sz="1200">
                        <a:solidFill>
                          <a:schemeClr val="tx1"/>
                        </a:solidFill>
                        <a:latin typeface="Roboto" panose="02000000000000000000" pitchFamily="2" charset="0"/>
                        <a:ea typeface="Roboto" panose="02000000000000000000" pitchFamily="2" charset="0"/>
                      </a:rPr>
                      <a:t>Buildings</a:t>
                    </a:r>
                  </a:p>
                </xdr:txBody>
              </xdr:sp>
              <xdr:sp macro="" textlink="">
                <xdr:nvSpPr>
                  <xdr:cNvPr id="92" name="TextBox 11">
                    <a:extLst>
                      <a:ext uri="{FF2B5EF4-FFF2-40B4-BE49-F238E27FC236}">
                        <a16:creationId xmlns:a16="http://schemas.microsoft.com/office/drawing/2014/main" id="{ACA67A5E-9784-1263-0900-754F5FA8751F}"/>
                      </a:ext>
                    </a:extLst>
                  </xdr:cNvPr>
                  <xdr:cNvSpPr txBox="1"/>
                </xdr:nvSpPr>
                <xdr:spPr>
                  <a:xfrm>
                    <a:off x="5499289" y="5409402"/>
                    <a:ext cx="905111" cy="278684"/>
                  </a:xfrm>
                  <a:prstGeom prst="rect">
                    <a:avLst/>
                  </a:prstGeom>
                  <a:noFill/>
                </xdr:spPr>
                <xdr:txBody>
                  <a:bodyPr wrap="square" rtlCol="0">
                    <a:spAutoFit/>
                  </a:bodyPr>
                  <a:lstStyle>
                    <a:defPPr>
                      <a:defRPr lang="en-US"/>
                    </a:defPPr>
                    <a:lvl1pPr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1pPr>
                    <a:lvl2pPr marL="4572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2pPr>
                    <a:lvl3pPr marL="9144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3pPr>
                    <a:lvl4pPr marL="13716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4pPr>
                    <a:lvl5pPr marL="18288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9pPr>
                  </a:lstStyle>
                  <a:p>
                    <a:pPr>
                      <a:spcBef>
                        <a:spcPts val="0"/>
                      </a:spcBef>
                    </a:pPr>
                    <a:r>
                      <a:rPr lang="en-US" sz="1200">
                        <a:solidFill>
                          <a:schemeClr val="tx1"/>
                        </a:solidFill>
                        <a:latin typeface="Roboto" panose="02000000000000000000" pitchFamily="2" charset="0"/>
                        <a:ea typeface="Roboto" panose="02000000000000000000" pitchFamily="2" charset="0"/>
                      </a:rPr>
                      <a:t>Transport</a:t>
                    </a:r>
                  </a:p>
                </xdr:txBody>
              </xdr:sp>
              <xdr:sp macro="" textlink="">
                <xdr:nvSpPr>
                  <xdr:cNvPr id="93" name="TextBox 15">
                    <a:extLst>
                      <a:ext uri="{FF2B5EF4-FFF2-40B4-BE49-F238E27FC236}">
                        <a16:creationId xmlns:a16="http://schemas.microsoft.com/office/drawing/2014/main" id="{6B9897D7-899F-790E-80EC-BB0BB4BA8F3E}"/>
                      </a:ext>
                    </a:extLst>
                  </xdr:cNvPr>
                  <xdr:cNvSpPr txBox="1"/>
                </xdr:nvSpPr>
                <xdr:spPr>
                  <a:xfrm>
                    <a:off x="6733765" y="5407223"/>
                    <a:ext cx="698605" cy="461665"/>
                  </a:xfrm>
                  <a:prstGeom prst="rect">
                    <a:avLst/>
                  </a:prstGeom>
                  <a:noFill/>
                </xdr:spPr>
                <xdr:txBody>
                  <a:bodyPr wrap="square" rtlCol="0">
                    <a:spAutoFit/>
                  </a:bodyPr>
                  <a:lstStyle>
                    <a:defPPr>
                      <a:defRPr lang="en-US"/>
                    </a:defPPr>
                    <a:lvl1pPr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1pPr>
                    <a:lvl2pPr marL="4572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2pPr>
                    <a:lvl3pPr marL="9144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3pPr>
                    <a:lvl4pPr marL="13716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4pPr>
                    <a:lvl5pPr marL="18288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9pPr>
                  </a:lstStyle>
                  <a:p>
                    <a:pPr>
                      <a:spcBef>
                        <a:spcPts val="0"/>
                      </a:spcBef>
                    </a:pPr>
                    <a:r>
                      <a:rPr lang="en-US" sz="1200" b="1">
                        <a:solidFill>
                          <a:schemeClr val="tx1"/>
                        </a:solidFill>
                        <a:latin typeface="Roboto" panose="02000000000000000000" pitchFamily="2" charset="0"/>
                        <a:ea typeface="Roboto" panose="02000000000000000000" pitchFamily="2" charset="0"/>
                      </a:rPr>
                      <a:t>2030</a:t>
                    </a:r>
                    <a:br>
                      <a:rPr lang="en-US" sz="1200" b="1">
                        <a:solidFill>
                          <a:schemeClr val="tx1"/>
                        </a:solidFill>
                        <a:latin typeface="Roboto" panose="02000000000000000000" pitchFamily="2" charset="0"/>
                        <a:ea typeface="Roboto" panose="02000000000000000000" pitchFamily="2" charset="0"/>
                      </a:rPr>
                    </a:br>
                    <a:r>
                      <a:rPr lang="en-US" sz="1200" b="1">
                        <a:solidFill>
                          <a:schemeClr val="tx1"/>
                        </a:solidFill>
                        <a:latin typeface="Roboto" panose="02000000000000000000" pitchFamily="2" charset="0"/>
                        <a:ea typeface="Roboto" panose="02000000000000000000" pitchFamily="2" charset="0"/>
                      </a:rPr>
                      <a:t>Target</a:t>
                    </a:r>
                  </a:p>
                </xdr:txBody>
              </xdr:sp>
            </xdr:grpSp>
            <xdr:sp macro="" textlink="">
              <xdr:nvSpPr>
                <xdr:cNvPr id="86" name="TextBox 85">
                  <a:extLst>
                    <a:ext uri="{FF2B5EF4-FFF2-40B4-BE49-F238E27FC236}">
                      <a16:creationId xmlns:a16="http://schemas.microsoft.com/office/drawing/2014/main" id="{93A87DF4-4223-C3D0-0AC4-BC1345301915}"/>
                    </a:ext>
                  </a:extLst>
                </xdr:cNvPr>
                <xdr:cNvSpPr txBox="1"/>
              </xdr:nvSpPr>
              <xdr:spPr>
                <a:xfrm>
                  <a:off x="15074382" y="4930589"/>
                  <a:ext cx="781111" cy="276999"/>
                </a:xfrm>
                <a:prstGeom prst="rect">
                  <a:avLst/>
                </a:prstGeom>
                <a:noFill/>
              </xdr:spPr>
              <xdr:txBody>
                <a:bodyPr wrap="square" rtlCol="0">
                  <a:noAutofit/>
                </a:bodyPr>
                <a:lstStyle>
                  <a:defPPr>
                    <a:defRPr lang="en-US"/>
                  </a:defPPr>
                  <a:lvl1pPr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1pPr>
                  <a:lvl2pPr marL="4572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2pPr>
                  <a:lvl3pPr marL="9144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3pPr>
                  <a:lvl4pPr marL="13716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4pPr>
                  <a:lvl5pPr marL="18288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9pPr>
                </a:lstStyle>
                <a:p>
                  <a:pPr>
                    <a:spcBef>
                      <a:spcPts val="0"/>
                    </a:spcBef>
                  </a:pPr>
                  <a:r>
                    <a:rPr lang="en-US" sz="1200">
                      <a:solidFill>
                        <a:schemeClr val="tx1"/>
                      </a:solidFill>
                      <a:latin typeface="Roboto" panose="02000000000000000000" pitchFamily="2" charset="0"/>
                      <a:ea typeface="Roboto" panose="02000000000000000000" pitchFamily="2" charset="0"/>
                    </a:rPr>
                    <a:t>Gap</a:t>
                  </a:r>
                </a:p>
              </xdr:txBody>
            </xdr:sp>
          </xdr:grpSp>
        </xdr:grpSp>
        <xdr:sp macro="" textlink="">
          <xdr:nvSpPr>
            <xdr:cNvPr id="82" name="TextBox 81">
              <a:extLst>
                <a:ext uri="{FF2B5EF4-FFF2-40B4-BE49-F238E27FC236}">
                  <a16:creationId xmlns:a16="http://schemas.microsoft.com/office/drawing/2014/main" id="{C26D2537-9F4E-1084-B220-678361B88031}"/>
                </a:ext>
              </a:extLst>
            </xdr:cNvPr>
            <xdr:cNvSpPr txBox="1"/>
          </xdr:nvSpPr>
          <xdr:spPr>
            <a:xfrm>
              <a:off x="3003176" y="3361766"/>
              <a:ext cx="4967942" cy="34228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 algn="ctr"/>
              <a:r>
                <a:rPr lang="en-US" sz="1600" b="1">
                  <a:solidFill>
                    <a:srgbClr val="000099"/>
                  </a:solidFill>
                  <a:latin typeface="Roboto" panose="02000000000000000000" pitchFamily="2" charset="0"/>
                  <a:ea typeface="Roboto" panose="02000000000000000000" pitchFamily="2" charset="0"/>
                </a:rPr>
                <a:t>NEMS-RHG</a:t>
              </a:r>
            </a:p>
          </xdr:txBody>
        </xdr:sp>
      </xdr:grpSp>
      <xdr:grpSp>
        <xdr:nvGrpSpPr>
          <xdr:cNvPr id="106" name="Group 105">
            <a:extLst>
              <a:ext uri="{FF2B5EF4-FFF2-40B4-BE49-F238E27FC236}">
                <a16:creationId xmlns:a16="http://schemas.microsoft.com/office/drawing/2014/main" id="{94BE73F3-BF27-4255-8A75-2EFD462115D7}"/>
              </a:ext>
            </a:extLst>
          </xdr:cNvPr>
          <xdr:cNvGrpSpPr/>
        </xdr:nvGrpSpPr>
        <xdr:grpSpPr>
          <a:xfrm>
            <a:off x="1215571" y="11280321"/>
            <a:ext cx="7038371" cy="5559758"/>
            <a:chOff x="2045804" y="3361765"/>
            <a:chExt cx="7068515" cy="5702523"/>
          </a:xfrm>
        </xdr:grpSpPr>
        <xdr:grpSp>
          <xdr:nvGrpSpPr>
            <xdr:cNvPr id="107" name="Group 106">
              <a:extLst>
                <a:ext uri="{FF2B5EF4-FFF2-40B4-BE49-F238E27FC236}">
                  <a16:creationId xmlns:a16="http://schemas.microsoft.com/office/drawing/2014/main" id="{F50F4CD7-1E8B-FBB0-1EEB-C71F15031701}"/>
                </a:ext>
              </a:extLst>
            </xdr:cNvPr>
            <xdr:cNvGrpSpPr/>
          </xdr:nvGrpSpPr>
          <xdr:grpSpPr>
            <a:xfrm>
              <a:off x="2045804" y="3361765"/>
              <a:ext cx="7068515" cy="5702523"/>
              <a:chOff x="10331822" y="3496236"/>
              <a:chExt cx="7081386" cy="5702523"/>
            </a:xfrm>
          </xdr:grpSpPr>
          <xdr:grpSp>
            <xdr:nvGrpSpPr>
              <xdr:cNvPr id="109" name="Group 108">
                <a:extLst>
                  <a:ext uri="{FF2B5EF4-FFF2-40B4-BE49-F238E27FC236}">
                    <a16:creationId xmlns:a16="http://schemas.microsoft.com/office/drawing/2014/main" id="{109A5F26-6E9A-FF40-B9EF-36F8D0FBA46B}"/>
                  </a:ext>
                </a:extLst>
              </xdr:cNvPr>
              <xdr:cNvGrpSpPr/>
            </xdr:nvGrpSpPr>
            <xdr:grpSpPr>
              <a:xfrm>
                <a:off x="10331822" y="3496236"/>
                <a:ext cx="7081386" cy="5702523"/>
                <a:chOff x="2835087" y="2151529"/>
                <a:chExt cx="6992587" cy="5818317"/>
              </a:xfrm>
            </xdr:grpSpPr>
            <xdr:graphicFrame macro="">
              <xdr:nvGraphicFramePr>
                <xdr:cNvPr id="120" name="Chart 119">
                  <a:extLst>
                    <a:ext uri="{FF2B5EF4-FFF2-40B4-BE49-F238E27FC236}">
                      <a16:creationId xmlns:a16="http://schemas.microsoft.com/office/drawing/2014/main" id="{B7CBA94B-5F39-21B5-97E3-0C14ADF43CB2}"/>
                    </a:ext>
                  </a:extLst>
                </xdr:cNvPr>
                <xdr:cNvGraphicFramePr/>
              </xdr:nvGraphicFramePr>
              <xdr:xfrm>
                <a:off x="2835087" y="2311981"/>
                <a:ext cx="6992587" cy="5657865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5"/>
                </a:graphicData>
              </a:graphic>
            </xdr:graphicFrame>
            <xdr:grpSp>
              <xdr:nvGrpSpPr>
                <xdr:cNvPr id="121" name="Group 120">
                  <a:extLst>
                    <a:ext uri="{FF2B5EF4-FFF2-40B4-BE49-F238E27FC236}">
                      <a16:creationId xmlns:a16="http://schemas.microsoft.com/office/drawing/2014/main" id="{8D18B243-6235-8F0F-B00C-4A60D3875E1F}"/>
                    </a:ext>
                  </a:extLst>
                </xdr:cNvPr>
                <xdr:cNvGrpSpPr/>
              </xdr:nvGrpSpPr>
              <xdr:grpSpPr>
                <a:xfrm>
                  <a:off x="4269446" y="2151529"/>
                  <a:ext cx="5509111" cy="3495699"/>
                  <a:chOff x="0" y="0"/>
                  <a:chExt cx="5261713" cy="3404669"/>
                </a:xfrm>
              </xdr:grpSpPr>
              <xdr:grpSp>
                <xdr:nvGrpSpPr>
                  <xdr:cNvPr id="122" name="Group 121">
                    <a:extLst>
                      <a:ext uri="{FF2B5EF4-FFF2-40B4-BE49-F238E27FC236}">
                        <a16:creationId xmlns:a16="http://schemas.microsoft.com/office/drawing/2014/main" id="{97DB0442-2CBC-9251-176D-999849584CA5}"/>
                      </a:ext>
                    </a:extLst>
                  </xdr:cNvPr>
                  <xdr:cNvGrpSpPr/>
                </xdr:nvGrpSpPr>
                <xdr:grpSpPr>
                  <a:xfrm>
                    <a:off x="4375861" y="2377005"/>
                    <a:ext cx="885852" cy="1027664"/>
                    <a:chOff x="4357949" y="2364634"/>
                    <a:chExt cx="893952" cy="1010510"/>
                  </a:xfrm>
                </xdr:grpSpPr>
                <xdr:sp macro="" textlink="">
                  <xdr:nvSpPr>
                    <xdr:cNvPr id="124" name="Rectangle 123">
                      <a:extLst>
                        <a:ext uri="{FF2B5EF4-FFF2-40B4-BE49-F238E27FC236}">
                          <a16:creationId xmlns:a16="http://schemas.microsoft.com/office/drawing/2014/main" id="{792AA9BB-83DD-041A-CFD5-1FFEE7EEB3EB}"/>
                        </a:ext>
                      </a:extLst>
                    </xdr:cNvPr>
                    <xdr:cNvSpPr>
                      <a:spLocks noChangeArrowheads="1"/>
                    </xdr:cNvSpPr>
                  </xdr:nvSpPr>
                  <xdr:spPr bwMode="auto">
                    <a:xfrm>
                      <a:off x="4357949" y="2393468"/>
                      <a:ext cx="137160" cy="137160"/>
                    </a:xfrm>
                    <a:prstGeom prst="rect">
                      <a:avLst/>
                    </a:prstGeom>
                    <a:solidFill>
                      <a:srgbClr val="8AC869"/>
                    </a:solidFill>
                    <a:ln>
                      <a:noFill/>
                    </a:ln>
                    <a:extLst>
                      <a:ext uri="{91240B29-F687-4F45-9708-019B960494DF}">
                        <a14:hiddenLine xmlns:a14="http://schemas.microsoft.com/office/drawing/2010/main" w="9525">
                          <a:solidFill>
                            <a:srgbClr val="000000"/>
                          </a:solidFill>
                          <a:miter lim="800000"/>
                          <a:headEnd/>
                          <a:tailEnd/>
                        </a14:hiddenLine>
                      </a:ext>
                    </a:extLst>
                  </xdr:spPr>
                  <xdr:txBody>
                    <a:bodyPr vert="horz" wrap="square" lIns="91440" tIns="45720" rIns="91440" bIns="45720" numCol="1" anchor="t" anchorCtr="0" compatLnSpc="1">
                      <a:prstTxWarp prst="textNoShape">
                        <a:avLst/>
                      </a:prstTxWarp>
                    </a:bodyPr>
                    <a:lstStyle>
                      <a:defPPr>
                        <a:defRPr lang="en-US"/>
                      </a:defPPr>
                      <a:lvl1pPr algn="ctr" rtl="0" eaLnBrk="0" fontAlgn="base" hangingPunct="0">
                        <a:spcBef>
                          <a:spcPct val="50000"/>
                        </a:spcBef>
                        <a:spcAft>
                          <a:spcPct val="0"/>
                        </a:spcAft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1pPr>
                      <a:lvl2pPr marL="457200" algn="ctr" rtl="0" eaLnBrk="0" fontAlgn="base" hangingPunct="0">
                        <a:spcBef>
                          <a:spcPct val="50000"/>
                        </a:spcBef>
                        <a:spcAft>
                          <a:spcPct val="0"/>
                        </a:spcAft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2pPr>
                      <a:lvl3pPr marL="914400" algn="ctr" rtl="0" eaLnBrk="0" fontAlgn="base" hangingPunct="0">
                        <a:spcBef>
                          <a:spcPct val="50000"/>
                        </a:spcBef>
                        <a:spcAft>
                          <a:spcPct val="0"/>
                        </a:spcAft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3pPr>
                      <a:lvl4pPr marL="1371600" algn="ctr" rtl="0" eaLnBrk="0" fontAlgn="base" hangingPunct="0">
                        <a:spcBef>
                          <a:spcPct val="50000"/>
                        </a:spcBef>
                        <a:spcAft>
                          <a:spcPct val="0"/>
                        </a:spcAft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4pPr>
                      <a:lvl5pPr marL="1828800" algn="ctr" rtl="0" eaLnBrk="0" fontAlgn="base" hangingPunct="0">
                        <a:spcBef>
                          <a:spcPct val="50000"/>
                        </a:spcBef>
                        <a:spcAft>
                          <a:spcPct val="0"/>
                        </a:spcAft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9pPr>
                    </a:lstStyle>
                    <a:p>
                      <a:endParaRPr lang="en-US">
                        <a:solidFill>
                          <a:schemeClr val="tx1"/>
                        </a:solidFill>
                      </a:endParaRPr>
                    </a:p>
                  </xdr:txBody>
                </xdr:sp>
                <xdr:sp macro="" textlink="">
                  <xdr:nvSpPr>
                    <xdr:cNvPr id="125" name="Rectangle 124">
                      <a:extLst>
                        <a:ext uri="{FF2B5EF4-FFF2-40B4-BE49-F238E27FC236}">
                          <a16:creationId xmlns:a16="http://schemas.microsoft.com/office/drawing/2014/main" id="{7E5B2B31-DFF6-E7BE-54AC-63B64EE3F941}"/>
                        </a:ext>
                      </a:extLst>
                    </xdr:cNvPr>
                    <xdr:cNvSpPr>
                      <a:spLocks noChangeArrowheads="1"/>
                    </xdr:cNvSpPr>
                  </xdr:nvSpPr>
                  <xdr:spPr bwMode="auto">
                    <a:xfrm>
                      <a:off x="4548022" y="2364634"/>
                      <a:ext cx="703879" cy="195546"/>
                    </a:xfrm>
                    <a:prstGeom prst="rect">
                      <a:avLst/>
                    </a:prstGeom>
                    <a:noFill/>
                    <a:ln>
                      <a:noFill/>
                    </a:ln>
                    <a:extLst>
                      <a:ext uri="{909E8E84-426E-40DD-AFC4-6F175D3DCCD1}">
                        <a14:hiddenFill xmlns:a14="http://schemas.microsoft.com/office/drawing/2010/main">
                          <a:solidFill>
                            <a:srgbClr val="FFFFFF"/>
                          </a:solidFill>
                        </a14:hiddenFill>
                      </a:ext>
                      <a:ext uri="{91240B29-F687-4F45-9708-019B960494DF}">
                        <a14:hiddenLine xmlns:a14="http://schemas.microsoft.com/office/drawing/2010/main" w="9525">
                          <a:solidFill>
                            <a:srgbClr val="000000"/>
                          </a:solidFill>
                          <a:miter lim="800000"/>
                          <a:headEnd/>
                          <a:tailEnd/>
                        </a14:hiddenLine>
                      </a:ext>
                    </a:extLst>
                  </xdr:spPr>
                  <xdr:txBody>
                    <a:bodyPr vert="horz" wrap="square" lIns="0" tIns="0" rIns="0" bIns="0" numCol="1" anchor="t" anchorCtr="0" compatLnSpc="1">
                      <a:prstTxWarp prst="textNoShape">
                        <a:avLst/>
                      </a:prstTxWarp>
                      <a:spAutoFit/>
                    </a:bodyPr>
                    <a:lstStyle>
                      <a:defPPr>
                        <a:defRPr lang="en-US"/>
                      </a:defPPr>
                      <a:lvl1pPr algn="ctr" rtl="0" eaLnBrk="0" fontAlgn="base" hangingPunct="0">
                        <a:spcBef>
                          <a:spcPct val="50000"/>
                        </a:spcBef>
                        <a:spcAft>
                          <a:spcPct val="0"/>
                        </a:spcAft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1pPr>
                      <a:lvl2pPr marL="457200" algn="ctr" rtl="0" eaLnBrk="0" fontAlgn="base" hangingPunct="0">
                        <a:spcBef>
                          <a:spcPct val="50000"/>
                        </a:spcBef>
                        <a:spcAft>
                          <a:spcPct val="0"/>
                        </a:spcAft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2pPr>
                      <a:lvl3pPr marL="914400" algn="ctr" rtl="0" eaLnBrk="0" fontAlgn="base" hangingPunct="0">
                        <a:spcBef>
                          <a:spcPct val="50000"/>
                        </a:spcBef>
                        <a:spcAft>
                          <a:spcPct val="0"/>
                        </a:spcAft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3pPr>
                      <a:lvl4pPr marL="1371600" algn="ctr" rtl="0" eaLnBrk="0" fontAlgn="base" hangingPunct="0">
                        <a:spcBef>
                          <a:spcPct val="50000"/>
                        </a:spcBef>
                        <a:spcAft>
                          <a:spcPct val="0"/>
                        </a:spcAft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4pPr>
                      <a:lvl5pPr marL="1828800" algn="ctr" rtl="0" eaLnBrk="0" fontAlgn="base" hangingPunct="0">
                        <a:spcBef>
                          <a:spcPct val="50000"/>
                        </a:spcBef>
                        <a:spcAft>
                          <a:spcPct val="0"/>
                        </a:spcAft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9pPr>
                    </a:lstStyle>
                    <a:p>
                      <a:pPr marL="0" marR="0" lvl="0" indent="0" algn="l" defTabSz="914400" rtl="0" eaLnBrk="0" fontAlgn="base" latinLnBrk="0" hangingPunct="0">
                        <a:lnSpc>
                          <a:spcPct val="100000"/>
                        </a:lnSpc>
                        <a:spcBef>
                          <a:spcPct val="0"/>
                        </a:spcBef>
                        <a:spcAft>
                          <a:spcPct val="0"/>
                        </a:spcAft>
                        <a:buClrTx/>
                        <a:buSzTx/>
                        <a:buFontTx/>
                        <a:buNone/>
                        <a:tabLst/>
                      </a:pPr>
                      <a:r>
                        <a:rPr kumimoji="0" lang="en-US" altLang="en-US" sz="1300" b="0" i="0" u="none" strike="noStrike" cap="none" normalizeH="0" baseline="0">
                          <a:ln>
                            <a:noFill/>
                          </a:ln>
                          <a:effectLst/>
                          <a:latin typeface="Roboto" panose="02000000000000000000" pitchFamily="2" charset="0"/>
                          <a:ea typeface="Roboto" panose="02000000000000000000" pitchFamily="2" charset="0"/>
                        </a:rPr>
                        <a:t>Transport</a:t>
                      </a:r>
                      <a:endParaRPr kumimoji="0" lang="en-US" altLang="en-US" sz="1300" b="0" i="0" u="none" strike="noStrike" cap="none" normalizeH="0" baseline="-25000">
                        <a:ln>
                          <a:noFill/>
                        </a:ln>
                        <a:effectLst/>
                        <a:latin typeface="Roboto" panose="02000000000000000000" pitchFamily="2" charset="0"/>
                        <a:ea typeface="Roboto" panose="02000000000000000000" pitchFamily="2" charset="0"/>
                      </a:endParaRPr>
                    </a:p>
                  </xdr:txBody>
                </xdr:sp>
                <xdr:sp macro="" textlink="">
                  <xdr:nvSpPr>
                    <xdr:cNvPr id="126" name="Rectangle 125">
                      <a:extLst>
                        <a:ext uri="{FF2B5EF4-FFF2-40B4-BE49-F238E27FC236}">
                          <a16:creationId xmlns:a16="http://schemas.microsoft.com/office/drawing/2014/main" id="{DBCE0424-9D70-C0A8-39B4-9CD3834326CE}"/>
                        </a:ext>
                      </a:extLst>
                    </xdr:cNvPr>
                    <xdr:cNvSpPr>
                      <a:spLocks noChangeArrowheads="1"/>
                    </xdr:cNvSpPr>
                  </xdr:nvSpPr>
                  <xdr:spPr bwMode="auto">
                    <a:xfrm>
                      <a:off x="4357949" y="2668684"/>
                      <a:ext cx="137160" cy="137160"/>
                    </a:xfrm>
                    <a:prstGeom prst="rect">
                      <a:avLst/>
                    </a:prstGeom>
                    <a:solidFill>
                      <a:srgbClr val="DA7D45"/>
                    </a:solidFill>
                    <a:ln>
                      <a:noFill/>
                    </a:ln>
                    <a:extLst>
                      <a:ext uri="{91240B29-F687-4F45-9708-019B960494DF}">
                        <a14:hiddenLine xmlns:a14="http://schemas.microsoft.com/office/drawing/2010/main" w="9525">
                          <a:solidFill>
                            <a:srgbClr val="000000"/>
                          </a:solidFill>
                          <a:miter lim="800000"/>
                          <a:headEnd/>
                          <a:tailEnd/>
                        </a14:hiddenLine>
                      </a:ext>
                    </a:extLst>
                  </xdr:spPr>
                  <xdr:txBody>
                    <a:bodyPr vert="horz" wrap="square" lIns="91440" tIns="45720" rIns="91440" bIns="45720" numCol="1" anchor="t" anchorCtr="0" compatLnSpc="1">
                      <a:prstTxWarp prst="textNoShape">
                        <a:avLst/>
                      </a:prstTxWarp>
                    </a:bodyPr>
                    <a:lstStyle>
                      <a:defPPr>
                        <a:defRPr lang="en-US"/>
                      </a:defPPr>
                      <a:lvl1pPr algn="ctr" rtl="0" eaLnBrk="0" fontAlgn="base" hangingPunct="0">
                        <a:spcBef>
                          <a:spcPct val="50000"/>
                        </a:spcBef>
                        <a:spcAft>
                          <a:spcPct val="0"/>
                        </a:spcAft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1pPr>
                      <a:lvl2pPr marL="457200" algn="ctr" rtl="0" eaLnBrk="0" fontAlgn="base" hangingPunct="0">
                        <a:spcBef>
                          <a:spcPct val="50000"/>
                        </a:spcBef>
                        <a:spcAft>
                          <a:spcPct val="0"/>
                        </a:spcAft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2pPr>
                      <a:lvl3pPr marL="914400" algn="ctr" rtl="0" eaLnBrk="0" fontAlgn="base" hangingPunct="0">
                        <a:spcBef>
                          <a:spcPct val="50000"/>
                        </a:spcBef>
                        <a:spcAft>
                          <a:spcPct val="0"/>
                        </a:spcAft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3pPr>
                      <a:lvl4pPr marL="1371600" algn="ctr" rtl="0" eaLnBrk="0" fontAlgn="base" hangingPunct="0">
                        <a:spcBef>
                          <a:spcPct val="50000"/>
                        </a:spcBef>
                        <a:spcAft>
                          <a:spcPct val="0"/>
                        </a:spcAft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4pPr>
                      <a:lvl5pPr marL="1828800" algn="ctr" rtl="0" eaLnBrk="0" fontAlgn="base" hangingPunct="0">
                        <a:spcBef>
                          <a:spcPct val="50000"/>
                        </a:spcBef>
                        <a:spcAft>
                          <a:spcPct val="0"/>
                        </a:spcAft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9pPr>
                    </a:lstStyle>
                    <a:p>
                      <a:endParaRPr lang="en-US">
                        <a:solidFill>
                          <a:schemeClr val="tx1"/>
                        </a:solidFill>
                      </a:endParaRPr>
                    </a:p>
                  </xdr:txBody>
                </xdr:sp>
                <xdr:sp macro="" textlink="">
                  <xdr:nvSpPr>
                    <xdr:cNvPr id="127" name="Rectangle 126">
                      <a:extLst>
                        <a:ext uri="{FF2B5EF4-FFF2-40B4-BE49-F238E27FC236}">
                          <a16:creationId xmlns:a16="http://schemas.microsoft.com/office/drawing/2014/main" id="{B3B416B5-E12A-3086-A5ED-76D0BDEE8EEF}"/>
                        </a:ext>
                      </a:extLst>
                    </xdr:cNvPr>
                    <xdr:cNvSpPr>
                      <a:spLocks noChangeArrowheads="1"/>
                    </xdr:cNvSpPr>
                  </xdr:nvSpPr>
                  <xdr:spPr bwMode="auto">
                    <a:xfrm>
                      <a:off x="4548022" y="2644607"/>
                      <a:ext cx="665055" cy="195546"/>
                    </a:xfrm>
                    <a:prstGeom prst="rect">
                      <a:avLst/>
                    </a:prstGeom>
                    <a:noFill/>
                    <a:ln>
                      <a:noFill/>
                    </a:ln>
                    <a:extLst>
                      <a:ext uri="{909E8E84-426E-40DD-AFC4-6F175D3DCCD1}">
                        <a14:hiddenFill xmlns:a14="http://schemas.microsoft.com/office/drawing/2010/main">
                          <a:solidFill>
                            <a:srgbClr val="FFFFFF"/>
                          </a:solidFill>
                        </a14:hiddenFill>
                      </a:ext>
                      <a:ext uri="{91240B29-F687-4F45-9708-019B960494DF}">
                        <a14:hiddenLine xmlns:a14="http://schemas.microsoft.com/office/drawing/2010/main" w="9525">
                          <a:solidFill>
                            <a:srgbClr val="000000"/>
                          </a:solidFill>
                          <a:miter lim="800000"/>
                          <a:headEnd/>
                          <a:tailEnd/>
                        </a14:hiddenLine>
                      </a:ext>
                    </a:extLst>
                  </xdr:spPr>
                  <xdr:txBody>
                    <a:bodyPr vert="horz" wrap="square" lIns="0" tIns="0" rIns="0" bIns="0" numCol="1" anchor="t" anchorCtr="0" compatLnSpc="1">
                      <a:prstTxWarp prst="textNoShape">
                        <a:avLst/>
                      </a:prstTxWarp>
                      <a:spAutoFit/>
                    </a:bodyPr>
                    <a:lstStyle>
                      <a:defPPr>
                        <a:defRPr lang="en-US"/>
                      </a:defPPr>
                      <a:lvl1pPr algn="ctr" rtl="0" eaLnBrk="0" fontAlgn="base" hangingPunct="0">
                        <a:spcBef>
                          <a:spcPct val="50000"/>
                        </a:spcBef>
                        <a:spcAft>
                          <a:spcPct val="0"/>
                        </a:spcAft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1pPr>
                      <a:lvl2pPr marL="457200" algn="ctr" rtl="0" eaLnBrk="0" fontAlgn="base" hangingPunct="0">
                        <a:spcBef>
                          <a:spcPct val="50000"/>
                        </a:spcBef>
                        <a:spcAft>
                          <a:spcPct val="0"/>
                        </a:spcAft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2pPr>
                      <a:lvl3pPr marL="914400" algn="ctr" rtl="0" eaLnBrk="0" fontAlgn="base" hangingPunct="0">
                        <a:spcBef>
                          <a:spcPct val="50000"/>
                        </a:spcBef>
                        <a:spcAft>
                          <a:spcPct val="0"/>
                        </a:spcAft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3pPr>
                      <a:lvl4pPr marL="1371600" algn="ctr" rtl="0" eaLnBrk="0" fontAlgn="base" hangingPunct="0">
                        <a:spcBef>
                          <a:spcPct val="50000"/>
                        </a:spcBef>
                        <a:spcAft>
                          <a:spcPct val="0"/>
                        </a:spcAft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4pPr>
                      <a:lvl5pPr marL="1828800" algn="ctr" rtl="0" eaLnBrk="0" fontAlgn="base" hangingPunct="0">
                        <a:spcBef>
                          <a:spcPct val="50000"/>
                        </a:spcBef>
                        <a:spcAft>
                          <a:spcPct val="0"/>
                        </a:spcAft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9pPr>
                    </a:lstStyle>
                    <a:p>
                      <a:pPr marL="0" marR="0" lvl="0" indent="0" algn="l" defTabSz="914400" rtl="0" eaLnBrk="0" fontAlgn="base" latinLnBrk="0" hangingPunct="0">
                        <a:lnSpc>
                          <a:spcPct val="100000"/>
                        </a:lnSpc>
                        <a:spcBef>
                          <a:spcPct val="0"/>
                        </a:spcBef>
                        <a:spcAft>
                          <a:spcPct val="0"/>
                        </a:spcAft>
                        <a:buClrTx/>
                        <a:buSzTx/>
                        <a:buFontTx/>
                        <a:buNone/>
                        <a:tabLst/>
                      </a:pPr>
                      <a:r>
                        <a:rPr lang="en-US" altLang="en-US" sz="1300">
                          <a:latin typeface="Roboto" panose="02000000000000000000" pitchFamily="2" charset="0"/>
                          <a:ea typeface="Roboto" panose="02000000000000000000" pitchFamily="2" charset="0"/>
                        </a:rPr>
                        <a:t>Buildings</a:t>
                      </a:r>
                      <a:endParaRPr kumimoji="0" lang="en-US" altLang="en-US" sz="1300" b="0" i="0" u="none" strike="noStrike" cap="none" normalizeH="0" baseline="-25000">
                        <a:ln>
                          <a:noFill/>
                        </a:ln>
                        <a:effectLst/>
                        <a:latin typeface="Roboto" panose="02000000000000000000" pitchFamily="2" charset="0"/>
                        <a:ea typeface="Roboto" panose="02000000000000000000" pitchFamily="2" charset="0"/>
                      </a:endParaRPr>
                    </a:p>
                  </xdr:txBody>
                </xdr:sp>
                <xdr:sp macro="" textlink="">
                  <xdr:nvSpPr>
                    <xdr:cNvPr id="128" name="Rectangle 127">
                      <a:extLst>
                        <a:ext uri="{FF2B5EF4-FFF2-40B4-BE49-F238E27FC236}">
                          <a16:creationId xmlns:a16="http://schemas.microsoft.com/office/drawing/2014/main" id="{369317CE-5CA6-F465-BE5D-D643400EA995}"/>
                        </a:ext>
                      </a:extLst>
                    </xdr:cNvPr>
                    <xdr:cNvSpPr>
                      <a:spLocks noChangeArrowheads="1"/>
                    </xdr:cNvSpPr>
                  </xdr:nvSpPr>
                  <xdr:spPr bwMode="auto">
                    <a:xfrm>
                      <a:off x="4357949" y="2938561"/>
                      <a:ext cx="137160" cy="137160"/>
                    </a:xfrm>
                    <a:prstGeom prst="rect">
                      <a:avLst/>
                    </a:prstGeom>
                    <a:solidFill>
                      <a:srgbClr val="E5BA4F"/>
                    </a:solidFill>
                    <a:ln>
                      <a:noFill/>
                    </a:ln>
                    <a:extLst>
                      <a:ext uri="{91240B29-F687-4F45-9708-019B960494DF}">
                        <a14:hiddenLine xmlns:a14="http://schemas.microsoft.com/office/drawing/2010/main" w="9525">
                          <a:solidFill>
                            <a:srgbClr val="000000"/>
                          </a:solidFill>
                          <a:miter lim="800000"/>
                          <a:headEnd/>
                          <a:tailEnd/>
                        </a14:hiddenLine>
                      </a:ext>
                    </a:extLst>
                  </xdr:spPr>
                  <xdr:txBody>
                    <a:bodyPr vert="horz" wrap="square" lIns="91440" tIns="45720" rIns="91440" bIns="45720" numCol="1" anchor="t" anchorCtr="0" compatLnSpc="1">
                      <a:prstTxWarp prst="textNoShape">
                        <a:avLst/>
                      </a:prstTxWarp>
                    </a:bodyPr>
                    <a:lstStyle>
                      <a:defPPr>
                        <a:defRPr lang="en-US"/>
                      </a:defPPr>
                      <a:lvl1pPr algn="ctr" rtl="0" eaLnBrk="0" fontAlgn="base" hangingPunct="0">
                        <a:spcBef>
                          <a:spcPct val="50000"/>
                        </a:spcBef>
                        <a:spcAft>
                          <a:spcPct val="0"/>
                        </a:spcAft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1pPr>
                      <a:lvl2pPr marL="457200" algn="ctr" rtl="0" eaLnBrk="0" fontAlgn="base" hangingPunct="0">
                        <a:spcBef>
                          <a:spcPct val="50000"/>
                        </a:spcBef>
                        <a:spcAft>
                          <a:spcPct val="0"/>
                        </a:spcAft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2pPr>
                      <a:lvl3pPr marL="914400" algn="ctr" rtl="0" eaLnBrk="0" fontAlgn="base" hangingPunct="0">
                        <a:spcBef>
                          <a:spcPct val="50000"/>
                        </a:spcBef>
                        <a:spcAft>
                          <a:spcPct val="0"/>
                        </a:spcAft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3pPr>
                      <a:lvl4pPr marL="1371600" algn="ctr" rtl="0" eaLnBrk="0" fontAlgn="base" hangingPunct="0">
                        <a:spcBef>
                          <a:spcPct val="50000"/>
                        </a:spcBef>
                        <a:spcAft>
                          <a:spcPct val="0"/>
                        </a:spcAft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4pPr>
                      <a:lvl5pPr marL="1828800" algn="ctr" rtl="0" eaLnBrk="0" fontAlgn="base" hangingPunct="0">
                        <a:spcBef>
                          <a:spcPct val="50000"/>
                        </a:spcBef>
                        <a:spcAft>
                          <a:spcPct val="0"/>
                        </a:spcAft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9pPr>
                    </a:lstStyle>
                    <a:p>
                      <a:endParaRPr lang="en-US">
                        <a:solidFill>
                          <a:schemeClr val="tx1"/>
                        </a:solidFill>
                      </a:endParaRPr>
                    </a:p>
                  </xdr:txBody>
                </xdr:sp>
                <xdr:sp macro="" textlink="">
                  <xdr:nvSpPr>
                    <xdr:cNvPr id="129" name="Rectangle 128">
                      <a:extLst>
                        <a:ext uri="{FF2B5EF4-FFF2-40B4-BE49-F238E27FC236}">
                          <a16:creationId xmlns:a16="http://schemas.microsoft.com/office/drawing/2014/main" id="{AEE23FCC-8861-9DF3-2156-19DEC923FE55}"/>
                        </a:ext>
                      </a:extLst>
                    </xdr:cNvPr>
                    <xdr:cNvSpPr>
                      <a:spLocks noChangeArrowheads="1"/>
                    </xdr:cNvSpPr>
                  </xdr:nvSpPr>
                  <xdr:spPr bwMode="auto">
                    <a:xfrm>
                      <a:off x="4548022" y="2911310"/>
                      <a:ext cx="606755" cy="195546"/>
                    </a:xfrm>
                    <a:prstGeom prst="rect">
                      <a:avLst/>
                    </a:prstGeom>
                    <a:noFill/>
                    <a:ln>
                      <a:noFill/>
                    </a:ln>
                    <a:extLst>
                      <a:ext uri="{909E8E84-426E-40DD-AFC4-6F175D3DCCD1}">
                        <a14:hiddenFill xmlns:a14="http://schemas.microsoft.com/office/drawing/2010/main">
                          <a:solidFill>
                            <a:srgbClr val="FFFFFF"/>
                          </a:solidFill>
                        </a14:hiddenFill>
                      </a:ext>
                      <a:ext uri="{91240B29-F687-4F45-9708-019B960494DF}">
                        <a14:hiddenLine xmlns:a14="http://schemas.microsoft.com/office/drawing/2010/main" w="9525">
                          <a:solidFill>
                            <a:srgbClr val="000000"/>
                          </a:solidFill>
                          <a:miter lim="800000"/>
                          <a:headEnd/>
                          <a:tailEnd/>
                        </a14:hiddenLine>
                      </a:ext>
                    </a:extLst>
                  </xdr:spPr>
                  <xdr:txBody>
                    <a:bodyPr vert="horz" wrap="square" lIns="0" tIns="0" rIns="0" bIns="0" numCol="1" anchor="t" anchorCtr="0" compatLnSpc="1">
                      <a:prstTxWarp prst="textNoShape">
                        <a:avLst/>
                      </a:prstTxWarp>
                      <a:spAutoFit/>
                    </a:bodyPr>
                    <a:lstStyle>
                      <a:defPPr>
                        <a:defRPr lang="en-US"/>
                      </a:defPPr>
                      <a:lvl1pPr algn="ctr" rtl="0" eaLnBrk="0" fontAlgn="base" hangingPunct="0">
                        <a:spcBef>
                          <a:spcPct val="50000"/>
                        </a:spcBef>
                        <a:spcAft>
                          <a:spcPct val="0"/>
                        </a:spcAft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1pPr>
                      <a:lvl2pPr marL="457200" algn="ctr" rtl="0" eaLnBrk="0" fontAlgn="base" hangingPunct="0">
                        <a:spcBef>
                          <a:spcPct val="50000"/>
                        </a:spcBef>
                        <a:spcAft>
                          <a:spcPct val="0"/>
                        </a:spcAft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2pPr>
                      <a:lvl3pPr marL="914400" algn="ctr" rtl="0" eaLnBrk="0" fontAlgn="base" hangingPunct="0">
                        <a:spcBef>
                          <a:spcPct val="50000"/>
                        </a:spcBef>
                        <a:spcAft>
                          <a:spcPct val="0"/>
                        </a:spcAft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3pPr>
                      <a:lvl4pPr marL="1371600" algn="ctr" rtl="0" eaLnBrk="0" fontAlgn="base" hangingPunct="0">
                        <a:spcBef>
                          <a:spcPct val="50000"/>
                        </a:spcBef>
                        <a:spcAft>
                          <a:spcPct val="0"/>
                        </a:spcAft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4pPr>
                      <a:lvl5pPr marL="1828800" algn="ctr" rtl="0" eaLnBrk="0" fontAlgn="base" hangingPunct="0">
                        <a:spcBef>
                          <a:spcPct val="50000"/>
                        </a:spcBef>
                        <a:spcAft>
                          <a:spcPct val="0"/>
                        </a:spcAft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9pPr>
                    </a:lstStyle>
                    <a:p>
                      <a:pPr marL="0" marR="0" lvl="0" indent="0" algn="l" defTabSz="914400" rtl="0" eaLnBrk="0" fontAlgn="base" latinLnBrk="0" hangingPunct="0">
                        <a:lnSpc>
                          <a:spcPct val="100000"/>
                        </a:lnSpc>
                        <a:spcBef>
                          <a:spcPct val="0"/>
                        </a:spcBef>
                        <a:spcAft>
                          <a:spcPct val="0"/>
                        </a:spcAft>
                        <a:buClrTx/>
                        <a:buSzTx/>
                        <a:buFontTx/>
                        <a:buNone/>
                        <a:tabLst/>
                      </a:pPr>
                      <a:r>
                        <a:rPr kumimoji="0" lang="en-US" altLang="en-US" sz="1300" b="0" i="0" u="none" strike="noStrike" cap="none" normalizeH="0" baseline="0">
                          <a:ln>
                            <a:noFill/>
                          </a:ln>
                          <a:effectLst/>
                          <a:latin typeface="Roboto" panose="02000000000000000000" pitchFamily="2" charset="0"/>
                          <a:ea typeface="Roboto" panose="02000000000000000000" pitchFamily="2" charset="0"/>
                        </a:rPr>
                        <a:t>Industry</a:t>
                      </a:r>
                      <a:endParaRPr kumimoji="0" lang="en-US" altLang="en-US" sz="1300" b="0" i="0" u="none" strike="noStrike" cap="none" normalizeH="0" baseline="-25000">
                        <a:ln>
                          <a:noFill/>
                        </a:ln>
                        <a:effectLst/>
                        <a:latin typeface="Roboto" panose="02000000000000000000" pitchFamily="2" charset="0"/>
                        <a:ea typeface="Roboto" panose="02000000000000000000" pitchFamily="2" charset="0"/>
                      </a:endParaRPr>
                    </a:p>
                  </xdr:txBody>
                </xdr:sp>
                <xdr:sp macro="" textlink="">
                  <xdr:nvSpPr>
                    <xdr:cNvPr id="130" name="Rectangle 129">
                      <a:extLst>
                        <a:ext uri="{FF2B5EF4-FFF2-40B4-BE49-F238E27FC236}">
                          <a16:creationId xmlns:a16="http://schemas.microsoft.com/office/drawing/2014/main" id="{70B5E0AE-DC34-6310-E5F1-A9DCC6B1E9EF}"/>
                        </a:ext>
                      </a:extLst>
                    </xdr:cNvPr>
                    <xdr:cNvSpPr>
                      <a:spLocks noChangeArrowheads="1"/>
                    </xdr:cNvSpPr>
                  </xdr:nvSpPr>
                  <xdr:spPr bwMode="auto">
                    <a:xfrm>
                      <a:off x="4357949" y="3202088"/>
                      <a:ext cx="137160" cy="137160"/>
                    </a:xfrm>
                    <a:prstGeom prst="rect">
                      <a:avLst/>
                    </a:prstGeom>
                    <a:solidFill>
                      <a:srgbClr val="948BB3"/>
                    </a:solidFill>
                    <a:ln>
                      <a:noFill/>
                    </a:ln>
                    <a:extLst>
                      <a:ext uri="{91240B29-F687-4F45-9708-019B960494DF}">
                        <a14:hiddenLine xmlns:a14="http://schemas.microsoft.com/office/drawing/2010/main" w="9525">
                          <a:solidFill>
                            <a:srgbClr val="000000"/>
                          </a:solidFill>
                          <a:miter lim="800000"/>
                          <a:headEnd/>
                          <a:tailEnd/>
                        </a14:hiddenLine>
                      </a:ext>
                    </a:extLst>
                  </xdr:spPr>
                  <xdr:txBody>
                    <a:bodyPr vert="horz" wrap="square" lIns="91440" tIns="45720" rIns="91440" bIns="45720" numCol="1" anchor="t" anchorCtr="0" compatLnSpc="1">
                      <a:prstTxWarp prst="textNoShape">
                        <a:avLst/>
                      </a:prstTxWarp>
                    </a:bodyPr>
                    <a:lstStyle>
                      <a:defPPr>
                        <a:defRPr lang="en-US"/>
                      </a:defPPr>
                      <a:lvl1pPr algn="ctr" rtl="0" eaLnBrk="0" fontAlgn="base" hangingPunct="0">
                        <a:spcBef>
                          <a:spcPct val="50000"/>
                        </a:spcBef>
                        <a:spcAft>
                          <a:spcPct val="0"/>
                        </a:spcAft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1pPr>
                      <a:lvl2pPr marL="457200" algn="ctr" rtl="0" eaLnBrk="0" fontAlgn="base" hangingPunct="0">
                        <a:spcBef>
                          <a:spcPct val="50000"/>
                        </a:spcBef>
                        <a:spcAft>
                          <a:spcPct val="0"/>
                        </a:spcAft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2pPr>
                      <a:lvl3pPr marL="914400" algn="ctr" rtl="0" eaLnBrk="0" fontAlgn="base" hangingPunct="0">
                        <a:spcBef>
                          <a:spcPct val="50000"/>
                        </a:spcBef>
                        <a:spcAft>
                          <a:spcPct val="0"/>
                        </a:spcAft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3pPr>
                      <a:lvl4pPr marL="1371600" algn="ctr" rtl="0" eaLnBrk="0" fontAlgn="base" hangingPunct="0">
                        <a:spcBef>
                          <a:spcPct val="50000"/>
                        </a:spcBef>
                        <a:spcAft>
                          <a:spcPct val="0"/>
                        </a:spcAft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4pPr>
                      <a:lvl5pPr marL="1828800" algn="ctr" rtl="0" eaLnBrk="0" fontAlgn="base" hangingPunct="0">
                        <a:spcBef>
                          <a:spcPct val="50000"/>
                        </a:spcBef>
                        <a:spcAft>
                          <a:spcPct val="0"/>
                        </a:spcAft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9pPr>
                    </a:lstStyle>
                    <a:p>
                      <a:endParaRPr lang="en-US">
                        <a:solidFill>
                          <a:schemeClr val="tx1"/>
                        </a:solidFill>
                      </a:endParaRPr>
                    </a:p>
                  </xdr:txBody>
                </xdr:sp>
                <xdr:sp macro="" textlink="">
                  <xdr:nvSpPr>
                    <xdr:cNvPr id="131" name="Rectangle 130">
                      <a:extLst>
                        <a:ext uri="{FF2B5EF4-FFF2-40B4-BE49-F238E27FC236}">
                          <a16:creationId xmlns:a16="http://schemas.microsoft.com/office/drawing/2014/main" id="{CE2BD9C8-57F7-CC7C-7A26-9D98BFB50D5A}"/>
                        </a:ext>
                      </a:extLst>
                    </xdr:cNvPr>
                    <xdr:cNvSpPr>
                      <a:spLocks noChangeArrowheads="1"/>
                    </xdr:cNvSpPr>
                  </xdr:nvSpPr>
                  <xdr:spPr bwMode="auto">
                    <a:xfrm>
                      <a:off x="4548022" y="3179598"/>
                      <a:ext cx="538876" cy="195546"/>
                    </a:xfrm>
                    <a:prstGeom prst="rect">
                      <a:avLst/>
                    </a:prstGeom>
                    <a:noFill/>
                    <a:ln>
                      <a:noFill/>
                    </a:ln>
                    <a:extLst>
                      <a:ext uri="{909E8E84-426E-40DD-AFC4-6F175D3DCCD1}">
                        <a14:hiddenFill xmlns:a14="http://schemas.microsoft.com/office/drawing/2010/main">
                          <a:solidFill>
                            <a:srgbClr val="FFFFFF"/>
                          </a:solidFill>
                        </a14:hiddenFill>
                      </a:ext>
                      <a:ext uri="{91240B29-F687-4F45-9708-019B960494DF}">
                        <a14:hiddenLine xmlns:a14="http://schemas.microsoft.com/office/drawing/2010/main" w="9525">
                          <a:solidFill>
                            <a:srgbClr val="000000"/>
                          </a:solidFill>
                          <a:miter lim="800000"/>
                          <a:headEnd/>
                          <a:tailEnd/>
                        </a14:hiddenLine>
                      </a:ext>
                    </a:extLst>
                  </xdr:spPr>
                  <xdr:txBody>
                    <a:bodyPr vert="horz" wrap="square" lIns="0" tIns="0" rIns="0" bIns="0" numCol="1" anchor="t" anchorCtr="0" compatLnSpc="1">
                      <a:prstTxWarp prst="textNoShape">
                        <a:avLst/>
                      </a:prstTxWarp>
                      <a:spAutoFit/>
                    </a:bodyPr>
                    <a:lstStyle>
                      <a:defPPr>
                        <a:defRPr lang="en-US"/>
                      </a:defPPr>
                      <a:lvl1pPr algn="ctr" rtl="0" eaLnBrk="0" fontAlgn="base" hangingPunct="0">
                        <a:spcBef>
                          <a:spcPct val="50000"/>
                        </a:spcBef>
                        <a:spcAft>
                          <a:spcPct val="0"/>
                        </a:spcAft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1pPr>
                      <a:lvl2pPr marL="457200" algn="ctr" rtl="0" eaLnBrk="0" fontAlgn="base" hangingPunct="0">
                        <a:spcBef>
                          <a:spcPct val="50000"/>
                        </a:spcBef>
                        <a:spcAft>
                          <a:spcPct val="0"/>
                        </a:spcAft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2pPr>
                      <a:lvl3pPr marL="914400" algn="ctr" rtl="0" eaLnBrk="0" fontAlgn="base" hangingPunct="0">
                        <a:spcBef>
                          <a:spcPct val="50000"/>
                        </a:spcBef>
                        <a:spcAft>
                          <a:spcPct val="0"/>
                        </a:spcAft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3pPr>
                      <a:lvl4pPr marL="1371600" algn="ctr" rtl="0" eaLnBrk="0" fontAlgn="base" hangingPunct="0">
                        <a:spcBef>
                          <a:spcPct val="50000"/>
                        </a:spcBef>
                        <a:spcAft>
                          <a:spcPct val="0"/>
                        </a:spcAft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4pPr>
                      <a:lvl5pPr marL="1828800" algn="ctr" rtl="0" eaLnBrk="0" fontAlgn="base" hangingPunct="0">
                        <a:spcBef>
                          <a:spcPct val="50000"/>
                        </a:spcBef>
                        <a:spcAft>
                          <a:spcPct val="0"/>
                        </a:spcAft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9pPr>
                    </a:lstStyle>
                    <a:p>
                      <a:pPr marL="0" marR="0" lvl="0" indent="0" algn="l" defTabSz="914400" rtl="0" eaLnBrk="0" fontAlgn="base" latinLnBrk="0" hangingPunct="0">
                        <a:lnSpc>
                          <a:spcPct val="100000"/>
                        </a:lnSpc>
                        <a:spcBef>
                          <a:spcPct val="0"/>
                        </a:spcBef>
                        <a:spcAft>
                          <a:spcPct val="0"/>
                        </a:spcAft>
                        <a:buClrTx/>
                        <a:buSzTx/>
                        <a:buFontTx/>
                        <a:buNone/>
                        <a:tabLst/>
                      </a:pPr>
                      <a:r>
                        <a:rPr lang="en-US" altLang="en-US" sz="1300">
                          <a:latin typeface="Roboto" panose="02000000000000000000" pitchFamily="2" charset="0"/>
                          <a:ea typeface="Roboto" panose="02000000000000000000" pitchFamily="2" charset="0"/>
                        </a:rPr>
                        <a:t>Electric</a:t>
                      </a:r>
                      <a:endParaRPr kumimoji="0" lang="en-US" altLang="en-US" sz="1300" b="0" i="0" u="none" strike="noStrike" cap="none" normalizeH="0" baseline="-25000">
                        <a:ln>
                          <a:noFill/>
                        </a:ln>
                        <a:effectLst/>
                        <a:latin typeface="Roboto" panose="02000000000000000000" pitchFamily="2" charset="0"/>
                        <a:ea typeface="Roboto" panose="02000000000000000000" pitchFamily="2" charset="0"/>
                      </a:endParaRPr>
                    </a:p>
                  </xdr:txBody>
                </xdr:sp>
              </xdr:grpSp>
              <mc:AlternateContent xmlns:mc="http://schemas.openxmlformats.org/markup-compatibility/2006">
                <mc:Choice xmlns:a14="http://schemas.microsoft.com/office/drawing/2010/main" Requires="a14">
                  <xdr:grpSp>
                    <xdr:nvGrpSpPr>
                      <xdr:cNvPr id="123" name="Group 122">
                        <a:extLst>
                          <a:ext uri="{FF2B5EF4-FFF2-40B4-BE49-F238E27FC236}">
                            <a16:creationId xmlns:a16="http://schemas.microsoft.com/office/drawing/2014/main" id="{4C44607D-875C-614B-9CBD-664EEEFF2494}"/>
                          </a:ext>
                        </a:extLst>
                      </xdr:cNvPr>
                      <xdr:cNvGrpSpPr/>
                    </xdr:nvGrpSpPr>
                    <xdr:grpSpPr>
                      <a:xfrm>
                        <a:off x="0" y="0"/>
                        <a:ext cx="0" cy="0"/>
                        <a:chOff x="0" y="0"/>
                        <a:chExt cx="0" cy="0"/>
                      </a:xfrm>
                    </xdr:grpSpPr>
                  </xdr:grpSp>
                </mc:Choice>
                <mc:Fallback/>
              </mc:AlternateContent>
            </xdr:grpSp>
          </xdr:grpSp>
          <xdr:grpSp>
            <xdr:nvGrpSpPr>
              <xdr:cNvPr id="110" name="Group 109">
                <a:extLst>
                  <a:ext uri="{FF2B5EF4-FFF2-40B4-BE49-F238E27FC236}">
                    <a16:creationId xmlns:a16="http://schemas.microsoft.com/office/drawing/2014/main" id="{08A30B3C-3F5E-963E-E3C4-67958C7EB961}"/>
                  </a:ext>
                </a:extLst>
              </xdr:cNvPr>
              <xdr:cNvGrpSpPr/>
            </xdr:nvGrpSpPr>
            <xdr:grpSpPr>
              <a:xfrm>
                <a:off x="11249703" y="8382010"/>
                <a:ext cx="5076758" cy="461665"/>
                <a:chOff x="11264644" y="4930588"/>
                <a:chExt cx="5076758" cy="461665"/>
              </a:xfrm>
            </xdr:grpSpPr>
            <xdr:grpSp>
              <xdr:nvGrpSpPr>
                <xdr:cNvPr id="111" name="Group 110">
                  <a:extLst>
                    <a:ext uri="{FF2B5EF4-FFF2-40B4-BE49-F238E27FC236}">
                      <a16:creationId xmlns:a16="http://schemas.microsoft.com/office/drawing/2014/main" id="{A762742B-34A3-A740-11B4-EFAE91F00EC5}"/>
                    </a:ext>
                  </a:extLst>
                </xdr:cNvPr>
                <xdr:cNvGrpSpPr/>
              </xdr:nvGrpSpPr>
              <xdr:grpSpPr>
                <a:xfrm>
                  <a:off x="11264644" y="4930588"/>
                  <a:ext cx="5076758" cy="461665"/>
                  <a:chOff x="2355612" y="5407223"/>
                  <a:chExt cx="5076758" cy="461665"/>
                </a:xfrm>
              </xdr:grpSpPr>
              <xdr:sp macro="" textlink="">
                <xdr:nvSpPr>
                  <xdr:cNvPr id="113" name="TextBox 3">
                    <a:extLst>
                      <a:ext uri="{FF2B5EF4-FFF2-40B4-BE49-F238E27FC236}">
                        <a16:creationId xmlns:a16="http://schemas.microsoft.com/office/drawing/2014/main" id="{7B169A59-5CE9-FC81-0B25-3F7F524D20DE}"/>
                      </a:ext>
                    </a:extLst>
                  </xdr:cNvPr>
                  <xdr:cNvSpPr txBox="1"/>
                </xdr:nvSpPr>
                <xdr:spPr>
                  <a:xfrm>
                    <a:off x="2355612" y="5410200"/>
                    <a:ext cx="623367" cy="276999"/>
                  </a:xfrm>
                  <a:prstGeom prst="rect">
                    <a:avLst/>
                  </a:prstGeom>
                  <a:noFill/>
                </xdr:spPr>
                <xdr:txBody>
                  <a:bodyPr wrap="square" rtlCol="0">
                    <a:spAutoFit/>
                  </a:bodyPr>
                  <a:lstStyle>
                    <a:defPPr>
                      <a:defRPr lang="en-US"/>
                    </a:defPPr>
                    <a:lvl1pPr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1pPr>
                    <a:lvl2pPr marL="4572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2pPr>
                    <a:lvl3pPr marL="9144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3pPr>
                    <a:lvl4pPr marL="13716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4pPr>
                    <a:lvl5pPr marL="18288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9pPr>
                  </a:lstStyle>
                  <a:p>
                    <a:pPr>
                      <a:spcBef>
                        <a:spcPts val="0"/>
                      </a:spcBef>
                    </a:pPr>
                    <a:r>
                      <a:rPr lang="en-US" sz="1200" b="1">
                        <a:solidFill>
                          <a:schemeClr val="tx1"/>
                        </a:solidFill>
                        <a:latin typeface="Roboto" panose="02000000000000000000" pitchFamily="2" charset="0"/>
                        <a:ea typeface="Roboto" panose="02000000000000000000" pitchFamily="2" charset="0"/>
                      </a:rPr>
                      <a:t>2005</a:t>
                    </a:r>
                  </a:p>
                </xdr:txBody>
              </xdr:sp>
              <xdr:sp macro="" textlink="">
                <xdr:nvSpPr>
                  <xdr:cNvPr id="114" name="TextBox 7">
                    <a:extLst>
                      <a:ext uri="{FF2B5EF4-FFF2-40B4-BE49-F238E27FC236}">
                        <a16:creationId xmlns:a16="http://schemas.microsoft.com/office/drawing/2014/main" id="{272E3E44-7F4D-2E7F-0BCD-2A85F0ACBCAE}"/>
                      </a:ext>
                    </a:extLst>
                  </xdr:cNvPr>
                  <xdr:cNvSpPr txBox="1"/>
                </xdr:nvSpPr>
                <xdr:spPr>
                  <a:xfrm>
                    <a:off x="3009789" y="5410200"/>
                    <a:ext cx="623367" cy="276999"/>
                  </a:xfrm>
                  <a:prstGeom prst="rect">
                    <a:avLst/>
                  </a:prstGeom>
                  <a:noFill/>
                </xdr:spPr>
                <xdr:txBody>
                  <a:bodyPr wrap="square" rtlCol="0">
                    <a:spAutoFit/>
                  </a:bodyPr>
                  <a:lstStyle>
                    <a:defPPr>
                      <a:defRPr lang="en-US"/>
                    </a:defPPr>
                    <a:lvl1pPr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1pPr>
                    <a:lvl2pPr marL="4572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2pPr>
                    <a:lvl3pPr marL="9144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3pPr>
                    <a:lvl4pPr marL="13716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4pPr>
                    <a:lvl5pPr marL="18288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9pPr>
                  </a:lstStyle>
                  <a:p>
                    <a:pPr>
                      <a:spcBef>
                        <a:spcPts val="0"/>
                      </a:spcBef>
                    </a:pPr>
                    <a:r>
                      <a:rPr lang="en-US" sz="1200" b="1">
                        <a:solidFill>
                          <a:schemeClr val="tx1"/>
                        </a:solidFill>
                        <a:latin typeface="Roboto" panose="02000000000000000000" pitchFamily="2" charset="0"/>
                        <a:ea typeface="Roboto" panose="02000000000000000000" pitchFamily="2" charset="0"/>
                      </a:rPr>
                      <a:t>2021</a:t>
                    </a:r>
                  </a:p>
                </xdr:txBody>
              </xdr:sp>
              <xdr:sp macro="" textlink="">
                <xdr:nvSpPr>
                  <xdr:cNvPr id="115" name="TextBox 8">
                    <a:extLst>
                      <a:ext uri="{FF2B5EF4-FFF2-40B4-BE49-F238E27FC236}">
                        <a16:creationId xmlns:a16="http://schemas.microsoft.com/office/drawing/2014/main" id="{0A7CAA18-DEA1-0933-BA2F-B477C45CB4C6}"/>
                      </a:ext>
                    </a:extLst>
                  </xdr:cNvPr>
                  <xdr:cNvSpPr txBox="1"/>
                </xdr:nvSpPr>
                <xdr:spPr>
                  <a:xfrm>
                    <a:off x="3639008" y="5409403"/>
                    <a:ext cx="701996" cy="278684"/>
                  </a:xfrm>
                  <a:prstGeom prst="rect">
                    <a:avLst/>
                  </a:prstGeom>
                  <a:noFill/>
                </xdr:spPr>
                <xdr:txBody>
                  <a:bodyPr wrap="square" rtlCol="0">
                    <a:spAutoFit/>
                  </a:bodyPr>
                  <a:lstStyle>
                    <a:defPPr>
                      <a:defRPr lang="en-US"/>
                    </a:defPPr>
                    <a:lvl1pPr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1pPr>
                    <a:lvl2pPr marL="4572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2pPr>
                    <a:lvl3pPr marL="9144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3pPr>
                    <a:lvl4pPr marL="13716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4pPr>
                    <a:lvl5pPr marL="18288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9pPr>
                  </a:lstStyle>
                  <a:p>
                    <a:pPr>
                      <a:spcBef>
                        <a:spcPts val="0"/>
                      </a:spcBef>
                    </a:pPr>
                    <a:r>
                      <a:rPr lang="en-US" sz="1200">
                        <a:solidFill>
                          <a:schemeClr val="tx1"/>
                        </a:solidFill>
                        <a:latin typeface="Roboto" panose="02000000000000000000" pitchFamily="2" charset="0"/>
                        <a:ea typeface="Roboto" panose="02000000000000000000" pitchFamily="2" charset="0"/>
                      </a:rPr>
                      <a:t>Electric</a:t>
                    </a:r>
                  </a:p>
                </xdr:txBody>
              </xdr:sp>
              <xdr:sp macro="" textlink="">
                <xdr:nvSpPr>
                  <xdr:cNvPr id="116" name="TextBox 9">
                    <a:extLst>
                      <a:ext uri="{FF2B5EF4-FFF2-40B4-BE49-F238E27FC236}">
                        <a16:creationId xmlns:a16="http://schemas.microsoft.com/office/drawing/2014/main" id="{E513F2BF-0319-5C09-9B21-9390AB9A9F3A}"/>
                      </a:ext>
                    </a:extLst>
                  </xdr:cNvPr>
                  <xdr:cNvSpPr txBox="1"/>
                </xdr:nvSpPr>
                <xdr:spPr>
                  <a:xfrm>
                    <a:off x="4258039" y="5409403"/>
                    <a:ext cx="749628" cy="276999"/>
                  </a:xfrm>
                  <a:prstGeom prst="rect">
                    <a:avLst/>
                  </a:prstGeom>
                  <a:noFill/>
                </xdr:spPr>
                <xdr:txBody>
                  <a:bodyPr wrap="square" rtlCol="0">
                    <a:spAutoFit/>
                  </a:bodyPr>
                  <a:lstStyle>
                    <a:defPPr>
                      <a:defRPr lang="en-US"/>
                    </a:defPPr>
                    <a:lvl1pPr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1pPr>
                    <a:lvl2pPr marL="4572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2pPr>
                    <a:lvl3pPr marL="9144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3pPr>
                    <a:lvl4pPr marL="13716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4pPr>
                    <a:lvl5pPr marL="18288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9pPr>
                  </a:lstStyle>
                  <a:p>
                    <a:pPr>
                      <a:spcBef>
                        <a:spcPts val="0"/>
                      </a:spcBef>
                    </a:pPr>
                    <a:r>
                      <a:rPr lang="en-US" sz="1200">
                        <a:solidFill>
                          <a:schemeClr val="tx1"/>
                        </a:solidFill>
                        <a:latin typeface="Roboto" panose="02000000000000000000" pitchFamily="2" charset="0"/>
                        <a:ea typeface="Roboto" panose="02000000000000000000" pitchFamily="2" charset="0"/>
                      </a:rPr>
                      <a:t>Industry</a:t>
                    </a:r>
                  </a:p>
                </xdr:txBody>
              </xdr:sp>
              <xdr:sp macro="" textlink="">
                <xdr:nvSpPr>
                  <xdr:cNvPr id="117" name="TextBox 10">
                    <a:extLst>
                      <a:ext uri="{FF2B5EF4-FFF2-40B4-BE49-F238E27FC236}">
                        <a16:creationId xmlns:a16="http://schemas.microsoft.com/office/drawing/2014/main" id="{EB298BD0-FE66-E0F6-E888-A5BD2DBE9694}"/>
                      </a:ext>
                    </a:extLst>
                  </xdr:cNvPr>
                  <xdr:cNvSpPr txBox="1"/>
                </xdr:nvSpPr>
                <xdr:spPr>
                  <a:xfrm>
                    <a:off x="4856627" y="5409402"/>
                    <a:ext cx="846556" cy="278684"/>
                  </a:xfrm>
                  <a:prstGeom prst="rect">
                    <a:avLst/>
                  </a:prstGeom>
                  <a:noFill/>
                </xdr:spPr>
                <xdr:txBody>
                  <a:bodyPr wrap="square" rtlCol="0">
                    <a:spAutoFit/>
                  </a:bodyPr>
                  <a:lstStyle>
                    <a:defPPr>
                      <a:defRPr lang="en-US"/>
                    </a:defPPr>
                    <a:lvl1pPr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1pPr>
                    <a:lvl2pPr marL="4572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2pPr>
                    <a:lvl3pPr marL="9144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3pPr>
                    <a:lvl4pPr marL="13716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4pPr>
                    <a:lvl5pPr marL="18288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9pPr>
                  </a:lstStyle>
                  <a:p>
                    <a:pPr>
                      <a:spcBef>
                        <a:spcPts val="0"/>
                      </a:spcBef>
                    </a:pPr>
                    <a:r>
                      <a:rPr lang="en-US" sz="1200">
                        <a:solidFill>
                          <a:schemeClr val="tx1"/>
                        </a:solidFill>
                        <a:latin typeface="Roboto" panose="02000000000000000000" pitchFamily="2" charset="0"/>
                        <a:ea typeface="Roboto" panose="02000000000000000000" pitchFamily="2" charset="0"/>
                      </a:rPr>
                      <a:t>Buildings</a:t>
                    </a:r>
                  </a:p>
                </xdr:txBody>
              </xdr:sp>
              <xdr:sp macro="" textlink="">
                <xdr:nvSpPr>
                  <xdr:cNvPr id="118" name="TextBox 11">
                    <a:extLst>
                      <a:ext uri="{FF2B5EF4-FFF2-40B4-BE49-F238E27FC236}">
                        <a16:creationId xmlns:a16="http://schemas.microsoft.com/office/drawing/2014/main" id="{2B9DD94D-3328-FA45-DCE8-5DDECD2D5603}"/>
                      </a:ext>
                    </a:extLst>
                  </xdr:cNvPr>
                  <xdr:cNvSpPr txBox="1"/>
                </xdr:nvSpPr>
                <xdr:spPr>
                  <a:xfrm>
                    <a:off x="5499289" y="5409402"/>
                    <a:ext cx="905111" cy="278684"/>
                  </a:xfrm>
                  <a:prstGeom prst="rect">
                    <a:avLst/>
                  </a:prstGeom>
                  <a:noFill/>
                </xdr:spPr>
                <xdr:txBody>
                  <a:bodyPr wrap="square" rtlCol="0">
                    <a:spAutoFit/>
                  </a:bodyPr>
                  <a:lstStyle>
                    <a:defPPr>
                      <a:defRPr lang="en-US"/>
                    </a:defPPr>
                    <a:lvl1pPr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1pPr>
                    <a:lvl2pPr marL="4572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2pPr>
                    <a:lvl3pPr marL="9144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3pPr>
                    <a:lvl4pPr marL="13716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4pPr>
                    <a:lvl5pPr marL="18288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9pPr>
                  </a:lstStyle>
                  <a:p>
                    <a:pPr>
                      <a:spcBef>
                        <a:spcPts val="0"/>
                      </a:spcBef>
                    </a:pPr>
                    <a:r>
                      <a:rPr lang="en-US" sz="1200">
                        <a:solidFill>
                          <a:schemeClr val="tx1"/>
                        </a:solidFill>
                        <a:latin typeface="Roboto" panose="02000000000000000000" pitchFamily="2" charset="0"/>
                        <a:ea typeface="Roboto" panose="02000000000000000000" pitchFamily="2" charset="0"/>
                      </a:rPr>
                      <a:t>Transport</a:t>
                    </a:r>
                  </a:p>
                </xdr:txBody>
              </xdr:sp>
              <xdr:sp macro="" textlink="">
                <xdr:nvSpPr>
                  <xdr:cNvPr id="119" name="TextBox 15">
                    <a:extLst>
                      <a:ext uri="{FF2B5EF4-FFF2-40B4-BE49-F238E27FC236}">
                        <a16:creationId xmlns:a16="http://schemas.microsoft.com/office/drawing/2014/main" id="{A2DDB149-B8BA-DD3C-493F-C02C372184AC}"/>
                      </a:ext>
                    </a:extLst>
                  </xdr:cNvPr>
                  <xdr:cNvSpPr txBox="1"/>
                </xdr:nvSpPr>
                <xdr:spPr>
                  <a:xfrm>
                    <a:off x="6733765" y="5407223"/>
                    <a:ext cx="698605" cy="461665"/>
                  </a:xfrm>
                  <a:prstGeom prst="rect">
                    <a:avLst/>
                  </a:prstGeom>
                  <a:noFill/>
                </xdr:spPr>
                <xdr:txBody>
                  <a:bodyPr wrap="square" rtlCol="0">
                    <a:spAutoFit/>
                  </a:bodyPr>
                  <a:lstStyle>
                    <a:defPPr>
                      <a:defRPr lang="en-US"/>
                    </a:defPPr>
                    <a:lvl1pPr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1pPr>
                    <a:lvl2pPr marL="4572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2pPr>
                    <a:lvl3pPr marL="9144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3pPr>
                    <a:lvl4pPr marL="13716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4pPr>
                    <a:lvl5pPr marL="18288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9pPr>
                  </a:lstStyle>
                  <a:p>
                    <a:pPr>
                      <a:spcBef>
                        <a:spcPts val="0"/>
                      </a:spcBef>
                    </a:pPr>
                    <a:r>
                      <a:rPr lang="en-US" sz="1200" b="1">
                        <a:solidFill>
                          <a:schemeClr val="tx1"/>
                        </a:solidFill>
                        <a:latin typeface="Roboto" panose="02000000000000000000" pitchFamily="2" charset="0"/>
                        <a:ea typeface="Roboto" panose="02000000000000000000" pitchFamily="2" charset="0"/>
                      </a:rPr>
                      <a:t>2030</a:t>
                    </a:r>
                    <a:br>
                      <a:rPr lang="en-US" sz="1200" b="1">
                        <a:solidFill>
                          <a:schemeClr val="tx1"/>
                        </a:solidFill>
                        <a:latin typeface="Roboto" panose="02000000000000000000" pitchFamily="2" charset="0"/>
                        <a:ea typeface="Roboto" panose="02000000000000000000" pitchFamily="2" charset="0"/>
                      </a:rPr>
                    </a:br>
                    <a:r>
                      <a:rPr lang="en-US" sz="1200" b="1">
                        <a:solidFill>
                          <a:schemeClr val="tx1"/>
                        </a:solidFill>
                        <a:latin typeface="Roboto" panose="02000000000000000000" pitchFamily="2" charset="0"/>
                        <a:ea typeface="Roboto" panose="02000000000000000000" pitchFamily="2" charset="0"/>
                      </a:rPr>
                      <a:t>Target</a:t>
                    </a:r>
                  </a:p>
                </xdr:txBody>
              </xdr:sp>
            </xdr:grpSp>
            <xdr:sp macro="" textlink="">
              <xdr:nvSpPr>
                <xdr:cNvPr id="112" name="TextBox 111">
                  <a:extLst>
                    <a:ext uri="{FF2B5EF4-FFF2-40B4-BE49-F238E27FC236}">
                      <a16:creationId xmlns:a16="http://schemas.microsoft.com/office/drawing/2014/main" id="{58DADA1A-E4EF-E1B7-5E3B-D1C0930CF7EC}"/>
                    </a:ext>
                  </a:extLst>
                </xdr:cNvPr>
                <xdr:cNvSpPr txBox="1"/>
              </xdr:nvSpPr>
              <xdr:spPr>
                <a:xfrm>
                  <a:off x="15074382" y="4930589"/>
                  <a:ext cx="781111" cy="276999"/>
                </a:xfrm>
                <a:prstGeom prst="rect">
                  <a:avLst/>
                </a:prstGeom>
                <a:noFill/>
              </xdr:spPr>
              <xdr:txBody>
                <a:bodyPr wrap="square" rtlCol="0">
                  <a:noAutofit/>
                </a:bodyPr>
                <a:lstStyle>
                  <a:defPPr>
                    <a:defRPr lang="en-US"/>
                  </a:defPPr>
                  <a:lvl1pPr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1pPr>
                  <a:lvl2pPr marL="4572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2pPr>
                  <a:lvl3pPr marL="9144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3pPr>
                  <a:lvl4pPr marL="13716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4pPr>
                  <a:lvl5pPr marL="18288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9pPr>
                </a:lstStyle>
                <a:p>
                  <a:pPr>
                    <a:spcBef>
                      <a:spcPts val="0"/>
                    </a:spcBef>
                  </a:pPr>
                  <a:r>
                    <a:rPr lang="en-US" sz="1200">
                      <a:solidFill>
                        <a:schemeClr val="tx1"/>
                      </a:solidFill>
                      <a:latin typeface="Roboto" panose="02000000000000000000" pitchFamily="2" charset="0"/>
                      <a:ea typeface="Roboto" panose="02000000000000000000" pitchFamily="2" charset="0"/>
                    </a:rPr>
                    <a:t>Gap</a:t>
                  </a:r>
                </a:p>
              </xdr:txBody>
            </xdr:sp>
          </xdr:grpSp>
        </xdr:grpSp>
        <xdr:sp macro="" textlink="">
          <xdr:nvSpPr>
            <xdr:cNvPr id="108" name="TextBox 107">
              <a:extLst>
                <a:ext uri="{FF2B5EF4-FFF2-40B4-BE49-F238E27FC236}">
                  <a16:creationId xmlns:a16="http://schemas.microsoft.com/office/drawing/2014/main" id="{689928FF-00F2-5ECF-92FC-31CE05076744}"/>
                </a:ext>
              </a:extLst>
            </xdr:cNvPr>
            <xdr:cNvSpPr txBox="1"/>
          </xdr:nvSpPr>
          <xdr:spPr>
            <a:xfrm>
              <a:off x="3003176" y="3361766"/>
              <a:ext cx="4967942" cy="34228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 algn="ctr"/>
              <a:r>
                <a:rPr lang="en-US" sz="1600" b="1">
                  <a:solidFill>
                    <a:srgbClr val="000099"/>
                  </a:solidFill>
                  <a:latin typeface="Roboto" panose="02000000000000000000" pitchFamily="2" charset="0"/>
                  <a:ea typeface="Roboto" panose="02000000000000000000" pitchFamily="2" charset="0"/>
                </a:rPr>
                <a:t>REGEN-EPRI</a:t>
              </a:r>
            </a:p>
          </xdr:txBody>
        </xdr:sp>
      </xdr:grpSp>
      <xdr:grpSp>
        <xdr:nvGrpSpPr>
          <xdr:cNvPr id="132" name="Group 131">
            <a:extLst>
              <a:ext uri="{FF2B5EF4-FFF2-40B4-BE49-F238E27FC236}">
                <a16:creationId xmlns:a16="http://schemas.microsoft.com/office/drawing/2014/main" id="{3BBE82BF-AF07-43B6-A338-70DC1658CC5A}"/>
              </a:ext>
            </a:extLst>
          </xdr:cNvPr>
          <xdr:cNvGrpSpPr/>
        </xdr:nvGrpSpPr>
        <xdr:grpSpPr>
          <a:xfrm>
            <a:off x="8263164" y="11280321"/>
            <a:ext cx="7036557" cy="5559758"/>
            <a:chOff x="2045804" y="3361765"/>
            <a:chExt cx="7068515" cy="5702523"/>
          </a:xfrm>
        </xdr:grpSpPr>
        <xdr:grpSp>
          <xdr:nvGrpSpPr>
            <xdr:cNvPr id="133" name="Group 132">
              <a:extLst>
                <a:ext uri="{FF2B5EF4-FFF2-40B4-BE49-F238E27FC236}">
                  <a16:creationId xmlns:a16="http://schemas.microsoft.com/office/drawing/2014/main" id="{04992D33-C931-7D68-3800-FBBF6802D33A}"/>
                </a:ext>
              </a:extLst>
            </xdr:cNvPr>
            <xdr:cNvGrpSpPr/>
          </xdr:nvGrpSpPr>
          <xdr:grpSpPr>
            <a:xfrm>
              <a:off x="2045804" y="3361765"/>
              <a:ext cx="7068515" cy="5702523"/>
              <a:chOff x="10331822" y="3496236"/>
              <a:chExt cx="7081386" cy="5702523"/>
            </a:xfrm>
          </xdr:grpSpPr>
          <xdr:grpSp>
            <xdr:nvGrpSpPr>
              <xdr:cNvPr id="135" name="Group 134">
                <a:extLst>
                  <a:ext uri="{FF2B5EF4-FFF2-40B4-BE49-F238E27FC236}">
                    <a16:creationId xmlns:a16="http://schemas.microsoft.com/office/drawing/2014/main" id="{6FD6C72B-2763-2C77-A801-53F982CABFBB}"/>
                  </a:ext>
                </a:extLst>
              </xdr:cNvPr>
              <xdr:cNvGrpSpPr/>
            </xdr:nvGrpSpPr>
            <xdr:grpSpPr>
              <a:xfrm>
                <a:off x="10331822" y="3496236"/>
                <a:ext cx="7081386" cy="5702523"/>
                <a:chOff x="2835087" y="2151529"/>
                <a:chExt cx="6992587" cy="5818317"/>
              </a:xfrm>
            </xdr:grpSpPr>
            <xdr:graphicFrame macro="">
              <xdr:nvGraphicFramePr>
                <xdr:cNvPr id="146" name="Chart 145">
                  <a:extLst>
                    <a:ext uri="{FF2B5EF4-FFF2-40B4-BE49-F238E27FC236}">
                      <a16:creationId xmlns:a16="http://schemas.microsoft.com/office/drawing/2014/main" id="{2CE394E6-FFDC-1CFF-754B-B8CA034B812A}"/>
                    </a:ext>
                  </a:extLst>
                </xdr:cNvPr>
                <xdr:cNvGraphicFramePr/>
              </xdr:nvGraphicFramePr>
              <xdr:xfrm>
                <a:off x="2835087" y="2311981"/>
                <a:ext cx="6992587" cy="5657865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6"/>
                </a:graphicData>
              </a:graphic>
            </xdr:graphicFrame>
            <xdr:grpSp>
              <xdr:nvGrpSpPr>
                <xdr:cNvPr id="147" name="Group 146">
                  <a:extLst>
                    <a:ext uri="{FF2B5EF4-FFF2-40B4-BE49-F238E27FC236}">
                      <a16:creationId xmlns:a16="http://schemas.microsoft.com/office/drawing/2014/main" id="{1F7D2031-66C1-92BF-6EC3-93D0B9590158}"/>
                    </a:ext>
                  </a:extLst>
                </xdr:cNvPr>
                <xdr:cNvGrpSpPr/>
              </xdr:nvGrpSpPr>
              <xdr:grpSpPr>
                <a:xfrm>
                  <a:off x="4269446" y="2151529"/>
                  <a:ext cx="5509111" cy="3495699"/>
                  <a:chOff x="0" y="0"/>
                  <a:chExt cx="5261713" cy="3404669"/>
                </a:xfrm>
              </xdr:grpSpPr>
              <xdr:grpSp>
                <xdr:nvGrpSpPr>
                  <xdr:cNvPr id="148" name="Group 147">
                    <a:extLst>
                      <a:ext uri="{FF2B5EF4-FFF2-40B4-BE49-F238E27FC236}">
                        <a16:creationId xmlns:a16="http://schemas.microsoft.com/office/drawing/2014/main" id="{E782988D-4A6E-D3D8-7DE1-030B53B88D12}"/>
                      </a:ext>
                    </a:extLst>
                  </xdr:cNvPr>
                  <xdr:cNvGrpSpPr/>
                </xdr:nvGrpSpPr>
                <xdr:grpSpPr>
                  <a:xfrm>
                    <a:off x="4375861" y="2377005"/>
                    <a:ext cx="885852" cy="1027664"/>
                    <a:chOff x="4357949" y="2364634"/>
                    <a:chExt cx="893952" cy="1010510"/>
                  </a:xfrm>
                </xdr:grpSpPr>
                <xdr:sp macro="" textlink="">
                  <xdr:nvSpPr>
                    <xdr:cNvPr id="150" name="Rectangle 149">
                      <a:extLst>
                        <a:ext uri="{FF2B5EF4-FFF2-40B4-BE49-F238E27FC236}">
                          <a16:creationId xmlns:a16="http://schemas.microsoft.com/office/drawing/2014/main" id="{FE100E41-9C17-35D0-1191-F2D22C86F740}"/>
                        </a:ext>
                      </a:extLst>
                    </xdr:cNvPr>
                    <xdr:cNvSpPr>
                      <a:spLocks noChangeArrowheads="1"/>
                    </xdr:cNvSpPr>
                  </xdr:nvSpPr>
                  <xdr:spPr bwMode="auto">
                    <a:xfrm>
                      <a:off x="4357949" y="2393468"/>
                      <a:ext cx="137160" cy="137160"/>
                    </a:xfrm>
                    <a:prstGeom prst="rect">
                      <a:avLst/>
                    </a:prstGeom>
                    <a:solidFill>
                      <a:srgbClr val="8AC869"/>
                    </a:solidFill>
                    <a:ln>
                      <a:noFill/>
                    </a:ln>
                    <a:extLst>
                      <a:ext uri="{91240B29-F687-4F45-9708-019B960494DF}">
                        <a14:hiddenLine xmlns:a14="http://schemas.microsoft.com/office/drawing/2010/main" w="9525">
                          <a:solidFill>
                            <a:srgbClr val="000000"/>
                          </a:solidFill>
                          <a:miter lim="800000"/>
                          <a:headEnd/>
                          <a:tailEnd/>
                        </a14:hiddenLine>
                      </a:ext>
                    </a:extLst>
                  </xdr:spPr>
                  <xdr:txBody>
                    <a:bodyPr vert="horz" wrap="square" lIns="91440" tIns="45720" rIns="91440" bIns="45720" numCol="1" anchor="t" anchorCtr="0" compatLnSpc="1">
                      <a:prstTxWarp prst="textNoShape">
                        <a:avLst/>
                      </a:prstTxWarp>
                    </a:bodyPr>
                    <a:lstStyle>
                      <a:defPPr>
                        <a:defRPr lang="en-US"/>
                      </a:defPPr>
                      <a:lvl1pPr algn="ctr" rtl="0" eaLnBrk="0" fontAlgn="base" hangingPunct="0">
                        <a:spcBef>
                          <a:spcPct val="50000"/>
                        </a:spcBef>
                        <a:spcAft>
                          <a:spcPct val="0"/>
                        </a:spcAft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1pPr>
                      <a:lvl2pPr marL="457200" algn="ctr" rtl="0" eaLnBrk="0" fontAlgn="base" hangingPunct="0">
                        <a:spcBef>
                          <a:spcPct val="50000"/>
                        </a:spcBef>
                        <a:spcAft>
                          <a:spcPct val="0"/>
                        </a:spcAft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2pPr>
                      <a:lvl3pPr marL="914400" algn="ctr" rtl="0" eaLnBrk="0" fontAlgn="base" hangingPunct="0">
                        <a:spcBef>
                          <a:spcPct val="50000"/>
                        </a:spcBef>
                        <a:spcAft>
                          <a:spcPct val="0"/>
                        </a:spcAft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3pPr>
                      <a:lvl4pPr marL="1371600" algn="ctr" rtl="0" eaLnBrk="0" fontAlgn="base" hangingPunct="0">
                        <a:spcBef>
                          <a:spcPct val="50000"/>
                        </a:spcBef>
                        <a:spcAft>
                          <a:spcPct val="0"/>
                        </a:spcAft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4pPr>
                      <a:lvl5pPr marL="1828800" algn="ctr" rtl="0" eaLnBrk="0" fontAlgn="base" hangingPunct="0">
                        <a:spcBef>
                          <a:spcPct val="50000"/>
                        </a:spcBef>
                        <a:spcAft>
                          <a:spcPct val="0"/>
                        </a:spcAft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9pPr>
                    </a:lstStyle>
                    <a:p>
                      <a:endParaRPr lang="en-US">
                        <a:solidFill>
                          <a:schemeClr val="tx1"/>
                        </a:solidFill>
                      </a:endParaRPr>
                    </a:p>
                  </xdr:txBody>
                </xdr:sp>
                <xdr:sp macro="" textlink="">
                  <xdr:nvSpPr>
                    <xdr:cNvPr id="151" name="Rectangle 150">
                      <a:extLst>
                        <a:ext uri="{FF2B5EF4-FFF2-40B4-BE49-F238E27FC236}">
                          <a16:creationId xmlns:a16="http://schemas.microsoft.com/office/drawing/2014/main" id="{380E0AF8-4C5F-75BC-D803-623945DB6A33}"/>
                        </a:ext>
                      </a:extLst>
                    </xdr:cNvPr>
                    <xdr:cNvSpPr>
                      <a:spLocks noChangeArrowheads="1"/>
                    </xdr:cNvSpPr>
                  </xdr:nvSpPr>
                  <xdr:spPr bwMode="auto">
                    <a:xfrm>
                      <a:off x="4548022" y="2364634"/>
                      <a:ext cx="703879" cy="195546"/>
                    </a:xfrm>
                    <a:prstGeom prst="rect">
                      <a:avLst/>
                    </a:prstGeom>
                    <a:noFill/>
                    <a:ln>
                      <a:noFill/>
                    </a:ln>
                    <a:extLst>
                      <a:ext uri="{909E8E84-426E-40DD-AFC4-6F175D3DCCD1}">
                        <a14:hiddenFill xmlns:a14="http://schemas.microsoft.com/office/drawing/2010/main">
                          <a:solidFill>
                            <a:srgbClr val="FFFFFF"/>
                          </a:solidFill>
                        </a14:hiddenFill>
                      </a:ext>
                      <a:ext uri="{91240B29-F687-4F45-9708-019B960494DF}">
                        <a14:hiddenLine xmlns:a14="http://schemas.microsoft.com/office/drawing/2010/main" w="9525">
                          <a:solidFill>
                            <a:srgbClr val="000000"/>
                          </a:solidFill>
                          <a:miter lim="800000"/>
                          <a:headEnd/>
                          <a:tailEnd/>
                        </a14:hiddenLine>
                      </a:ext>
                    </a:extLst>
                  </xdr:spPr>
                  <xdr:txBody>
                    <a:bodyPr vert="horz" wrap="square" lIns="0" tIns="0" rIns="0" bIns="0" numCol="1" anchor="t" anchorCtr="0" compatLnSpc="1">
                      <a:prstTxWarp prst="textNoShape">
                        <a:avLst/>
                      </a:prstTxWarp>
                      <a:spAutoFit/>
                    </a:bodyPr>
                    <a:lstStyle>
                      <a:defPPr>
                        <a:defRPr lang="en-US"/>
                      </a:defPPr>
                      <a:lvl1pPr algn="ctr" rtl="0" eaLnBrk="0" fontAlgn="base" hangingPunct="0">
                        <a:spcBef>
                          <a:spcPct val="50000"/>
                        </a:spcBef>
                        <a:spcAft>
                          <a:spcPct val="0"/>
                        </a:spcAft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1pPr>
                      <a:lvl2pPr marL="457200" algn="ctr" rtl="0" eaLnBrk="0" fontAlgn="base" hangingPunct="0">
                        <a:spcBef>
                          <a:spcPct val="50000"/>
                        </a:spcBef>
                        <a:spcAft>
                          <a:spcPct val="0"/>
                        </a:spcAft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2pPr>
                      <a:lvl3pPr marL="914400" algn="ctr" rtl="0" eaLnBrk="0" fontAlgn="base" hangingPunct="0">
                        <a:spcBef>
                          <a:spcPct val="50000"/>
                        </a:spcBef>
                        <a:spcAft>
                          <a:spcPct val="0"/>
                        </a:spcAft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3pPr>
                      <a:lvl4pPr marL="1371600" algn="ctr" rtl="0" eaLnBrk="0" fontAlgn="base" hangingPunct="0">
                        <a:spcBef>
                          <a:spcPct val="50000"/>
                        </a:spcBef>
                        <a:spcAft>
                          <a:spcPct val="0"/>
                        </a:spcAft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4pPr>
                      <a:lvl5pPr marL="1828800" algn="ctr" rtl="0" eaLnBrk="0" fontAlgn="base" hangingPunct="0">
                        <a:spcBef>
                          <a:spcPct val="50000"/>
                        </a:spcBef>
                        <a:spcAft>
                          <a:spcPct val="0"/>
                        </a:spcAft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9pPr>
                    </a:lstStyle>
                    <a:p>
                      <a:pPr marL="0" marR="0" lvl="0" indent="0" algn="l" defTabSz="914400" rtl="0" eaLnBrk="0" fontAlgn="base" latinLnBrk="0" hangingPunct="0">
                        <a:lnSpc>
                          <a:spcPct val="100000"/>
                        </a:lnSpc>
                        <a:spcBef>
                          <a:spcPct val="0"/>
                        </a:spcBef>
                        <a:spcAft>
                          <a:spcPct val="0"/>
                        </a:spcAft>
                        <a:buClrTx/>
                        <a:buSzTx/>
                        <a:buFontTx/>
                        <a:buNone/>
                        <a:tabLst/>
                      </a:pPr>
                      <a:r>
                        <a:rPr kumimoji="0" lang="en-US" altLang="en-US" sz="1300" b="0" i="0" u="none" strike="noStrike" cap="none" normalizeH="0" baseline="0">
                          <a:ln>
                            <a:noFill/>
                          </a:ln>
                          <a:effectLst/>
                          <a:latin typeface="Roboto" panose="02000000000000000000" pitchFamily="2" charset="0"/>
                          <a:ea typeface="Roboto" panose="02000000000000000000" pitchFamily="2" charset="0"/>
                        </a:rPr>
                        <a:t>Transport</a:t>
                      </a:r>
                      <a:endParaRPr kumimoji="0" lang="en-US" altLang="en-US" sz="1300" b="0" i="0" u="none" strike="noStrike" cap="none" normalizeH="0" baseline="-25000">
                        <a:ln>
                          <a:noFill/>
                        </a:ln>
                        <a:effectLst/>
                        <a:latin typeface="Roboto" panose="02000000000000000000" pitchFamily="2" charset="0"/>
                        <a:ea typeface="Roboto" panose="02000000000000000000" pitchFamily="2" charset="0"/>
                      </a:endParaRPr>
                    </a:p>
                  </xdr:txBody>
                </xdr:sp>
                <xdr:sp macro="" textlink="">
                  <xdr:nvSpPr>
                    <xdr:cNvPr id="152" name="Rectangle 151">
                      <a:extLst>
                        <a:ext uri="{FF2B5EF4-FFF2-40B4-BE49-F238E27FC236}">
                          <a16:creationId xmlns:a16="http://schemas.microsoft.com/office/drawing/2014/main" id="{18345DB1-F87A-90B9-0120-75E47F35561B}"/>
                        </a:ext>
                      </a:extLst>
                    </xdr:cNvPr>
                    <xdr:cNvSpPr>
                      <a:spLocks noChangeArrowheads="1"/>
                    </xdr:cNvSpPr>
                  </xdr:nvSpPr>
                  <xdr:spPr bwMode="auto">
                    <a:xfrm>
                      <a:off x="4357949" y="2668684"/>
                      <a:ext cx="137160" cy="137160"/>
                    </a:xfrm>
                    <a:prstGeom prst="rect">
                      <a:avLst/>
                    </a:prstGeom>
                    <a:solidFill>
                      <a:srgbClr val="DA7D45"/>
                    </a:solidFill>
                    <a:ln>
                      <a:noFill/>
                    </a:ln>
                    <a:extLst>
                      <a:ext uri="{91240B29-F687-4F45-9708-019B960494DF}">
                        <a14:hiddenLine xmlns:a14="http://schemas.microsoft.com/office/drawing/2010/main" w="9525">
                          <a:solidFill>
                            <a:srgbClr val="000000"/>
                          </a:solidFill>
                          <a:miter lim="800000"/>
                          <a:headEnd/>
                          <a:tailEnd/>
                        </a14:hiddenLine>
                      </a:ext>
                    </a:extLst>
                  </xdr:spPr>
                  <xdr:txBody>
                    <a:bodyPr vert="horz" wrap="square" lIns="91440" tIns="45720" rIns="91440" bIns="45720" numCol="1" anchor="t" anchorCtr="0" compatLnSpc="1">
                      <a:prstTxWarp prst="textNoShape">
                        <a:avLst/>
                      </a:prstTxWarp>
                    </a:bodyPr>
                    <a:lstStyle>
                      <a:defPPr>
                        <a:defRPr lang="en-US"/>
                      </a:defPPr>
                      <a:lvl1pPr algn="ctr" rtl="0" eaLnBrk="0" fontAlgn="base" hangingPunct="0">
                        <a:spcBef>
                          <a:spcPct val="50000"/>
                        </a:spcBef>
                        <a:spcAft>
                          <a:spcPct val="0"/>
                        </a:spcAft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1pPr>
                      <a:lvl2pPr marL="457200" algn="ctr" rtl="0" eaLnBrk="0" fontAlgn="base" hangingPunct="0">
                        <a:spcBef>
                          <a:spcPct val="50000"/>
                        </a:spcBef>
                        <a:spcAft>
                          <a:spcPct val="0"/>
                        </a:spcAft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2pPr>
                      <a:lvl3pPr marL="914400" algn="ctr" rtl="0" eaLnBrk="0" fontAlgn="base" hangingPunct="0">
                        <a:spcBef>
                          <a:spcPct val="50000"/>
                        </a:spcBef>
                        <a:spcAft>
                          <a:spcPct val="0"/>
                        </a:spcAft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3pPr>
                      <a:lvl4pPr marL="1371600" algn="ctr" rtl="0" eaLnBrk="0" fontAlgn="base" hangingPunct="0">
                        <a:spcBef>
                          <a:spcPct val="50000"/>
                        </a:spcBef>
                        <a:spcAft>
                          <a:spcPct val="0"/>
                        </a:spcAft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4pPr>
                      <a:lvl5pPr marL="1828800" algn="ctr" rtl="0" eaLnBrk="0" fontAlgn="base" hangingPunct="0">
                        <a:spcBef>
                          <a:spcPct val="50000"/>
                        </a:spcBef>
                        <a:spcAft>
                          <a:spcPct val="0"/>
                        </a:spcAft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9pPr>
                    </a:lstStyle>
                    <a:p>
                      <a:endParaRPr lang="en-US">
                        <a:solidFill>
                          <a:schemeClr val="tx1"/>
                        </a:solidFill>
                      </a:endParaRPr>
                    </a:p>
                  </xdr:txBody>
                </xdr:sp>
                <xdr:sp macro="" textlink="">
                  <xdr:nvSpPr>
                    <xdr:cNvPr id="153" name="Rectangle 152">
                      <a:extLst>
                        <a:ext uri="{FF2B5EF4-FFF2-40B4-BE49-F238E27FC236}">
                          <a16:creationId xmlns:a16="http://schemas.microsoft.com/office/drawing/2014/main" id="{40C99473-AB36-475B-B309-FA8D7FF3D590}"/>
                        </a:ext>
                      </a:extLst>
                    </xdr:cNvPr>
                    <xdr:cNvSpPr>
                      <a:spLocks noChangeArrowheads="1"/>
                    </xdr:cNvSpPr>
                  </xdr:nvSpPr>
                  <xdr:spPr bwMode="auto">
                    <a:xfrm>
                      <a:off x="4548022" y="2644607"/>
                      <a:ext cx="665055" cy="195546"/>
                    </a:xfrm>
                    <a:prstGeom prst="rect">
                      <a:avLst/>
                    </a:prstGeom>
                    <a:noFill/>
                    <a:ln>
                      <a:noFill/>
                    </a:ln>
                    <a:extLst>
                      <a:ext uri="{909E8E84-426E-40DD-AFC4-6F175D3DCCD1}">
                        <a14:hiddenFill xmlns:a14="http://schemas.microsoft.com/office/drawing/2010/main">
                          <a:solidFill>
                            <a:srgbClr val="FFFFFF"/>
                          </a:solidFill>
                        </a14:hiddenFill>
                      </a:ext>
                      <a:ext uri="{91240B29-F687-4F45-9708-019B960494DF}">
                        <a14:hiddenLine xmlns:a14="http://schemas.microsoft.com/office/drawing/2010/main" w="9525">
                          <a:solidFill>
                            <a:srgbClr val="000000"/>
                          </a:solidFill>
                          <a:miter lim="800000"/>
                          <a:headEnd/>
                          <a:tailEnd/>
                        </a14:hiddenLine>
                      </a:ext>
                    </a:extLst>
                  </xdr:spPr>
                  <xdr:txBody>
                    <a:bodyPr vert="horz" wrap="square" lIns="0" tIns="0" rIns="0" bIns="0" numCol="1" anchor="t" anchorCtr="0" compatLnSpc="1">
                      <a:prstTxWarp prst="textNoShape">
                        <a:avLst/>
                      </a:prstTxWarp>
                      <a:spAutoFit/>
                    </a:bodyPr>
                    <a:lstStyle>
                      <a:defPPr>
                        <a:defRPr lang="en-US"/>
                      </a:defPPr>
                      <a:lvl1pPr algn="ctr" rtl="0" eaLnBrk="0" fontAlgn="base" hangingPunct="0">
                        <a:spcBef>
                          <a:spcPct val="50000"/>
                        </a:spcBef>
                        <a:spcAft>
                          <a:spcPct val="0"/>
                        </a:spcAft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1pPr>
                      <a:lvl2pPr marL="457200" algn="ctr" rtl="0" eaLnBrk="0" fontAlgn="base" hangingPunct="0">
                        <a:spcBef>
                          <a:spcPct val="50000"/>
                        </a:spcBef>
                        <a:spcAft>
                          <a:spcPct val="0"/>
                        </a:spcAft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2pPr>
                      <a:lvl3pPr marL="914400" algn="ctr" rtl="0" eaLnBrk="0" fontAlgn="base" hangingPunct="0">
                        <a:spcBef>
                          <a:spcPct val="50000"/>
                        </a:spcBef>
                        <a:spcAft>
                          <a:spcPct val="0"/>
                        </a:spcAft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3pPr>
                      <a:lvl4pPr marL="1371600" algn="ctr" rtl="0" eaLnBrk="0" fontAlgn="base" hangingPunct="0">
                        <a:spcBef>
                          <a:spcPct val="50000"/>
                        </a:spcBef>
                        <a:spcAft>
                          <a:spcPct val="0"/>
                        </a:spcAft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4pPr>
                      <a:lvl5pPr marL="1828800" algn="ctr" rtl="0" eaLnBrk="0" fontAlgn="base" hangingPunct="0">
                        <a:spcBef>
                          <a:spcPct val="50000"/>
                        </a:spcBef>
                        <a:spcAft>
                          <a:spcPct val="0"/>
                        </a:spcAft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9pPr>
                    </a:lstStyle>
                    <a:p>
                      <a:pPr marL="0" marR="0" lvl="0" indent="0" algn="l" defTabSz="914400" rtl="0" eaLnBrk="0" fontAlgn="base" latinLnBrk="0" hangingPunct="0">
                        <a:lnSpc>
                          <a:spcPct val="100000"/>
                        </a:lnSpc>
                        <a:spcBef>
                          <a:spcPct val="0"/>
                        </a:spcBef>
                        <a:spcAft>
                          <a:spcPct val="0"/>
                        </a:spcAft>
                        <a:buClrTx/>
                        <a:buSzTx/>
                        <a:buFontTx/>
                        <a:buNone/>
                        <a:tabLst/>
                      </a:pPr>
                      <a:r>
                        <a:rPr lang="en-US" altLang="en-US" sz="1300">
                          <a:latin typeface="Roboto" panose="02000000000000000000" pitchFamily="2" charset="0"/>
                          <a:ea typeface="Roboto" panose="02000000000000000000" pitchFamily="2" charset="0"/>
                        </a:rPr>
                        <a:t>Buildings</a:t>
                      </a:r>
                      <a:endParaRPr kumimoji="0" lang="en-US" altLang="en-US" sz="1300" b="0" i="0" u="none" strike="noStrike" cap="none" normalizeH="0" baseline="-25000">
                        <a:ln>
                          <a:noFill/>
                        </a:ln>
                        <a:effectLst/>
                        <a:latin typeface="Roboto" panose="02000000000000000000" pitchFamily="2" charset="0"/>
                        <a:ea typeface="Roboto" panose="02000000000000000000" pitchFamily="2" charset="0"/>
                      </a:endParaRPr>
                    </a:p>
                  </xdr:txBody>
                </xdr:sp>
                <xdr:sp macro="" textlink="">
                  <xdr:nvSpPr>
                    <xdr:cNvPr id="154" name="Rectangle 153">
                      <a:extLst>
                        <a:ext uri="{FF2B5EF4-FFF2-40B4-BE49-F238E27FC236}">
                          <a16:creationId xmlns:a16="http://schemas.microsoft.com/office/drawing/2014/main" id="{D00276E7-D227-B414-A501-26C3AA170D47}"/>
                        </a:ext>
                      </a:extLst>
                    </xdr:cNvPr>
                    <xdr:cNvSpPr>
                      <a:spLocks noChangeArrowheads="1"/>
                    </xdr:cNvSpPr>
                  </xdr:nvSpPr>
                  <xdr:spPr bwMode="auto">
                    <a:xfrm>
                      <a:off x="4357949" y="2938561"/>
                      <a:ext cx="137160" cy="137160"/>
                    </a:xfrm>
                    <a:prstGeom prst="rect">
                      <a:avLst/>
                    </a:prstGeom>
                    <a:solidFill>
                      <a:srgbClr val="E5BA4F"/>
                    </a:solidFill>
                    <a:ln>
                      <a:noFill/>
                    </a:ln>
                    <a:extLst>
                      <a:ext uri="{91240B29-F687-4F45-9708-019B960494DF}">
                        <a14:hiddenLine xmlns:a14="http://schemas.microsoft.com/office/drawing/2010/main" w="9525">
                          <a:solidFill>
                            <a:srgbClr val="000000"/>
                          </a:solidFill>
                          <a:miter lim="800000"/>
                          <a:headEnd/>
                          <a:tailEnd/>
                        </a14:hiddenLine>
                      </a:ext>
                    </a:extLst>
                  </xdr:spPr>
                  <xdr:txBody>
                    <a:bodyPr vert="horz" wrap="square" lIns="91440" tIns="45720" rIns="91440" bIns="45720" numCol="1" anchor="t" anchorCtr="0" compatLnSpc="1">
                      <a:prstTxWarp prst="textNoShape">
                        <a:avLst/>
                      </a:prstTxWarp>
                    </a:bodyPr>
                    <a:lstStyle>
                      <a:defPPr>
                        <a:defRPr lang="en-US"/>
                      </a:defPPr>
                      <a:lvl1pPr algn="ctr" rtl="0" eaLnBrk="0" fontAlgn="base" hangingPunct="0">
                        <a:spcBef>
                          <a:spcPct val="50000"/>
                        </a:spcBef>
                        <a:spcAft>
                          <a:spcPct val="0"/>
                        </a:spcAft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1pPr>
                      <a:lvl2pPr marL="457200" algn="ctr" rtl="0" eaLnBrk="0" fontAlgn="base" hangingPunct="0">
                        <a:spcBef>
                          <a:spcPct val="50000"/>
                        </a:spcBef>
                        <a:spcAft>
                          <a:spcPct val="0"/>
                        </a:spcAft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2pPr>
                      <a:lvl3pPr marL="914400" algn="ctr" rtl="0" eaLnBrk="0" fontAlgn="base" hangingPunct="0">
                        <a:spcBef>
                          <a:spcPct val="50000"/>
                        </a:spcBef>
                        <a:spcAft>
                          <a:spcPct val="0"/>
                        </a:spcAft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3pPr>
                      <a:lvl4pPr marL="1371600" algn="ctr" rtl="0" eaLnBrk="0" fontAlgn="base" hangingPunct="0">
                        <a:spcBef>
                          <a:spcPct val="50000"/>
                        </a:spcBef>
                        <a:spcAft>
                          <a:spcPct val="0"/>
                        </a:spcAft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4pPr>
                      <a:lvl5pPr marL="1828800" algn="ctr" rtl="0" eaLnBrk="0" fontAlgn="base" hangingPunct="0">
                        <a:spcBef>
                          <a:spcPct val="50000"/>
                        </a:spcBef>
                        <a:spcAft>
                          <a:spcPct val="0"/>
                        </a:spcAft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9pPr>
                    </a:lstStyle>
                    <a:p>
                      <a:endParaRPr lang="en-US">
                        <a:solidFill>
                          <a:schemeClr val="tx1"/>
                        </a:solidFill>
                      </a:endParaRPr>
                    </a:p>
                  </xdr:txBody>
                </xdr:sp>
                <xdr:sp macro="" textlink="">
                  <xdr:nvSpPr>
                    <xdr:cNvPr id="155" name="Rectangle 154">
                      <a:extLst>
                        <a:ext uri="{FF2B5EF4-FFF2-40B4-BE49-F238E27FC236}">
                          <a16:creationId xmlns:a16="http://schemas.microsoft.com/office/drawing/2014/main" id="{CC4464AF-725F-F361-BBC0-6C6A1180A8ED}"/>
                        </a:ext>
                      </a:extLst>
                    </xdr:cNvPr>
                    <xdr:cNvSpPr>
                      <a:spLocks noChangeArrowheads="1"/>
                    </xdr:cNvSpPr>
                  </xdr:nvSpPr>
                  <xdr:spPr bwMode="auto">
                    <a:xfrm>
                      <a:off x="4548022" y="2911310"/>
                      <a:ext cx="606755" cy="195546"/>
                    </a:xfrm>
                    <a:prstGeom prst="rect">
                      <a:avLst/>
                    </a:prstGeom>
                    <a:noFill/>
                    <a:ln>
                      <a:noFill/>
                    </a:ln>
                    <a:extLst>
                      <a:ext uri="{909E8E84-426E-40DD-AFC4-6F175D3DCCD1}">
                        <a14:hiddenFill xmlns:a14="http://schemas.microsoft.com/office/drawing/2010/main">
                          <a:solidFill>
                            <a:srgbClr val="FFFFFF"/>
                          </a:solidFill>
                        </a14:hiddenFill>
                      </a:ext>
                      <a:ext uri="{91240B29-F687-4F45-9708-019B960494DF}">
                        <a14:hiddenLine xmlns:a14="http://schemas.microsoft.com/office/drawing/2010/main" w="9525">
                          <a:solidFill>
                            <a:srgbClr val="000000"/>
                          </a:solidFill>
                          <a:miter lim="800000"/>
                          <a:headEnd/>
                          <a:tailEnd/>
                        </a14:hiddenLine>
                      </a:ext>
                    </a:extLst>
                  </xdr:spPr>
                  <xdr:txBody>
                    <a:bodyPr vert="horz" wrap="square" lIns="0" tIns="0" rIns="0" bIns="0" numCol="1" anchor="t" anchorCtr="0" compatLnSpc="1">
                      <a:prstTxWarp prst="textNoShape">
                        <a:avLst/>
                      </a:prstTxWarp>
                      <a:spAutoFit/>
                    </a:bodyPr>
                    <a:lstStyle>
                      <a:defPPr>
                        <a:defRPr lang="en-US"/>
                      </a:defPPr>
                      <a:lvl1pPr algn="ctr" rtl="0" eaLnBrk="0" fontAlgn="base" hangingPunct="0">
                        <a:spcBef>
                          <a:spcPct val="50000"/>
                        </a:spcBef>
                        <a:spcAft>
                          <a:spcPct val="0"/>
                        </a:spcAft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1pPr>
                      <a:lvl2pPr marL="457200" algn="ctr" rtl="0" eaLnBrk="0" fontAlgn="base" hangingPunct="0">
                        <a:spcBef>
                          <a:spcPct val="50000"/>
                        </a:spcBef>
                        <a:spcAft>
                          <a:spcPct val="0"/>
                        </a:spcAft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2pPr>
                      <a:lvl3pPr marL="914400" algn="ctr" rtl="0" eaLnBrk="0" fontAlgn="base" hangingPunct="0">
                        <a:spcBef>
                          <a:spcPct val="50000"/>
                        </a:spcBef>
                        <a:spcAft>
                          <a:spcPct val="0"/>
                        </a:spcAft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3pPr>
                      <a:lvl4pPr marL="1371600" algn="ctr" rtl="0" eaLnBrk="0" fontAlgn="base" hangingPunct="0">
                        <a:spcBef>
                          <a:spcPct val="50000"/>
                        </a:spcBef>
                        <a:spcAft>
                          <a:spcPct val="0"/>
                        </a:spcAft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4pPr>
                      <a:lvl5pPr marL="1828800" algn="ctr" rtl="0" eaLnBrk="0" fontAlgn="base" hangingPunct="0">
                        <a:spcBef>
                          <a:spcPct val="50000"/>
                        </a:spcBef>
                        <a:spcAft>
                          <a:spcPct val="0"/>
                        </a:spcAft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9pPr>
                    </a:lstStyle>
                    <a:p>
                      <a:pPr marL="0" marR="0" lvl="0" indent="0" algn="l" defTabSz="914400" rtl="0" eaLnBrk="0" fontAlgn="base" latinLnBrk="0" hangingPunct="0">
                        <a:lnSpc>
                          <a:spcPct val="100000"/>
                        </a:lnSpc>
                        <a:spcBef>
                          <a:spcPct val="0"/>
                        </a:spcBef>
                        <a:spcAft>
                          <a:spcPct val="0"/>
                        </a:spcAft>
                        <a:buClrTx/>
                        <a:buSzTx/>
                        <a:buFontTx/>
                        <a:buNone/>
                        <a:tabLst/>
                      </a:pPr>
                      <a:r>
                        <a:rPr kumimoji="0" lang="en-US" altLang="en-US" sz="1300" b="0" i="0" u="none" strike="noStrike" cap="none" normalizeH="0" baseline="0">
                          <a:ln>
                            <a:noFill/>
                          </a:ln>
                          <a:effectLst/>
                          <a:latin typeface="Roboto" panose="02000000000000000000" pitchFamily="2" charset="0"/>
                          <a:ea typeface="Roboto" panose="02000000000000000000" pitchFamily="2" charset="0"/>
                        </a:rPr>
                        <a:t>Industry</a:t>
                      </a:r>
                      <a:endParaRPr kumimoji="0" lang="en-US" altLang="en-US" sz="1300" b="0" i="0" u="none" strike="noStrike" cap="none" normalizeH="0" baseline="-25000">
                        <a:ln>
                          <a:noFill/>
                        </a:ln>
                        <a:effectLst/>
                        <a:latin typeface="Roboto" panose="02000000000000000000" pitchFamily="2" charset="0"/>
                        <a:ea typeface="Roboto" panose="02000000000000000000" pitchFamily="2" charset="0"/>
                      </a:endParaRPr>
                    </a:p>
                  </xdr:txBody>
                </xdr:sp>
                <xdr:sp macro="" textlink="">
                  <xdr:nvSpPr>
                    <xdr:cNvPr id="156" name="Rectangle 155">
                      <a:extLst>
                        <a:ext uri="{FF2B5EF4-FFF2-40B4-BE49-F238E27FC236}">
                          <a16:creationId xmlns:a16="http://schemas.microsoft.com/office/drawing/2014/main" id="{A0BDC3AF-1C20-0221-4075-451F3423D81A}"/>
                        </a:ext>
                      </a:extLst>
                    </xdr:cNvPr>
                    <xdr:cNvSpPr>
                      <a:spLocks noChangeArrowheads="1"/>
                    </xdr:cNvSpPr>
                  </xdr:nvSpPr>
                  <xdr:spPr bwMode="auto">
                    <a:xfrm>
                      <a:off x="4357949" y="3202088"/>
                      <a:ext cx="137160" cy="137160"/>
                    </a:xfrm>
                    <a:prstGeom prst="rect">
                      <a:avLst/>
                    </a:prstGeom>
                    <a:solidFill>
                      <a:srgbClr val="948BB3"/>
                    </a:solidFill>
                    <a:ln>
                      <a:noFill/>
                    </a:ln>
                    <a:extLst>
                      <a:ext uri="{91240B29-F687-4F45-9708-019B960494DF}">
                        <a14:hiddenLine xmlns:a14="http://schemas.microsoft.com/office/drawing/2010/main" w="9525">
                          <a:solidFill>
                            <a:srgbClr val="000000"/>
                          </a:solidFill>
                          <a:miter lim="800000"/>
                          <a:headEnd/>
                          <a:tailEnd/>
                        </a14:hiddenLine>
                      </a:ext>
                    </a:extLst>
                  </xdr:spPr>
                  <xdr:txBody>
                    <a:bodyPr vert="horz" wrap="square" lIns="91440" tIns="45720" rIns="91440" bIns="45720" numCol="1" anchor="t" anchorCtr="0" compatLnSpc="1">
                      <a:prstTxWarp prst="textNoShape">
                        <a:avLst/>
                      </a:prstTxWarp>
                    </a:bodyPr>
                    <a:lstStyle>
                      <a:defPPr>
                        <a:defRPr lang="en-US"/>
                      </a:defPPr>
                      <a:lvl1pPr algn="ctr" rtl="0" eaLnBrk="0" fontAlgn="base" hangingPunct="0">
                        <a:spcBef>
                          <a:spcPct val="50000"/>
                        </a:spcBef>
                        <a:spcAft>
                          <a:spcPct val="0"/>
                        </a:spcAft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1pPr>
                      <a:lvl2pPr marL="457200" algn="ctr" rtl="0" eaLnBrk="0" fontAlgn="base" hangingPunct="0">
                        <a:spcBef>
                          <a:spcPct val="50000"/>
                        </a:spcBef>
                        <a:spcAft>
                          <a:spcPct val="0"/>
                        </a:spcAft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2pPr>
                      <a:lvl3pPr marL="914400" algn="ctr" rtl="0" eaLnBrk="0" fontAlgn="base" hangingPunct="0">
                        <a:spcBef>
                          <a:spcPct val="50000"/>
                        </a:spcBef>
                        <a:spcAft>
                          <a:spcPct val="0"/>
                        </a:spcAft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3pPr>
                      <a:lvl4pPr marL="1371600" algn="ctr" rtl="0" eaLnBrk="0" fontAlgn="base" hangingPunct="0">
                        <a:spcBef>
                          <a:spcPct val="50000"/>
                        </a:spcBef>
                        <a:spcAft>
                          <a:spcPct val="0"/>
                        </a:spcAft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4pPr>
                      <a:lvl5pPr marL="1828800" algn="ctr" rtl="0" eaLnBrk="0" fontAlgn="base" hangingPunct="0">
                        <a:spcBef>
                          <a:spcPct val="50000"/>
                        </a:spcBef>
                        <a:spcAft>
                          <a:spcPct val="0"/>
                        </a:spcAft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9pPr>
                    </a:lstStyle>
                    <a:p>
                      <a:endParaRPr lang="en-US">
                        <a:solidFill>
                          <a:schemeClr val="tx1"/>
                        </a:solidFill>
                      </a:endParaRPr>
                    </a:p>
                  </xdr:txBody>
                </xdr:sp>
                <xdr:sp macro="" textlink="">
                  <xdr:nvSpPr>
                    <xdr:cNvPr id="157" name="Rectangle 156">
                      <a:extLst>
                        <a:ext uri="{FF2B5EF4-FFF2-40B4-BE49-F238E27FC236}">
                          <a16:creationId xmlns:a16="http://schemas.microsoft.com/office/drawing/2014/main" id="{564C59FC-008F-E206-A2AC-BC4EBE76213B}"/>
                        </a:ext>
                      </a:extLst>
                    </xdr:cNvPr>
                    <xdr:cNvSpPr>
                      <a:spLocks noChangeArrowheads="1"/>
                    </xdr:cNvSpPr>
                  </xdr:nvSpPr>
                  <xdr:spPr bwMode="auto">
                    <a:xfrm>
                      <a:off x="4548022" y="3179598"/>
                      <a:ext cx="538876" cy="195546"/>
                    </a:xfrm>
                    <a:prstGeom prst="rect">
                      <a:avLst/>
                    </a:prstGeom>
                    <a:noFill/>
                    <a:ln>
                      <a:noFill/>
                    </a:ln>
                    <a:extLst>
                      <a:ext uri="{909E8E84-426E-40DD-AFC4-6F175D3DCCD1}">
                        <a14:hiddenFill xmlns:a14="http://schemas.microsoft.com/office/drawing/2010/main">
                          <a:solidFill>
                            <a:srgbClr val="FFFFFF"/>
                          </a:solidFill>
                        </a14:hiddenFill>
                      </a:ext>
                      <a:ext uri="{91240B29-F687-4F45-9708-019B960494DF}">
                        <a14:hiddenLine xmlns:a14="http://schemas.microsoft.com/office/drawing/2010/main" w="9525">
                          <a:solidFill>
                            <a:srgbClr val="000000"/>
                          </a:solidFill>
                          <a:miter lim="800000"/>
                          <a:headEnd/>
                          <a:tailEnd/>
                        </a14:hiddenLine>
                      </a:ext>
                    </a:extLst>
                  </xdr:spPr>
                  <xdr:txBody>
                    <a:bodyPr vert="horz" wrap="square" lIns="0" tIns="0" rIns="0" bIns="0" numCol="1" anchor="t" anchorCtr="0" compatLnSpc="1">
                      <a:prstTxWarp prst="textNoShape">
                        <a:avLst/>
                      </a:prstTxWarp>
                      <a:spAutoFit/>
                    </a:bodyPr>
                    <a:lstStyle>
                      <a:defPPr>
                        <a:defRPr lang="en-US"/>
                      </a:defPPr>
                      <a:lvl1pPr algn="ctr" rtl="0" eaLnBrk="0" fontAlgn="base" hangingPunct="0">
                        <a:spcBef>
                          <a:spcPct val="50000"/>
                        </a:spcBef>
                        <a:spcAft>
                          <a:spcPct val="0"/>
                        </a:spcAft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1pPr>
                      <a:lvl2pPr marL="457200" algn="ctr" rtl="0" eaLnBrk="0" fontAlgn="base" hangingPunct="0">
                        <a:spcBef>
                          <a:spcPct val="50000"/>
                        </a:spcBef>
                        <a:spcAft>
                          <a:spcPct val="0"/>
                        </a:spcAft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2pPr>
                      <a:lvl3pPr marL="914400" algn="ctr" rtl="0" eaLnBrk="0" fontAlgn="base" hangingPunct="0">
                        <a:spcBef>
                          <a:spcPct val="50000"/>
                        </a:spcBef>
                        <a:spcAft>
                          <a:spcPct val="0"/>
                        </a:spcAft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3pPr>
                      <a:lvl4pPr marL="1371600" algn="ctr" rtl="0" eaLnBrk="0" fontAlgn="base" hangingPunct="0">
                        <a:spcBef>
                          <a:spcPct val="50000"/>
                        </a:spcBef>
                        <a:spcAft>
                          <a:spcPct val="0"/>
                        </a:spcAft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4pPr>
                      <a:lvl5pPr marL="1828800" algn="ctr" rtl="0" eaLnBrk="0" fontAlgn="base" hangingPunct="0">
                        <a:spcBef>
                          <a:spcPct val="50000"/>
                        </a:spcBef>
                        <a:spcAft>
                          <a:spcPct val="0"/>
                        </a:spcAft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sz="1600" kern="1200">
                          <a:solidFill>
                            <a:srgbClr val="000000"/>
                          </a:solidFill>
                          <a:latin typeface="Arial" charset="0"/>
                          <a:ea typeface="+mn-ea"/>
                          <a:cs typeface="+mn-cs"/>
                        </a:defRPr>
                      </a:lvl9pPr>
                    </a:lstStyle>
                    <a:p>
                      <a:pPr marL="0" marR="0" lvl="0" indent="0" algn="l" defTabSz="914400" rtl="0" eaLnBrk="0" fontAlgn="base" latinLnBrk="0" hangingPunct="0">
                        <a:lnSpc>
                          <a:spcPct val="100000"/>
                        </a:lnSpc>
                        <a:spcBef>
                          <a:spcPct val="0"/>
                        </a:spcBef>
                        <a:spcAft>
                          <a:spcPct val="0"/>
                        </a:spcAft>
                        <a:buClrTx/>
                        <a:buSzTx/>
                        <a:buFontTx/>
                        <a:buNone/>
                        <a:tabLst/>
                      </a:pPr>
                      <a:r>
                        <a:rPr lang="en-US" altLang="en-US" sz="1300">
                          <a:latin typeface="Roboto" panose="02000000000000000000" pitchFamily="2" charset="0"/>
                          <a:ea typeface="Roboto" panose="02000000000000000000" pitchFamily="2" charset="0"/>
                        </a:rPr>
                        <a:t>Electric</a:t>
                      </a:r>
                      <a:endParaRPr kumimoji="0" lang="en-US" altLang="en-US" sz="1300" b="0" i="0" u="none" strike="noStrike" cap="none" normalizeH="0" baseline="-25000">
                        <a:ln>
                          <a:noFill/>
                        </a:ln>
                        <a:effectLst/>
                        <a:latin typeface="Roboto" panose="02000000000000000000" pitchFamily="2" charset="0"/>
                        <a:ea typeface="Roboto" panose="02000000000000000000" pitchFamily="2" charset="0"/>
                      </a:endParaRPr>
                    </a:p>
                  </xdr:txBody>
                </xdr:sp>
              </xdr:grpSp>
              <mc:AlternateContent xmlns:mc="http://schemas.openxmlformats.org/markup-compatibility/2006">
                <mc:Choice xmlns:a14="http://schemas.microsoft.com/office/drawing/2010/main" Requires="a14">
                  <xdr:grpSp>
                    <xdr:nvGrpSpPr>
                      <xdr:cNvPr id="149" name="Group 148">
                        <a:extLst>
                          <a:ext uri="{FF2B5EF4-FFF2-40B4-BE49-F238E27FC236}">
                            <a16:creationId xmlns:a16="http://schemas.microsoft.com/office/drawing/2014/main" id="{C02E1FFA-69CC-A4A6-5DDE-2BD5AF3D9570}"/>
                          </a:ext>
                        </a:extLst>
                      </xdr:cNvPr>
                      <xdr:cNvGrpSpPr/>
                    </xdr:nvGrpSpPr>
                    <xdr:grpSpPr>
                      <a:xfrm>
                        <a:off x="0" y="0"/>
                        <a:ext cx="0" cy="0"/>
                        <a:chOff x="0" y="0"/>
                        <a:chExt cx="0" cy="0"/>
                      </a:xfrm>
                    </xdr:grpSpPr>
                  </xdr:grpSp>
                </mc:Choice>
                <mc:Fallback/>
              </mc:AlternateContent>
            </xdr:grpSp>
          </xdr:grpSp>
          <xdr:grpSp>
            <xdr:nvGrpSpPr>
              <xdr:cNvPr id="136" name="Group 135">
                <a:extLst>
                  <a:ext uri="{FF2B5EF4-FFF2-40B4-BE49-F238E27FC236}">
                    <a16:creationId xmlns:a16="http://schemas.microsoft.com/office/drawing/2014/main" id="{AD66669D-2A0C-7935-644F-B54A2ACB73A3}"/>
                  </a:ext>
                </a:extLst>
              </xdr:cNvPr>
              <xdr:cNvGrpSpPr/>
            </xdr:nvGrpSpPr>
            <xdr:grpSpPr>
              <a:xfrm>
                <a:off x="11249703" y="8382010"/>
                <a:ext cx="5076758" cy="461665"/>
                <a:chOff x="11264644" y="4930588"/>
                <a:chExt cx="5076758" cy="461665"/>
              </a:xfrm>
            </xdr:grpSpPr>
            <xdr:grpSp>
              <xdr:nvGrpSpPr>
                <xdr:cNvPr id="137" name="Group 136">
                  <a:extLst>
                    <a:ext uri="{FF2B5EF4-FFF2-40B4-BE49-F238E27FC236}">
                      <a16:creationId xmlns:a16="http://schemas.microsoft.com/office/drawing/2014/main" id="{D6F5C278-2329-77B1-7C37-83A5D22A0AE5}"/>
                    </a:ext>
                  </a:extLst>
                </xdr:cNvPr>
                <xdr:cNvGrpSpPr/>
              </xdr:nvGrpSpPr>
              <xdr:grpSpPr>
                <a:xfrm>
                  <a:off x="11264644" y="4930588"/>
                  <a:ext cx="5076758" cy="461665"/>
                  <a:chOff x="2355612" y="5407223"/>
                  <a:chExt cx="5076758" cy="461665"/>
                </a:xfrm>
              </xdr:grpSpPr>
              <xdr:sp macro="" textlink="">
                <xdr:nvSpPr>
                  <xdr:cNvPr id="139" name="TextBox 3">
                    <a:extLst>
                      <a:ext uri="{FF2B5EF4-FFF2-40B4-BE49-F238E27FC236}">
                        <a16:creationId xmlns:a16="http://schemas.microsoft.com/office/drawing/2014/main" id="{67BDC191-B292-7A35-E054-6E71C86FCC75}"/>
                      </a:ext>
                    </a:extLst>
                  </xdr:cNvPr>
                  <xdr:cNvSpPr txBox="1"/>
                </xdr:nvSpPr>
                <xdr:spPr>
                  <a:xfrm>
                    <a:off x="2355612" y="5410200"/>
                    <a:ext cx="623367" cy="276999"/>
                  </a:xfrm>
                  <a:prstGeom prst="rect">
                    <a:avLst/>
                  </a:prstGeom>
                  <a:noFill/>
                </xdr:spPr>
                <xdr:txBody>
                  <a:bodyPr wrap="square" rtlCol="0">
                    <a:spAutoFit/>
                  </a:bodyPr>
                  <a:lstStyle>
                    <a:defPPr>
                      <a:defRPr lang="en-US"/>
                    </a:defPPr>
                    <a:lvl1pPr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1pPr>
                    <a:lvl2pPr marL="4572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2pPr>
                    <a:lvl3pPr marL="9144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3pPr>
                    <a:lvl4pPr marL="13716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4pPr>
                    <a:lvl5pPr marL="18288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9pPr>
                  </a:lstStyle>
                  <a:p>
                    <a:pPr>
                      <a:spcBef>
                        <a:spcPts val="0"/>
                      </a:spcBef>
                    </a:pPr>
                    <a:r>
                      <a:rPr lang="en-US" sz="1200" b="1">
                        <a:solidFill>
                          <a:schemeClr val="tx1"/>
                        </a:solidFill>
                        <a:latin typeface="Roboto" panose="02000000000000000000" pitchFamily="2" charset="0"/>
                        <a:ea typeface="Roboto" panose="02000000000000000000" pitchFamily="2" charset="0"/>
                      </a:rPr>
                      <a:t>2005</a:t>
                    </a:r>
                  </a:p>
                </xdr:txBody>
              </xdr:sp>
              <xdr:sp macro="" textlink="">
                <xdr:nvSpPr>
                  <xdr:cNvPr id="140" name="TextBox 7">
                    <a:extLst>
                      <a:ext uri="{FF2B5EF4-FFF2-40B4-BE49-F238E27FC236}">
                        <a16:creationId xmlns:a16="http://schemas.microsoft.com/office/drawing/2014/main" id="{07AEC47B-C600-10BA-0273-F4BF7ABA8F98}"/>
                      </a:ext>
                    </a:extLst>
                  </xdr:cNvPr>
                  <xdr:cNvSpPr txBox="1"/>
                </xdr:nvSpPr>
                <xdr:spPr>
                  <a:xfrm>
                    <a:off x="3009789" y="5410200"/>
                    <a:ext cx="623367" cy="276999"/>
                  </a:xfrm>
                  <a:prstGeom prst="rect">
                    <a:avLst/>
                  </a:prstGeom>
                  <a:noFill/>
                </xdr:spPr>
                <xdr:txBody>
                  <a:bodyPr wrap="square" rtlCol="0">
                    <a:spAutoFit/>
                  </a:bodyPr>
                  <a:lstStyle>
                    <a:defPPr>
                      <a:defRPr lang="en-US"/>
                    </a:defPPr>
                    <a:lvl1pPr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1pPr>
                    <a:lvl2pPr marL="4572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2pPr>
                    <a:lvl3pPr marL="9144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3pPr>
                    <a:lvl4pPr marL="13716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4pPr>
                    <a:lvl5pPr marL="18288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9pPr>
                  </a:lstStyle>
                  <a:p>
                    <a:pPr>
                      <a:spcBef>
                        <a:spcPts val="0"/>
                      </a:spcBef>
                    </a:pPr>
                    <a:r>
                      <a:rPr lang="en-US" sz="1200" b="1">
                        <a:solidFill>
                          <a:schemeClr val="tx1"/>
                        </a:solidFill>
                        <a:latin typeface="Roboto" panose="02000000000000000000" pitchFamily="2" charset="0"/>
                        <a:ea typeface="Roboto" panose="02000000000000000000" pitchFamily="2" charset="0"/>
                      </a:rPr>
                      <a:t>2021</a:t>
                    </a:r>
                  </a:p>
                </xdr:txBody>
              </xdr:sp>
              <xdr:sp macro="" textlink="">
                <xdr:nvSpPr>
                  <xdr:cNvPr id="141" name="TextBox 8">
                    <a:extLst>
                      <a:ext uri="{FF2B5EF4-FFF2-40B4-BE49-F238E27FC236}">
                        <a16:creationId xmlns:a16="http://schemas.microsoft.com/office/drawing/2014/main" id="{2DBBACBD-0E7C-375F-4CFF-E956D86ADC44}"/>
                      </a:ext>
                    </a:extLst>
                  </xdr:cNvPr>
                  <xdr:cNvSpPr txBox="1"/>
                </xdr:nvSpPr>
                <xdr:spPr>
                  <a:xfrm>
                    <a:off x="3639008" y="5409403"/>
                    <a:ext cx="701996" cy="278684"/>
                  </a:xfrm>
                  <a:prstGeom prst="rect">
                    <a:avLst/>
                  </a:prstGeom>
                  <a:noFill/>
                </xdr:spPr>
                <xdr:txBody>
                  <a:bodyPr wrap="square" rtlCol="0">
                    <a:spAutoFit/>
                  </a:bodyPr>
                  <a:lstStyle>
                    <a:defPPr>
                      <a:defRPr lang="en-US"/>
                    </a:defPPr>
                    <a:lvl1pPr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1pPr>
                    <a:lvl2pPr marL="4572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2pPr>
                    <a:lvl3pPr marL="9144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3pPr>
                    <a:lvl4pPr marL="13716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4pPr>
                    <a:lvl5pPr marL="18288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9pPr>
                  </a:lstStyle>
                  <a:p>
                    <a:pPr>
                      <a:spcBef>
                        <a:spcPts val="0"/>
                      </a:spcBef>
                    </a:pPr>
                    <a:r>
                      <a:rPr lang="en-US" sz="1200">
                        <a:solidFill>
                          <a:schemeClr val="tx1"/>
                        </a:solidFill>
                        <a:latin typeface="Roboto" panose="02000000000000000000" pitchFamily="2" charset="0"/>
                        <a:ea typeface="Roboto" panose="02000000000000000000" pitchFamily="2" charset="0"/>
                      </a:rPr>
                      <a:t>Electric</a:t>
                    </a:r>
                  </a:p>
                </xdr:txBody>
              </xdr:sp>
              <xdr:sp macro="" textlink="">
                <xdr:nvSpPr>
                  <xdr:cNvPr id="142" name="TextBox 9">
                    <a:extLst>
                      <a:ext uri="{FF2B5EF4-FFF2-40B4-BE49-F238E27FC236}">
                        <a16:creationId xmlns:a16="http://schemas.microsoft.com/office/drawing/2014/main" id="{BA5B4FEF-A1C1-EE9D-690A-A188549FB286}"/>
                      </a:ext>
                    </a:extLst>
                  </xdr:cNvPr>
                  <xdr:cNvSpPr txBox="1"/>
                </xdr:nvSpPr>
                <xdr:spPr>
                  <a:xfrm>
                    <a:off x="4258039" y="5409403"/>
                    <a:ext cx="749628" cy="276999"/>
                  </a:xfrm>
                  <a:prstGeom prst="rect">
                    <a:avLst/>
                  </a:prstGeom>
                  <a:noFill/>
                </xdr:spPr>
                <xdr:txBody>
                  <a:bodyPr wrap="square" rtlCol="0">
                    <a:spAutoFit/>
                  </a:bodyPr>
                  <a:lstStyle>
                    <a:defPPr>
                      <a:defRPr lang="en-US"/>
                    </a:defPPr>
                    <a:lvl1pPr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1pPr>
                    <a:lvl2pPr marL="4572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2pPr>
                    <a:lvl3pPr marL="9144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3pPr>
                    <a:lvl4pPr marL="13716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4pPr>
                    <a:lvl5pPr marL="18288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9pPr>
                  </a:lstStyle>
                  <a:p>
                    <a:pPr>
                      <a:spcBef>
                        <a:spcPts val="0"/>
                      </a:spcBef>
                    </a:pPr>
                    <a:r>
                      <a:rPr lang="en-US" sz="1200">
                        <a:solidFill>
                          <a:schemeClr val="tx1"/>
                        </a:solidFill>
                        <a:latin typeface="Roboto" panose="02000000000000000000" pitchFamily="2" charset="0"/>
                        <a:ea typeface="Roboto" panose="02000000000000000000" pitchFamily="2" charset="0"/>
                      </a:rPr>
                      <a:t>Industry</a:t>
                    </a:r>
                  </a:p>
                </xdr:txBody>
              </xdr:sp>
              <xdr:sp macro="" textlink="">
                <xdr:nvSpPr>
                  <xdr:cNvPr id="143" name="TextBox 10">
                    <a:extLst>
                      <a:ext uri="{FF2B5EF4-FFF2-40B4-BE49-F238E27FC236}">
                        <a16:creationId xmlns:a16="http://schemas.microsoft.com/office/drawing/2014/main" id="{48D7C410-02C0-AEB3-283B-F81F1C1355AA}"/>
                      </a:ext>
                    </a:extLst>
                  </xdr:cNvPr>
                  <xdr:cNvSpPr txBox="1"/>
                </xdr:nvSpPr>
                <xdr:spPr>
                  <a:xfrm>
                    <a:off x="4856627" y="5409402"/>
                    <a:ext cx="846556" cy="278684"/>
                  </a:xfrm>
                  <a:prstGeom prst="rect">
                    <a:avLst/>
                  </a:prstGeom>
                  <a:noFill/>
                </xdr:spPr>
                <xdr:txBody>
                  <a:bodyPr wrap="square" rtlCol="0">
                    <a:spAutoFit/>
                  </a:bodyPr>
                  <a:lstStyle>
                    <a:defPPr>
                      <a:defRPr lang="en-US"/>
                    </a:defPPr>
                    <a:lvl1pPr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1pPr>
                    <a:lvl2pPr marL="4572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2pPr>
                    <a:lvl3pPr marL="9144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3pPr>
                    <a:lvl4pPr marL="13716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4pPr>
                    <a:lvl5pPr marL="18288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9pPr>
                  </a:lstStyle>
                  <a:p>
                    <a:pPr>
                      <a:spcBef>
                        <a:spcPts val="0"/>
                      </a:spcBef>
                    </a:pPr>
                    <a:r>
                      <a:rPr lang="en-US" sz="1200">
                        <a:solidFill>
                          <a:schemeClr val="tx1"/>
                        </a:solidFill>
                        <a:latin typeface="Roboto" panose="02000000000000000000" pitchFamily="2" charset="0"/>
                        <a:ea typeface="Roboto" panose="02000000000000000000" pitchFamily="2" charset="0"/>
                      </a:rPr>
                      <a:t>Buildings</a:t>
                    </a:r>
                  </a:p>
                </xdr:txBody>
              </xdr:sp>
              <xdr:sp macro="" textlink="">
                <xdr:nvSpPr>
                  <xdr:cNvPr id="144" name="TextBox 11">
                    <a:extLst>
                      <a:ext uri="{FF2B5EF4-FFF2-40B4-BE49-F238E27FC236}">
                        <a16:creationId xmlns:a16="http://schemas.microsoft.com/office/drawing/2014/main" id="{3B3B2B50-77F6-9884-E54D-09E589FCD7B5}"/>
                      </a:ext>
                    </a:extLst>
                  </xdr:cNvPr>
                  <xdr:cNvSpPr txBox="1"/>
                </xdr:nvSpPr>
                <xdr:spPr>
                  <a:xfrm>
                    <a:off x="5499289" y="5409402"/>
                    <a:ext cx="905111" cy="278684"/>
                  </a:xfrm>
                  <a:prstGeom prst="rect">
                    <a:avLst/>
                  </a:prstGeom>
                  <a:noFill/>
                </xdr:spPr>
                <xdr:txBody>
                  <a:bodyPr wrap="square" rtlCol="0">
                    <a:spAutoFit/>
                  </a:bodyPr>
                  <a:lstStyle>
                    <a:defPPr>
                      <a:defRPr lang="en-US"/>
                    </a:defPPr>
                    <a:lvl1pPr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1pPr>
                    <a:lvl2pPr marL="4572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2pPr>
                    <a:lvl3pPr marL="9144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3pPr>
                    <a:lvl4pPr marL="13716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4pPr>
                    <a:lvl5pPr marL="18288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9pPr>
                  </a:lstStyle>
                  <a:p>
                    <a:pPr>
                      <a:spcBef>
                        <a:spcPts val="0"/>
                      </a:spcBef>
                    </a:pPr>
                    <a:r>
                      <a:rPr lang="en-US" sz="1200">
                        <a:solidFill>
                          <a:schemeClr val="tx1"/>
                        </a:solidFill>
                        <a:latin typeface="Roboto" panose="02000000000000000000" pitchFamily="2" charset="0"/>
                        <a:ea typeface="Roboto" panose="02000000000000000000" pitchFamily="2" charset="0"/>
                      </a:rPr>
                      <a:t>Transport</a:t>
                    </a:r>
                  </a:p>
                </xdr:txBody>
              </xdr:sp>
              <xdr:sp macro="" textlink="">
                <xdr:nvSpPr>
                  <xdr:cNvPr id="145" name="TextBox 15">
                    <a:extLst>
                      <a:ext uri="{FF2B5EF4-FFF2-40B4-BE49-F238E27FC236}">
                        <a16:creationId xmlns:a16="http://schemas.microsoft.com/office/drawing/2014/main" id="{1386BBCF-64DF-EDE0-E5E1-9F309873D988}"/>
                      </a:ext>
                    </a:extLst>
                  </xdr:cNvPr>
                  <xdr:cNvSpPr txBox="1"/>
                </xdr:nvSpPr>
                <xdr:spPr>
                  <a:xfrm>
                    <a:off x="6733765" y="5407223"/>
                    <a:ext cx="698605" cy="461665"/>
                  </a:xfrm>
                  <a:prstGeom prst="rect">
                    <a:avLst/>
                  </a:prstGeom>
                  <a:noFill/>
                </xdr:spPr>
                <xdr:txBody>
                  <a:bodyPr wrap="square" rtlCol="0">
                    <a:spAutoFit/>
                  </a:bodyPr>
                  <a:lstStyle>
                    <a:defPPr>
                      <a:defRPr lang="en-US"/>
                    </a:defPPr>
                    <a:lvl1pPr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1pPr>
                    <a:lvl2pPr marL="4572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2pPr>
                    <a:lvl3pPr marL="9144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3pPr>
                    <a:lvl4pPr marL="13716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4pPr>
                    <a:lvl5pPr marL="18288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9pPr>
                  </a:lstStyle>
                  <a:p>
                    <a:pPr>
                      <a:spcBef>
                        <a:spcPts val="0"/>
                      </a:spcBef>
                    </a:pPr>
                    <a:r>
                      <a:rPr lang="en-US" sz="1200" b="1">
                        <a:solidFill>
                          <a:schemeClr val="tx1"/>
                        </a:solidFill>
                        <a:latin typeface="Roboto" panose="02000000000000000000" pitchFamily="2" charset="0"/>
                        <a:ea typeface="Roboto" panose="02000000000000000000" pitchFamily="2" charset="0"/>
                      </a:rPr>
                      <a:t>2030</a:t>
                    </a:r>
                    <a:br>
                      <a:rPr lang="en-US" sz="1200" b="1">
                        <a:solidFill>
                          <a:schemeClr val="tx1"/>
                        </a:solidFill>
                        <a:latin typeface="Roboto" panose="02000000000000000000" pitchFamily="2" charset="0"/>
                        <a:ea typeface="Roboto" panose="02000000000000000000" pitchFamily="2" charset="0"/>
                      </a:rPr>
                    </a:br>
                    <a:r>
                      <a:rPr lang="en-US" sz="1200" b="1">
                        <a:solidFill>
                          <a:schemeClr val="tx1"/>
                        </a:solidFill>
                        <a:latin typeface="Roboto" panose="02000000000000000000" pitchFamily="2" charset="0"/>
                        <a:ea typeface="Roboto" panose="02000000000000000000" pitchFamily="2" charset="0"/>
                      </a:rPr>
                      <a:t>Target</a:t>
                    </a:r>
                  </a:p>
                </xdr:txBody>
              </xdr:sp>
            </xdr:grpSp>
            <xdr:sp macro="" textlink="">
              <xdr:nvSpPr>
                <xdr:cNvPr id="138" name="TextBox 137">
                  <a:extLst>
                    <a:ext uri="{FF2B5EF4-FFF2-40B4-BE49-F238E27FC236}">
                      <a16:creationId xmlns:a16="http://schemas.microsoft.com/office/drawing/2014/main" id="{A000D466-7419-E994-7A69-E772EAD9AB26}"/>
                    </a:ext>
                  </a:extLst>
                </xdr:cNvPr>
                <xdr:cNvSpPr txBox="1"/>
              </xdr:nvSpPr>
              <xdr:spPr>
                <a:xfrm>
                  <a:off x="15074382" y="4930589"/>
                  <a:ext cx="781111" cy="276999"/>
                </a:xfrm>
                <a:prstGeom prst="rect">
                  <a:avLst/>
                </a:prstGeom>
                <a:noFill/>
              </xdr:spPr>
              <xdr:txBody>
                <a:bodyPr wrap="square" rtlCol="0">
                  <a:noAutofit/>
                </a:bodyPr>
                <a:lstStyle>
                  <a:defPPr>
                    <a:defRPr lang="en-US"/>
                  </a:defPPr>
                  <a:lvl1pPr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1pPr>
                  <a:lvl2pPr marL="4572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2pPr>
                  <a:lvl3pPr marL="9144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3pPr>
                  <a:lvl4pPr marL="13716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4pPr>
                  <a:lvl5pPr marL="18288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9pPr>
                </a:lstStyle>
                <a:p>
                  <a:pPr>
                    <a:spcBef>
                      <a:spcPts val="0"/>
                    </a:spcBef>
                  </a:pPr>
                  <a:r>
                    <a:rPr lang="en-US" sz="1200">
                      <a:solidFill>
                        <a:schemeClr val="tx1"/>
                      </a:solidFill>
                      <a:latin typeface="Roboto" panose="02000000000000000000" pitchFamily="2" charset="0"/>
                      <a:ea typeface="Roboto" panose="02000000000000000000" pitchFamily="2" charset="0"/>
                    </a:rPr>
                    <a:t>Gap</a:t>
                  </a:r>
                </a:p>
              </xdr:txBody>
            </xdr:sp>
          </xdr:grpSp>
        </xdr:grpSp>
        <xdr:sp macro="" textlink="">
          <xdr:nvSpPr>
            <xdr:cNvPr id="134" name="TextBox 133">
              <a:extLst>
                <a:ext uri="{FF2B5EF4-FFF2-40B4-BE49-F238E27FC236}">
                  <a16:creationId xmlns:a16="http://schemas.microsoft.com/office/drawing/2014/main" id="{322BF9BA-F321-1621-1AB3-3838FDE35543}"/>
                </a:ext>
              </a:extLst>
            </xdr:cNvPr>
            <xdr:cNvSpPr txBox="1"/>
          </xdr:nvSpPr>
          <xdr:spPr>
            <a:xfrm>
              <a:off x="3003176" y="3361766"/>
              <a:ext cx="4967942" cy="34228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 algn="ctr"/>
              <a:r>
                <a:rPr lang="en-US" sz="1600" b="1">
                  <a:solidFill>
                    <a:srgbClr val="000099"/>
                  </a:solidFill>
                  <a:latin typeface="Roboto" panose="02000000000000000000" pitchFamily="2" charset="0"/>
                  <a:ea typeface="Roboto" panose="02000000000000000000" pitchFamily="2" charset="0"/>
                </a:rPr>
                <a:t>RIO-REPEAT</a:t>
              </a:r>
            </a:p>
          </xdr:txBody>
        </xdr:sp>
      </xdr:grpSp>
    </xdr:grp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548226</xdr:colOff>
      <xdr:row>18</xdr:row>
      <xdr:rowOff>68960</xdr:rowOff>
    </xdr:from>
    <xdr:to>
      <xdr:col>32</xdr:col>
      <xdr:colOff>286181</xdr:colOff>
      <xdr:row>48</xdr:row>
      <xdr:rowOff>168542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GrpSpPr/>
      </xdr:nvGrpSpPr>
      <xdr:grpSpPr>
        <a:xfrm>
          <a:off x="11805044" y="3497960"/>
          <a:ext cx="9436137" cy="5814582"/>
          <a:chOff x="10331822" y="3496236"/>
          <a:chExt cx="9532470" cy="5702523"/>
        </a:xfrm>
      </xdr:grpSpPr>
      <xdr:grpSp>
        <xdr:nvGrpSpPr>
          <xdr:cNvPr id="9" name="Group 8">
            <a:extLst>
              <a:ext uri="{FF2B5EF4-FFF2-40B4-BE49-F238E27FC236}">
                <a16:creationId xmlns:a16="http://schemas.microsoft.com/office/drawing/2014/main" id="{00000000-0008-0000-0700-000009000000}"/>
              </a:ext>
            </a:extLst>
          </xdr:cNvPr>
          <xdr:cNvGrpSpPr/>
        </xdr:nvGrpSpPr>
        <xdr:grpSpPr>
          <a:xfrm>
            <a:off x="10331822" y="3496236"/>
            <a:ext cx="9532470" cy="5702523"/>
            <a:chOff x="2835087" y="2151529"/>
            <a:chExt cx="9412941" cy="5818317"/>
          </a:xfrm>
        </xdr:grpSpPr>
        <xdr:graphicFrame macro="">
          <xdr:nvGraphicFramePr>
            <xdr:cNvPr id="20" name="Chart 19">
              <a:extLst>
                <a:ext uri="{FF2B5EF4-FFF2-40B4-BE49-F238E27FC236}">
                  <a16:creationId xmlns:a16="http://schemas.microsoft.com/office/drawing/2014/main" id="{00000000-0008-0000-0700-000014000000}"/>
                </a:ext>
              </a:extLst>
            </xdr:cNvPr>
            <xdr:cNvGraphicFramePr/>
          </xdr:nvGraphicFramePr>
          <xdr:xfrm>
            <a:off x="2835087" y="2757766"/>
            <a:ext cx="9412941" cy="521208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  <xdr:grpSp>
          <xdr:nvGrpSpPr>
            <xdr:cNvPr id="21" name="Group 20">
              <a:extLst>
                <a:ext uri="{FF2B5EF4-FFF2-40B4-BE49-F238E27FC236}">
                  <a16:creationId xmlns:a16="http://schemas.microsoft.com/office/drawing/2014/main" id="{00000000-0008-0000-0700-000015000000}"/>
                </a:ext>
              </a:extLst>
            </xdr:cNvPr>
            <xdr:cNvGrpSpPr/>
          </xdr:nvGrpSpPr>
          <xdr:grpSpPr>
            <a:xfrm>
              <a:off x="4269446" y="2151529"/>
              <a:ext cx="7558936" cy="3579539"/>
              <a:chOff x="0" y="0"/>
              <a:chExt cx="7219469" cy="3486328"/>
            </a:xfrm>
          </xdr:grpSpPr>
          <xdr:grpSp>
            <xdr:nvGrpSpPr>
              <xdr:cNvPr id="22" name="Group 21">
                <a:extLst>
                  <a:ext uri="{FF2B5EF4-FFF2-40B4-BE49-F238E27FC236}">
                    <a16:creationId xmlns:a16="http://schemas.microsoft.com/office/drawing/2014/main" id="{00000000-0008-0000-0700-000016000000}"/>
                  </a:ext>
                </a:extLst>
              </xdr:cNvPr>
              <xdr:cNvGrpSpPr/>
            </xdr:nvGrpSpPr>
            <xdr:grpSpPr>
              <a:xfrm>
                <a:off x="6333622" y="2458666"/>
                <a:ext cx="885847" cy="1027662"/>
                <a:chOff x="6333601" y="2444934"/>
                <a:chExt cx="893947" cy="1010508"/>
              </a:xfrm>
            </xdr:grpSpPr>
            <xdr:sp macro="" textlink="">
              <xdr:nvSpPr>
                <xdr:cNvPr id="24" name="Rectangle 23">
                  <a:extLst>
                    <a:ext uri="{FF2B5EF4-FFF2-40B4-BE49-F238E27FC236}">
                      <a16:creationId xmlns:a16="http://schemas.microsoft.com/office/drawing/2014/main" id="{00000000-0008-0000-0700-000018000000}"/>
                    </a:ext>
                  </a:extLst>
                </xdr:cNvPr>
                <xdr:cNvSpPr>
                  <a:spLocks noChangeArrowheads="1"/>
                </xdr:cNvSpPr>
              </xdr:nvSpPr>
              <xdr:spPr bwMode="auto">
                <a:xfrm>
                  <a:off x="6333601" y="2473773"/>
                  <a:ext cx="137160" cy="137160"/>
                </a:xfrm>
                <a:prstGeom prst="rect">
                  <a:avLst/>
                </a:prstGeom>
                <a:solidFill>
                  <a:srgbClr val="8AC869"/>
                </a:solidFill>
                <a:ln>
                  <a:noFill/>
                </a:ln>
                <a:extLs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="horz" wrap="square" lIns="91440" tIns="45720" rIns="91440" bIns="45720" numCol="1" anchor="t" anchorCtr="0" compatLnSpc="1">
                  <a:prstTxWarp prst="textNoShape">
                    <a:avLst/>
                  </a:prstTxWarp>
                </a:bodyPr>
                <a:lstStyle>
                  <a:defPPr>
                    <a:defRPr lang="en-US"/>
                  </a:defPPr>
                  <a:lvl1pPr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1pPr>
                  <a:lvl2pPr marL="4572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2pPr>
                  <a:lvl3pPr marL="9144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3pPr>
                  <a:lvl4pPr marL="13716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4pPr>
                  <a:lvl5pPr marL="18288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9pPr>
                </a:lstStyle>
                <a:p>
                  <a:endParaRPr lang="en-US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25" name="Rectangle 24">
                  <a:extLst>
                    <a:ext uri="{FF2B5EF4-FFF2-40B4-BE49-F238E27FC236}">
                      <a16:creationId xmlns:a16="http://schemas.microsoft.com/office/drawing/2014/main" id="{00000000-0008-0000-0700-000019000000}"/>
                    </a:ext>
                  </a:extLst>
                </xdr:cNvPr>
                <xdr:cNvSpPr>
                  <a:spLocks noChangeArrowheads="1"/>
                </xdr:cNvSpPr>
              </xdr:nvSpPr>
              <xdr:spPr bwMode="auto">
                <a:xfrm>
                  <a:off x="6523669" y="2444934"/>
                  <a:ext cx="703879" cy="195546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 xmlns:a14="http://schemas.microsoft.com/office/drawing/2010/main">
                      <a:solidFill>
                        <a:srgbClr val="FFFFFF"/>
                      </a:solidFill>
                    </a14:hiddenFill>
                  </a:ex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="horz" wrap="square" lIns="0" tIns="0" rIns="0" bIns="0" numCol="1" anchor="t" anchorCtr="0" compatLnSpc="1">
                  <a:prstTxWarp prst="textNoShape">
                    <a:avLst/>
                  </a:prstTxWarp>
                  <a:spAutoFit/>
                </a:bodyPr>
                <a:lstStyle>
                  <a:defPPr>
                    <a:defRPr lang="en-US"/>
                  </a:defPPr>
                  <a:lvl1pPr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1pPr>
                  <a:lvl2pPr marL="4572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2pPr>
                  <a:lvl3pPr marL="9144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3pPr>
                  <a:lvl4pPr marL="13716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4pPr>
                  <a:lvl5pPr marL="18288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9pPr>
                </a:lstStyle>
                <a:p>
                  <a:pPr marL="0" marR="0" lvl="0" indent="0" algn="l" defTabSz="914400" rtl="0" eaLnBrk="0" fontAlgn="base" latinLnBrk="0" hangingPunct="0">
                    <a:lnSpc>
                      <a:spcPct val="100000"/>
                    </a:lnSpc>
                    <a:spcBef>
                      <a:spcPct val="0"/>
                    </a:spcBef>
                    <a:spcAft>
                      <a:spcPct val="0"/>
                    </a:spcAft>
                    <a:buClrTx/>
                    <a:buSzTx/>
                    <a:buFontTx/>
                    <a:buNone/>
                    <a:tabLst/>
                  </a:pPr>
                  <a:r>
                    <a:rPr kumimoji="0" lang="en-US" altLang="en-US" sz="1300" b="0" i="0" u="none" strike="noStrike" cap="none" normalizeH="0" baseline="0">
                      <a:ln>
                        <a:noFill/>
                      </a:ln>
                      <a:effectLst/>
                      <a:latin typeface="Roboto" panose="02000000000000000000" pitchFamily="2" charset="0"/>
                      <a:ea typeface="Roboto" panose="02000000000000000000" pitchFamily="2" charset="0"/>
                    </a:rPr>
                    <a:t>Transport</a:t>
                  </a:r>
                  <a:endParaRPr kumimoji="0" lang="en-US" altLang="en-US" sz="1300" b="0" i="0" u="none" strike="noStrike" cap="none" normalizeH="0" baseline="-25000">
                    <a:ln>
                      <a:noFill/>
                    </a:ln>
                    <a:effectLst/>
                    <a:latin typeface="Roboto" panose="02000000000000000000" pitchFamily="2" charset="0"/>
                    <a:ea typeface="Roboto" panose="02000000000000000000" pitchFamily="2" charset="0"/>
                  </a:endParaRPr>
                </a:p>
              </xdr:txBody>
            </xdr:sp>
            <xdr:sp macro="" textlink="">
              <xdr:nvSpPr>
                <xdr:cNvPr id="26" name="Rectangle 25">
                  <a:extLst>
                    <a:ext uri="{FF2B5EF4-FFF2-40B4-BE49-F238E27FC236}">
                      <a16:creationId xmlns:a16="http://schemas.microsoft.com/office/drawing/2014/main" id="{00000000-0008-0000-0700-00001A000000}"/>
                    </a:ext>
                  </a:extLst>
                </xdr:cNvPr>
                <xdr:cNvSpPr>
                  <a:spLocks noChangeArrowheads="1"/>
                </xdr:cNvSpPr>
              </xdr:nvSpPr>
              <xdr:spPr bwMode="auto">
                <a:xfrm>
                  <a:off x="6333601" y="2748986"/>
                  <a:ext cx="137160" cy="137160"/>
                </a:xfrm>
                <a:prstGeom prst="rect">
                  <a:avLst/>
                </a:prstGeom>
                <a:solidFill>
                  <a:srgbClr val="DA7D45"/>
                </a:solidFill>
                <a:ln>
                  <a:noFill/>
                </a:ln>
                <a:extLs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="horz" wrap="square" lIns="91440" tIns="45720" rIns="91440" bIns="45720" numCol="1" anchor="t" anchorCtr="0" compatLnSpc="1">
                  <a:prstTxWarp prst="textNoShape">
                    <a:avLst/>
                  </a:prstTxWarp>
                </a:bodyPr>
                <a:lstStyle>
                  <a:defPPr>
                    <a:defRPr lang="en-US"/>
                  </a:defPPr>
                  <a:lvl1pPr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1pPr>
                  <a:lvl2pPr marL="4572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2pPr>
                  <a:lvl3pPr marL="9144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3pPr>
                  <a:lvl4pPr marL="13716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4pPr>
                  <a:lvl5pPr marL="18288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9pPr>
                </a:lstStyle>
                <a:p>
                  <a:endParaRPr lang="en-US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27" name="Rectangle 26">
                  <a:extLst>
                    <a:ext uri="{FF2B5EF4-FFF2-40B4-BE49-F238E27FC236}">
                      <a16:creationId xmlns:a16="http://schemas.microsoft.com/office/drawing/2014/main" id="{00000000-0008-0000-0700-00001B000000}"/>
                    </a:ext>
                  </a:extLst>
                </xdr:cNvPr>
                <xdr:cNvSpPr>
                  <a:spLocks noChangeArrowheads="1"/>
                </xdr:cNvSpPr>
              </xdr:nvSpPr>
              <xdr:spPr bwMode="auto">
                <a:xfrm>
                  <a:off x="6523669" y="2724910"/>
                  <a:ext cx="665055" cy="195546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 xmlns:a14="http://schemas.microsoft.com/office/drawing/2010/main">
                      <a:solidFill>
                        <a:srgbClr val="FFFFFF"/>
                      </a:solidFill>
                    </a14:hiddenFill>
                  </a:ex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="horz" wrap="square" lIns="0" tIns="0" rIns="0" bIns="0" numCol="1" anchor="t" anchorCtr="0" compatLnSpc="1">
                  <a:prstTxWarp prst="textNoShape">
                    <a:avLst/>
                  </a:prstTxWarp>
                  <a:spAutoFit/>
                </a:bodyPr>
                <a:lstStyle>
                  <a:defPPr>
                    <a:defRPr lang="en-US"/>
                  </a:defPPr>
                  <a:lvl1pPr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1pPr>
                  <a:lvl2pPr marL="4572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2pPr>
                  <a:lvl3pPr marL="9144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3pPr>
                  <a:lvl4pPr marL="13716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4pPr>
                  <a:lvl5pPr marL="18288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9pPr>
                </a:lstStyle>
                <a:p>
                  <a:pPr marL="0" marR="0" lvl="0" indent="0" algn="l" defTabSz="914400" rtl="0" eaLnBrk="0" fontAlgn="base" latinLnBrk="0" hangingPunct="0">
                    <a:lnSpc>
                      <a:spcPct val="100000"/>
                    </a:lnSpc>
                    <a:spcBef>
                      <a:spcPct val="0"/>
                    </a:spcBef>
                    <a:spcAft>
                      <a:spcPct val="0"/>
                    </a:spcAft>
                    <a:buClrTx/>
                    <a:buSzTx/>
                    <a:buFontTx/>
                    <a:buNone/>
                    <a:tabLst/>
                  </a:pPr>
                  <a:r>
                    <a:rPr lang="en-US" altLang="en-US" sz="1300">
                      <a:latin typeface="Roboto" panose="02000000000000000000" pitchFamily="2" charset="0"/>
                      <a:ea typeface="Roboto" panose="02000000000000000000" pitchFamily="2" charset="0"/>
                    </a:rPr>
                    <a:t>Buildings</a:t>
                  </a:r>
                  <a:endParaRPr kumimoji="0" lang="en-US" altLang="en-US" sz="1300" b="0" i="0" u="none" strike="noStrike" cap="none" normalizeH="0" baseline="-25000">
                    <a:ln>
                      <a:noFill/>
                    </a:ln>
                    <a:effectLst/>
                    <a:latin typeface="Roboto" panose="02000000000000000000" pitchFamily="2" charset="0"/>
                    <a:ea typeface="Roboto" panose="02000000000000000000" pitchFamily="2" charset="0"/>
                  </a:endParaRPr>
                </a:p>
              </xdr:txBody>
            </xdr:sp>
            <xdr:sp macro="" textlink="">
              <xdr:nvSpPr>
                <xdr:cNvPr id="28" name="Rectangle 27">
                  <a:extLst>
                    <a:ext uri="{FF2B5EF4-FFF2-40B4-BE49-F238E27FC236}">
                      <a16:creationId xmlns:a16="http://schemas.microsoft.com/office/drawing/2014/main" id="{00000000-0008-0000-0700-00001C000000}"/>
                    </a:ext>
                  </a:extLst>
                </xdr:cNvPr>
                <xdr:cNvSpPr>
                  <a:spLocks noChangeArrowheads="1"/>
                </xdr:cNvSpPr>
              </xdr:nvSpPr>
              <xdr:spPr bwMode="auto">
                <a:xfrm>
                  <a:off x="6333601" y="3018861"/>
                  <a:ext cx="137160" cy="137160"/>
                </a:xfrm>
                <a:prstGeom prst="rect">
                  <a:avLst/>
                </a:prstGeom>
                <a:solidFill>
                  <a:srgbClr val="E5BA4F"/>
                </a:solidFill>
                <a:ln>
                  <a:noFill/>
                </a:ln>
                <a:extLs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="horz" wrap="square" lIns="91440" tIns="45720" rIns="91440" bIns="45720" numCol="1" anchor="t" anchorCtr="0" compatLnSpc="1">
                  <a:prstTxWarp prst="textNoShape">
                    <a:avLst/>
                  </a:prstTxWarp>
                </a:bodyPr>
                <a:lstStyle>
                  <a:defPPr>
                    <a:defRPr lang="en-US"/>
                  </a:defPPr>
                  <a:lvl1pPr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1pPr>
                  <a:lvl2pPr marL="4572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2pPr>
                  <a:lvl3pPr marL="9144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3pPr>
                  <a:lvl4pPr marL="13716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4pPr>
                  <a:lvl5pPr marL="18288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9pPr>
                </a:lstStyle>
                <a:p>
                  <a:endParaRPr lang="en-US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29" name="Rectangle 28">
                  <a:extLst>
                    <a:ext uri="{FF2B5EF4-FFF2-40B4-BE49-F238E27FC236}">
                      <a16:creationId xmlns:a16="http://schemas.microsoft.com/office/drawing/2014/main" id="{00000000-0008-0000-0700-00001D000000}"/>
                    </a:ext>
                  </a:extLst>
                </xdr:cNvPr>
                <xdr:cNvSpPr>
                  <a:spLocks noChangeArrowheads="1"/>
                </xdr:cNvSpPr>
              </xdr:nvSpPr>
              <xdr:spPr bwMode="auto">
                <a:xfrm>
                  <a:off x="6523669" y="2991610"/>
                  <a:ext cx="606755" cy="195546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 xmlns:a14="http://schemas.microsoft.com/office/drawing/2010/main">
                      <a:solidFill>
                        <a:srgbClr val="FFFFFF"/>
                      </a:solidFill>
                    </a14:hiddenFill>
                  </a:ex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="horz" wrap="square" lIns="0" tIns="0" rIns="0" bIns="0" numCol="1" anchor="t" anchorCtr="0" compatLnSpc="1">
                  <a:prstTxWarp prst="textNoShape">
                    <a:avLst/>
                  </a:prstTxWarp>
                  <a:spAutoFit/>
                </a:bodyPr>
                <a:lstStyle>
                  <a:defPPr>
                    <a:defRPr lang="en-US"/>
                  </a:defPPr>
                  <a:lvl1pPr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1pPr>
                  <a:lvl2pPr marL="4572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2pPr>
                  <a:lvl3pPr marL="9144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3pPr>
                  <a:lvl4pPr marL="13716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4pPr>
                  <a:lvl5pPr marL="18288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9pPr>
                </a:lstStyle>
                <a:p>
                  <a:pPr marL="0" marR="0" lvl="0" indent="0" algn="l" defTabSz="914400" rtl="0" eaLnBrk="0" fontAlgn="base" latinLnBrk="0" hangingPunct="0">
                    <a:lnSpc>
                      <a:spcPct val="100000"/>
                    </a:lnSpc>
                    <a:spcBef>
                      <a:spcPct val="0"/>
                    </a:spcBef>
                    <a:spcAft>
                      <a:spcPct val="0"/>
                    </a:spcAft>
                    <a:buClrTx/>
                    <a:buSzTx/>
                    <a:buFontTx/>
                    <a:buNone/>
                    <a:tabLst/>
                  </a:pPr>
                  <a:r>
                    <a:rPr kumimoji="0" lang="en-US" altLang="en-US" sz="1300" b="0" i="0" u="none" strike="noStrike" cap="none" normalizeH="0" baseline="0">
                      <a:ln>
                        <a:noFill/>
                      </a:ln>
                      <a:effectLst/>
                      <a:latin typeface="Roboto" panose="02000000000000000000" pitchFamily="2" charset="0"/>
                      <a:ea typeface="Roboto" panose="02000000000000000000" pitchFamily="2" charset="0"/>
                    </a:rPr>
                    <a:t>Industry</a:t>
                  </a:r>
                  <a:endParaRPr kumimoji="0" lang="en-US" altLang="en-US" sz="1300" b="0" i="0" u="none" strike="noStrike" cap="none" normalizeH="0" baseline="-25000">
                    <a:ln>
                      <a:noFill/>
                    </a:ln>
                    <a:effectLst/>
                    <a:latin typeface="Roboto" panose="02000000000000000000" pitchFamily="2" charset="0"/>
                    <a:ea typeface="Roboto" panose="02000000000000000000" pitchFamily="2" charset="0"/>
                  </a:endParaRPr>
                </a:p>
              </xdr:txBody>
            </xdr:sp>
            <xdr:sp macro="" textlink="">
              <xdr:nvSpPr>
                <xdr:cNvPr id="30" name="Rectangle 29">
                  <a:extLst>
                    <a:ext uri="{FF2B5EF4-FFF2-40B4-BE49-F238E27FC236}">
                      <a16:creationId xmlns:a16="http://schemas.microsoft.com/office/drawing/2014/main" id="{00000000-0008-0000-0700-00001E000000}"/>
                    </a:ext>
                  </a:extLst>
                </xdr:cNvPr>
                <xdr:cNvSpPr>
                  <a:spLocks noChangeArrowheads="1"/>
                </xdr:cNvSpPr>
              </xdr:nvSpPr>
              <xdr:spPr bwMode="auto">
                <a:xfrm>
                  <a:off x="6333601" y="3282386"/>
                  <a:ext cx="137160" cy="137160"/>
                </a:xfrm>
                <a:prstGeom prst="rect">
                  <a:avLst/>
                </a:prstGeom>
                <a:solidFill>
                  <a:srgbClr val="948BB3"/>
                </a:solidFill>
                <a:ln>
                  <a:noFill/>
                </a:ln>
                <a:extLs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="horz" wrap="square" lIns="91440" tIns="45720" rIns="91440" bIns="45720" numCol="1" anchor="t" anchorCtr="0" compatLnSpc="1">
                  <a:prstTxWarp prst="textNoShape">
                    <a:avLst/>
                  </a:prstTxWarp>
                </a:bodyPr>
                <a:lstStyle>
                  <a:defPPr>
                    <a:defRPr lang="en-US"/>
                  </a:defPPr>
                  <a:lvl1pPr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1pPr>
                  <a:lvl2pPr marL="4572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2pPr>
                  <a:lvl3pPr marL="9144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3pPr>
                  <a:lvl4pPr marL="13716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4pPr>
                  <a:lvl5pPr marL="18288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9pPr>
                </a:lstStyle>
                <a:p>
                  <a:endParaRPr lang="en-US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31" name="Rectangle 30">
                  <a:extLst>
                    <a:ext uri="{FF2B5EF4-FFF2-40B4-BE49-F238E27FC236}">
                      <a16:creationId xmlns:a16="http://schemas.microsoft.com/office/drawing/2014/main" id="{00000000-0008-0000-0700-00001F000000}"/>
                    </a:ext>
                  </a:extLst>
                </xdr:cNvPr>
                <xdr:cNvSpPr>
                  <a:spLocks noChangeArrowheads="1"/>
                </xdr:cNvSpPr>
              </xdr:nvSpPr>
              <xdr:spPr bwMode="auto">
                <a:xfrm>
                  <a:off x="6523669" y="3259896"/>
                  <a:ext cx="538876" cy="195546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 xmlns:a14="http://schemas.microsoft.com/office/drawing/2010/main">
                      <a:solidFill>
                        <a:srgbClr val="FFFFFF"/>
                      </a:solidFill>
                    </a14:hiddenFill>
                  </a:ex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="horz" wrap="square" lIns="0" tIns="0" rIns="0" bIns="0" numCol="1" anchor="t" anchorCtr="0" compatLnSpc="1">
                  <a:prstTxWarp prst="textNoShape">
                    <a:avLst/>
                  </a:prstTxWarp>
                  <a:spAutoFit/>
                </a:bodyPr>
                <a:lstStyle>
                  <a:defPPr>
                    <a:defRPr lang="en-US"/>
                  </a:defPPr>
                  <a:lvl1pPr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1pPr>
                  <a:lvl2pPr marL="4572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2pPr>
                  <a:lvl3pPr marL="9144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3pPr>
                  <a:lvl4pPr marL="13716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4pPr>
                  <a:lvl5pPr marL="18288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9pPr>
                </a:lstStyle>
                <a:p>
                  <a:pPr marL="0" marR="0" lvl="0" indent="0" algn="l" defTabSz="914400" rtl="0" eaLnBrk="0" fontAlgn="base" latinLnBrk="0" hangingPunct="0">
                    <a:lnSpc>
                      <a:spcPct val="100000"/>
                    </a:lnSpc>
                    <a:spcBef>
                      <a:spcPct val="0"/>
                    </a:spcBef>
                    <a:spcAft>
                      <a:spcPct val="0"/>
                    </a:spcAft>
                    <a:buClrTx/>
                    <a:buSzTx/>
                    <a:buFontTx/>
                    <a:buNone/>
                    <a:tabLst/>
                  </a:pPr>
                  <a:r>
                    <a:rPr lang="en-US" altLang="en-US" sz="1300">
                      <a:latin typeface="Roboto" panose="02000000000000000000" pitchFamily="2" charset="0"/>
                      <a:ea typeface="Roboto" panose="02000000000000000000" pitchFamily="2" charset="0"/>
                    </a:rPr>
                    <a:t>Electric</a:t>
                  </a:r>
                  <a:endParaRPr kumimoji="0" lang="en-US" altLang="en-US" sz="1300" b="0" i="0" u="none" strike="noStrike" cap="none" normalizeH="0" baseline="-25000">
                    <a:ln>
                      <a:noFill/>
                    </a:ln>
                    <a:effectLst/>
                    <a:latin typeface="Roboto" panose="02000000000000000000" pitchFamily="2" charset="0"/>
                    <a:ea typeface="Roboto" panose="02000000000000000000" pitchFamily="2" charset="0"/>
                  </a:endParaRPr>
                </a:p>
              </xdr:txBody>
            </xdr:sp>
          </xdr:grpSp>
          <mc:AlternateContent xmlns:mc="http://schemas.openxmlformats.org/markup-compatibility/2006">
            <mc:Choice xmlns:a14="http://schemas.microsoft.com/office/drawing/2010/main" Requires="a14">
              <xdr:grpSp>
                <xdr:nvGrpSpPr>
                  <xdr:cNvPr id="23" name="Group 22">
                    <a:extLst>
                      <a:ext uri="{FF2B5EF4-FFF2-40B4-BE49-F238E27FC236}">
                        <a16:creationId xmlns:a16="http://schemas.microsoft.com/office/drawing/2014/main" id="{00000000-0008-0000-0700-000017000000}"/>
                      </a:ext>
                    </a:extLst>
                  </xdr:cNvPr>
                  <xdr:cNvGrpSpPr/>
                </xdr:nvGrpSpPr>
                <xdr:grpSpPr>
                  <a:xfrm>
                    <a:off x="0" y="0"/>
                    <a:ext cx="0" cy="0"/>
                    <a:chOff x="0" y="0"/>
                    <a:chExt cx="0" cy="0"/>
                  </a:xfrm>
                </xdr:grpSpPr>
              </xdr:grpSp>
            </mc:Choice>
            <mc:Fallback/>
          </mc:AlternateContent>
        </xdr:grpSp>
      </xdr:grpSp>
      <xdr:grpSp>
        <xdr:nvGrpSpPr>
          <xdr:cNvPr id="10" name="Group 9">
            <a:extLst>
              <a:ext uri="{FF2B5EF4-FFF2-40B4-BE49-F238E27FC236}">
                <a16:creationId xmlns:a16="http://schemas.microsoft.com/office/drawing/2014/main" id="{00000000-0008-0000-0700-00000A000000}"/>
              </a:ext>
            </a:extLst>
          </xdr:cNvPr>
          <xdr:cNvGrpSpPr/>
        </xdr:nvGrpSpPr>
        <xdr:grpSpPr>
          <a:xfrm>
            <a:off x="11713883" y="8382010"/>
            <a:ext cx="6577958" cy="461665"/>
            <a:chOff x="11728824" y="4930588"/>
            <a:chExt cx="6577958" cy="461665"/>
          </a:xfrm>
        </xdr:grpSpPr>
        <xdr:grpSp>
          <xdr:nvGrpSpPr>
            <xdr:cNvPr id="11" name="Group 10">
              <a:extLst>
                <a:ext uri="{FF2B5EF4-FFF2-40B4-BE49-F238E27FC236}">
                  <a16:creationId xmlns:a16="http://schemas.microsoft.com/office/drawing/2014/main" id="{00000000-0008-0000-0700-00000B000000}"/>
                </a:ext>
              </a:extLst>
            </xdr:cNvPr>
            <xdr:cNvGrpSpPr/>
          </xdr:nvGrpSpPr>
          <xdr:grpSpPr>
            <a:xfrm>
              <a:off x="11728824" y="4930588"/>
              <a:ext cx="6577958" cy="461665"/>
              <a:chOff x="2819792" y="5407223"/>
              <a:chExt cx="6577958" cy="461665"/>
            </a:xfrm>
          </xdr:grpSpPr>
          <xdr:sp macro="" textlink="">
            <xdr:nvSpPr>
              <xdr:cNvPr id="13" name="TextBox 3">
                <a:extLst>
                  <a:ext uri="{FF2B5EF4-FFF2-40B4-BE49-F238E27FC236}">
                    <a16:creationId xmlns:a16="http://schemas.microsoft.com/office/drawing/2014/main" id="{00000000-0008-0000-0700-00000D000000}"/>
                  </a:ext>
                </a:extLst>
              </xdr:cNvPr>
              <xdr:cNvSpPr txBox="1"/>
            </xdr:nvSpPr>
            <xdr:spPr>
              <a:xfrm>
                <a:off x="2819792" y="5410200"/>
                <a:ext cx="623367" cy="276999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en-US"/>
                </a:defPPr>
                <a:lvl1pPr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1pPr>
                <a:lvl2pPr marL="4572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2pPr>
                <a:lvl3pPr marL="9144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3pPr>
                <a:lvl4pPr marL="13716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4pPr>
                <a:lvl5pPr marL="18288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9pPr>
              </a:lstStyle>
              <a:p>
                <a:pPr>
                  <a:spcBef>
                    <a:spcPts val="0"/>
                  </a:spcBef>
                </a:pPr>
                <a:r>
                  <a:rPr lang="en-US" sz="1200" b="1">
                    <a:solidFill>
                      <a:schemeClr val="tx1"/>
                    </a:solidFill>
                    <a:latin typeface="Roboto" panose="02000000000000000000" pitchFamily="2" charset="0"/>
                    <a:ea typeface="Roboto" panose="02000000000000000000" pitchFamily="2" charset="0"/>
                  </a:rPr>
                  <a:t>2005</a:t>
                </a:r>
              </a:p>
            </xdr:txBody>
          </xdr:sp>
          <xdr:sp macro="" textlink="">
            <xdr:nvSpPr>
              <xdr:cNvPr id="14" name="TextBox 7">
                <a:extLst>
                  <a:ext uri="{FF2B5EF4-FFF2-40B4-BE49-F238E27FC236}">
                    <a16:creationId xmlns:a16="http://schemas.microsoft.com/office/drawing/2014/main" id="{00000000-0008-0000-0700-00000E000000}"/>
                  </a:ext>
                </a:extLst>
              </xdr:cNvPr>
              <xdr:cNvSpPr txBox="1"/>
            </xdr:nvSpPr>
            <xdr:spPr>
              <a:xfrm>
                <a:off x="3681379" y="5410200"/>
                <a:ext cx="623367" cy="276999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en-US"/>
                </a:defPPr>
                <a:lvl1pPr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1pPr>
                <a:lvl2pPr marL="4572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2pPr>
                <a:lvl3pPr marL="9144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3pPr>
                <a:lvl4pPr marL="13716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4pPr>
                <a:lvl5pPr marL="18288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9pPr>
              </a:lstStyle>
              <a:p>
                <a:pPr>
                  <a:spcBef>
                    <a:spcPts val="0"/>
                  </a:spcBef>
                </a:pPr>
                <a:r>
                  <a:rPr lang="en-US" sz="1200" b="1">
                    <a:solidFill>
                      <a:schemeClr val="tx1"/>
                    </a:solidFill>
                    <a:latin typeface="Roboto" panose="02000000000000000000" pitchFamily="2" charset="0"/>
                    <a:ea typeface="Roboto" panose="02000000000000000000" pitchFamily="2" charset="0"/>
                  </a:rPr>
                  <a:t>2021</a:t>
                </a:r>
              </a:p>
            </xdr:txBody>
          </xdr:sp>
          <xdr:sp macro="" textlink="">
            <xdr:nvSpPr>
              <xdr:cNvPr id="15" name="TextBox 8">
                <a:extLst>
                  <a:ext uri="{FF2B5EF4-FFF2-40B4-BE49-F238E27FC236}">
                    <a16:creationId xmlns:a16="http://schemas.microsoft.com/office/drawing/2014/main" id="{00000000-0008-0000-0700-00000F000000}"/>
                  </a:ext>
                </a:extLst>
              </xdr:cNvPr>
              <xdr:cNvSpPr txBox="1"/>
            </xdr:nvSpPr>
            <xdr:spPr>
              <a:xfrm>
                <a:off x="4478503" y="5409403"/>
                <a:ext cx="701996" cy="278684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en-US"/>
                </a:defPPr>
                <a:lvl1pPr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1pPr>
                <a:lvl2pPr marL="4572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2pPr>
                <a:lvl3pPr marL="9144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3pPr>
                <a:lvl4pPr marL="13716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4pPr>
                <a:lvl5pPr marL="18288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9pPr>
              </a:lstStyle>
              <a:p>
                <a:pPr>
                  <a:spcBef>
                    <a:spcPts val="0"/>
                  </a:spcBef>
                </a:pPr>
                <a:r>
                  <a:rPr lang="en-US" sz="1200">
                    <a:solidFill>
                      <a:schemeClr val="tx1"/>
                    </a:solidFill>
                    <a:latin typeface="Roboto" panose="02000000000000000000" pitchFamily="2" charset="0"/>
                    <a:ea typeface="Roboto" panose="02000000000000000000" pitchFamily="2" charset="0"/>
                  </a:rPr>
                  <a:t>Electric</a:t>
                </a:r>
              </a:p>
            </xdr:txBody>
          </xdr:sp>
          <xdr:sp macro="" textlink="">
            <xdr:nvSpPr>
              <xdr:cNvPr id="16" name="TextBox 9">
                <a:extLst>
                  <a:ext uri="{FF2B5EF4-FFF2-40B4-BE49-F238E27FC236}">
                    <a16:creationId xmlns:a16="http://schemas.microsoft.com/office/drawing/2014/main" id="{00000000-0008-0000-0700-000010000000}"/>
                  </a:ext>
                </a:extLst>
              </xdr:cNvPr>
              <xdr:cNvSpPr txBox="1"/>
            </xdr:nvSpPr>
            <xdr:spPr>
              <a:xfrm>
                <a:off x="5304928" y="5409403"/>
                <a:ext cx="749628" cy="276999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en-US"/>
                </a:defPPr>
                <a:lvl1pPr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1pPr>
                <a:lvl2pPr marL="4572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2pPr>
                <a:lvl3pPr marL="9144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3pPr>
                <a:lvl4pPr marL="13716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4pPr>
                <a:lvl5pPr marL="18288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9pPr>
              </a:lstStyle>
              <a:p>
                <a:pPr>
                  <a:spcBef>
                    <a:spcPts val="0"/>
                  </a:spcBef>
                </a:pPr>
                <a:r>
                  <a:rPr lang="en-US" sz="1200">
                    <a:solidFill>
                      <a:schemeClr val="tx1"/>
                    </a:solidFill>
                    <a:latin typeface="Roboto" panose="02000000000000000000" pitchFamily="2" charset="0"/>
                    <a:ea typeface="Roboto" panose="02000000000000000000" pitchFamily="2" charset="0"/>
                  </a:rPr>
                  <a:t>Industry</a:t>
                </a:r>
              </a:p>
            </xdr:txBody>
          </xdr:sp>
          <xdr:sp macro="" textlink="">
            <xdr:nvSpPr>
              <xdr:cNvPr id="17" name="TextBox 10">
                <a:extLst>
                  <a:ext uri="{FF2B5EF4-FFF2-40B4-BE49-F238E27FC236}">
                    <a16:creationId xmlns:a16="http://schemas.microsoft.com/office/drawing/2014/main" id="{00000000-0008-0000-0700-000011000000}"/>
                  </a:ext>
                </a:extLst>
              </xdr:cNvPr>
              <xdr:cNvSpPr txBox="1"/>
            </xdr:nvSpPr>
            <xdr:spPr>
              <a:xfrm>
                <a:off x="6150429" y="5409402"/>
                <a:ext cx="846556" cy="278684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en-US"/>
                </a:defPPr>
                <a:lvl1pPr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1pPr>
                <a:lvl2pPr marL="4572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2pPr>
                <a:lvl3pPr marL="9144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3pPr>
                <a:lvl4pPr marL="13716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4pPr>
                <a:lvl5pPr marL="18288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9pPr>
              </a:lstStyle>
              <a:p>
                <a:pPr>
                  <a:spcBef>
                    <a:spcPts val="0"/>
                  </a:spcBef>
                </a:pPr>
                <a:r>
                  <a:rPr lang="en-US" sz="1200">
                    <a:solidFill>
                      <a:schemeClr val="tx1"/>
                    </a:solidFill>
                    <a:latin typeface="Roboto" panose="02000000000000000000" pitchFamily="2" charset="0"/>
                    <a:ea typeface="Roboto" panose="02000000000000000000" pitchFamily="2" charset="0"/>
                  </a:rPr>
                  <a:t>Buildings</a:t>
                </a:r>
              </a:p>
            </xdr:txBody>
          </xdr:sp>
          <xdr:sp macro="" textlink="">
            <xdr:nvSpPr>
              <xdr:cNvPr id="18" name="TextBox 11">
                <a:extLst>
                  <a:ext uri="{FF2B5EF4-FFF2-40B4-BE49-F238E27FC236}">
                    <a16:creationId xmlns:a16="http://schemas.microsoft.com/office/drawing/2014/main" id="{00000000-0008-0000-0700-000012000000}"/>
                  </a:ext>
                </a:extLst>
              </xdr:cNvPr>
              <xdr:cNvSpPr txBox="1"/>
            </xdr:nvSpPr>
            <xdr:spPr>
              <a:xfrm>
                <a:off x="6951120" y="5409402"/>
                <a:ext cx="905111" cy="278684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en-US"/>
                </a:defPPr>
                <a:lvl1pPr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1pPr>
                <a:lvl2pPr marL="4572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2pPr>
                <a:lvl3pPr marL="9144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3pPr>
                <a:lvl4pPr marL="13716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4pPr>
                <a:lvl5pPr marL="18288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9pPr>
              </a:lstStyle>
              <a:p>
                <a:pPr>
                  <a:spcBef>
                    <a:spcPts val="0"/>
                  </a:spcBef>
                </a:pPr>
                <a:r>
                  <a:rPr lang="en-US" sz="1200">
                    <a:solidFill>
                      <a:schemeClr val="tx1"/>
                    </a:solidFill>
                    <a:latin typeface="Roboto" panose="02000000000000000000" pitchFamily="2" charset="0"/>
                    <a:ea typeface="Roboto" panose="02000000000000000000" pitchFamily="2" charset="0"/>
                  </a:rPr>
                  <a:t>Transport</a:t>
                </a:r>
              </a:p>
            </xdr:txBody>
          </xdr:sp>
          <xdr:sp macro="" textlink="">
            <xdr:nvSpPr>
              <xdr:cNvPr id="19" name="TextBox 15">
                <a:extLst>
                  <a:ext uri="{FF2B5EF4-FFF2-40B4-BE49-F238E27FC236}">
                    <a16:creationId xmlns:a16="http://schemas.microsoft.com/office/drawing/2014/main" id="{00000000-0008-0000-0700-000013000000}"/>
                  </a:ext>
                </a:extLst>
              </xdr:cNvPr>
              <xdr:cNvSpPr txBox="1"/>
            </xdr:nvSpPr>
            <xdr:spPr>
              <a:xfrm>
                <a:off x="8699145" y="5407223"/>
                <a:ext cx="698605" cy="461665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en-US"/>
                </a:defPPr>
                <a:lvl1pPr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1pPr>
                <a:lvl2pPr marL="4572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2pPr>
                <a:lvl3pPr marL="9144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3pPr>
                <a:lvl4pPr marL="13716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4pPr>
                <a:lvl5pPr marL="18288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9pPr>
              </a:lstStyle>
              <a:p>
                <a:pPr>
                  <a:spcBef>
                    <a:spcPts val="0"/>
                  </a:spcBef>
                </a:pPr>
                <a:r>
                  <a:rPr lang="en-US" sz="1200" b="1">
                    <a:solidFill>
                      <a:schemeClr val="tx1"/>
                    </a:solidFill>
                    <a:latin typeface="Roboto" panose="02000000000000000000" pitchFamily="2" charset="0"/>
                    <a:ea typeface="Roboto" panose="02000000000000000000" pitchFamily="2" charset="0"/>
                  </a:rPr>
                  <a:t>2030</a:t>
                </a:r>
                <a:br>
                  <a:rPr lang="en-US" sz="1200" b="1">
                    <a:solidFill>
                      <a:schemeClr val="tx1"/>
                    </a:solidFill>
                    <a:latin typeface="Roboto" panose="02000000000000000000" pitchFamily="2" charset="0"/>
                    <a:ea typeface="Roboto" panose="02000000000000000000" pitchFamily="2" charset="0"/>
                  </a:rPr>
                </a:br>
                <a:r>
                  <a:rPr lang="en-US" sz="1200" b="1">
                    <a:solidFill>
                      <a:schemeClr val="tx1"/>
                    </a:solidFill>
                    <a:latin typeface="Roboto" panose="02000000000000000000" pitchFamily="2" charset="0"/>
                    <a:ea typeface="Roboto" panose="02000000000000000000" pitchFamily="2" charset="0"/>
                  </a:rPr>
                  <a:t>Target</a:t>
                </a:r>
              </a:p>
            </xdr:txBody>
          </xdr:sp>
        </xdr:grpSp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00000000-0008-0000-0700-00000C000000}"/>
                </a:ext>
              </a:extLst>
            </xdr:cNvPr>
            <xdr:cNvSpPr txBox="1"/>
          </xdr:nvSpPr>
          <xdr:spPr>
            <a:xfrm>
              <a:off x="16674353" y="4930589"/>
              <a:ext cx="781111" cy="276999"/>
            </a:xfrm>
            <a:prstGeom prst="rect">
              <a:avLst/>
            </a:prstGeom>
            <a:noFill/>
          </xdr:spPr>
          <xdr:txBody>
            <a:bodyPr wrap="square" rtlCol="0">
              <a:noAutofit/>
            </a:bodyPr>
            <a:lstStyle>
              <a:defPPr>
                <a:defRPr lang="en-US"/>
              </a:defPPr>
              <a:lvl1pPr algn="ctr" rtl="0" eaLnBrk="0" fontAlgn="base" hangingPunct="0">
                <a:spcBef>
                  <a:spcPct val="50000"/>
                </a:spcBef>
                <a:spcAft>
                  <a:spcPct val="0"/>
                </a:spcAft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ctr" rtl="0" eaLnBrk="0" fontAlgn="base" hangingPunct="0">
                <a:spcBef>
                  <a:spcPct val="50000"/>
                </a:spcBef>
                <a:spcAft>
                  <a:spcPct val="0"/>
                </a:spcAft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ctr" rtl="0" eaLnBrk="0" fontAlgn="base" hangingPunct="0">
                <a:spcBef>
                  <a:spcPct val="50000"/>
                </a:spcBef>
                <a:spcAft>
                  <a:spcPct val="0"/>
                </a:spcAft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ctr" rtl="0" eaLnBrk="0" fontAlgn="base" hangingPunct="0">
                <a:spcBef>
                  <a:spcPct val="50000"/>
                </a:spcBef>
                <a:spcAft>
                  <a:spcPct val="0"/>
                </a:spcAft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ctr" rtl="0" eaLnBrk="0" fontAlgn="base" hangingPunct="0">
                <a:spcBef>
                  <a:spcPct val="50000"/>
                </a:spcBef>
                <a:spcAft>
                  <a:spcPct val="0"/>
                </a:spcAft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>
                <a:spcBef>
                  <a:spcPts val="0"/>
                </a:spcBef>
              </a:pPr>
              <a:r>
                <a:rPr lang="en-US" sz="1200">
                  <a:solidFill>
                    <a:schemeClr val="tx1"/>
                  </a:solidFill>
                  <a:latin typeface="Roboto" panose="02000000000000000000" pitchFamily="2" charset="0"/>
                  <a:ea typeface="Roboto" panose="02000000000000000000" pitchFamily="2" charset="0"/>
                </a:rPr>
                <a:t>Gap</a:t>
              </a:r>
            </a:p>
          </xdr:txBody>
        </xdr:sp>
      </xdr:grpSp>
    </xdr:grpSp>
    <xdr:clientData/>
  </xdr:twoCellAnchor>
  <xdr:twoCellAnchor>
    <xdr:from>
      <xdr:col>2</xdr:col>
      <xdr:colOff>58628</xdr:colOff>
      <xdr:row>18</xdr:row>
      <xdr:rowOff>0</xdr:rowOff>
    </xdr:from>
    <xdr:to>
      <xdr:col>12</xdr:col>
      <xdr:colOff>97319</xdr:colOff>
      <xdr:row>48</xdr:row>
      <xdr:rowOff>99582</xdr:rowOff>
    </xdr:to>
    <xdr:grpSp>
      <xdr:nvGrpSpPr>
        <xdr:cNvPr id="57" name="Group 56">
          <a:extLst>
            <a:ext uri="{FF2B5EF4-FFF2-40B4-BE49-F238E27FC236}">
              <a16:creationId xmlns:a16="http://schemas.microsoft.com/office/drawing/2014/main" id="{00000000-0008-0000-0700-000039000000}"/>
            </a:ext>
          </a:extLst>
        </xdr:cNvPr>
        <xdr:cNvGrpSpPr/>
      </xdr:nvGrpSpPr>
      <xdr:grpSpPr>
        <a:xfrm>
          <a:off x="1980946" y="3429000"/>
          <a:ext cx="6948646" cy="5814582"/>
          <a:chOff x="2045804" y="3361765"/>
          <a:chExt cx="7068515" cy="5702523"/>
        </a:xfrm>
      </xdr:grpSpPr>
      <xdr:grpSp>
        <xdr:nvGrpSpPr>
          <xdr:cNvPr id="32" name="Group 31">
            <a:extLst>
              <a:ext uri="{FF2B5EF4-FFF2-40B4-BE49-F238E27FC236}">
                <a16:creationId xmlns:a16="http://schemas.microsoft.com/office/drawing/2014/main" id="{00000000-0008-0000-0700-000020000000}"/>
              </a:ext>
            </a:extLst>
          </xdr:cNvPr>
          <xdr:cNvGrpSpPr/>
        </xdr:nvGrpSpPr>
        <xdr:grpSpPr>
          <a:xfrm>
            <a:off x="2045804" y="3361765"/>
            <a:ext cx="7068515" cy="5702523"/>
            <a:chOff x="10331822" y="3496236"/>
            <a:chExt cx="7081386" cy="5702523"/>
          </a:xfrm>
        </xdr:grpSpPr>
        <xdr:grpSp>
          <xdr:nvGrpSpPr>
            <xdr:cNvPr id="33" name="Group 32">
              <a:extLst>
                <a:ext uri="{FF2B5EF4-FFF2-40B4-BE49-F238E27FC236}">
                  <a16:creationId xmlns:a16="http://schemas.microsoft.com/office/drawing/2014/main" id="{00000000-0008-0000-0700-000021000000}"/>
                </a:ext>
              </a:extLst>
            </xdr:cNvPr>
            <xdr:cNvGrpSpPr/>
          </xdr:nvGrpSpPr>
          <xdr:grpSpPr>
            <a:xfrm>
              <a:off x="10331822" y="3496236"/>
              <a:ext cx="7081386" cy="5702523"/>
              <a:chOff x="2835087" y="2151529"/>
              <a:chExt cx="6992587" cy="5818317"/>
            </a:xfrm>
          </xdr:grpSpPr>
          <xdr:graphicFrame macro="">
            <xdr:nvGraphicFramePr>
              <xdr:cNvPr id="44" name="Chart 43">
                <a:extLst>
                  <a:ext uri="{FF2B5EF4-FFF2-40B4-BE49-F238E27FC236}">
                    <a16:creationId xmlns:a16="http://schemas.microsoft.com/office/drawing/2014/main" id="{00000000-0008-0000-0700-00002C000000}"/>
                  </a:ext>
                </a:extLst>
              </xdr:cNvPr>
              <xdr:cNvGraphicFramePr/>
            </xdr:nvGraphicFramePr>
            <xdr:xfrm>
              <a:off x="2835087" y="2311981"/>
              <a:ext cx="6992587" cy="5657865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2"/>
              </a:graphicData>
            </a:graphic>
          </xdr:graphicFrame>
          <xdr:grpSp>
            <xdr:nvGrpSpPr>
              <xdr:cNvPr id="45" name="Group 44">
                <a:extLst>
                  <a:ext uri="{FF2B5EF4-FFF2-40B4-BE49-F238E27FC236}">
                    <a16:creationId xmlns:a16="http://schemas.microsoft.com/office/drawing/2014/main" id="{00000000-0008-0000-0700-00002D000000}"/>
                  </a:ext>
                </a:extLst>
              </xdr:cNvPr>
              <xdr:cNvGrpSpPr/>
            </xdr:nvGrpSpPr>
            <xdr:grpSpPr>
              <a:xfrm>
                <a:off x="4269446" y="2151529"/>
                <a:ext cx="5509111" cy="3495699"/>
                <a:chOff x="0" y="0"/>
                <a:chExt cx="5261713" cy="3404669"/>
              </a:xfrm>
            </xdr:grpSpPr>
            <xdr:grpSp>
              <xdr:nvGrpSpPr>
                <xdr:cNvPr id="46" name="Group 45">
                  <a:extLst>
                    <a:ext uri="{FF2B5EF4-FFF2-40B4-BE49-F238E27FC236}">
                      <a16:creationId xmlns:a16="http://schemas.microsoft.com/office/drawing/2014/main" id="{00000000-0008-0000-0700-00002E000000}"/>
                    </a:ext>
                  </a:extLst>
                </xdr:cNvPr>
                <xdr:cNvGrpSpPr/>
              </xdr:nvGrpSpPr>
              <xdr:grpSpPr>
                <a:xfrm>
                  <a:off x="4375861" y="2377005"/>
                  <a:ext cx="885852" cy="1027664"/>
                  <a:chOff x="4357949" y="2364634"/>
                  <a:chExt cx="893952" cy="1010510"/>
                </a:xfrm>
              </xdr:grpSpPr>
              <xdr:sp macro="" textlink="">
                <xdr:nvSpPr>
                  <xdr:cNvPr id="48" name="Rectangle 47">
                    <a:extLst>
                      <a:ext uri="{FF2B5EF4-FFF2-40B4-BE49-F238E27FC236}">
                        <a16:creationId xmlns:a16="http://schemas.microsoft.com/office/drawing/2014/main" id="{00000000-0008-0000-0700-000030000000}"/>
                      </a:ext>
                    </a:extLst>
                  </xdr:cNvPr>
                  <xdr:cNvSpPr>
                    <a:spLocks noChangeArrowheads="1"/>
                  </xdr:cNvSpPr>
                </xdr:nvSpPr>
                <xdr:spPr bwMode="auto">
                  <a:xfrm>
                    <a:off x="4357949" y="2393468"/>
                    <a:ext cx="137160" cy="137160"/>
                  </a:xfrm>
                  <a:prstGeom prst="rect">
                    <a:avLst/>
                  </a:prstGeom>
                  <a:solidFill>
                    <a:srgbClr val="8AC869"/>
                  </a:solidFill>
                  <a:ln>
                    <a:noFill/>
                  </a:ln>
                  <a:extLst>
                    <a:ext uri="{91240B29-F687-4F45-9708-019B960494DF}">
                      <a14:hiddenLine xmlns:a14="http://schemas.microsoft.com/office/drawing/2010/main" w="9525">
                        <a:solidFill>
                          <a:srgbClr val="000000"/>
                        </a:solidFill>
                        <a:miter lim="800000"/>
                        <a:headEnd/>
                        <a:tailEnd/>
                      </a14:hiddenLine>
                    </a:ext>
                  </a:extLst>
                </xdr:spPr>
                <xdr:txBody>
                  <a:bodyPr vert="horz" wrap="square" lIns="91440" tIns="45720" rIns="91440" bIns="45720" numCol="1" anchor="t" anchorCtr="0" compatLnSpc="1">
                    <a:prstTxWarp prst="textNoShape">
                      <a:avLst/>
                    </a:prstTxWarp>
                  </a:bodyPr>
                  <a:lstStyle>
                    <a:defPPr>
                      <a:defRPr lang="en-US"/>
                    </a:defPPr>
                    <a:lvl1pPr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1pPr>
                    <a:lvl2pPr marL="4572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2pPr>
                    <a:lvl3pPr marL="9144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3pPr>
                    <a:lvl4pPr marL="13716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4pPr>
                    <a:lvl5pPr marL="18288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9pPr>
                  </a:lstStyle>
                  <a:p>
                    <a:endParaRPr lang="en-US">
                      <a:solidFill>
                        <a:schemeClr val="tx1"/>
                      </a:solidFill>
                    </a:endParaRPr>
                  </a:p>
                </xdr:txBody>
              </xdr:sp>
              <xdr:sp macro="" textlink="">
                <xdr:nvSpPr>
                  <xdr:cNvPr id="49" name="Rectangle 48">
                    <a:extLst>
                      <a:ext uri="{FF2B5EF4-FFF2-40B4-BE49-F238E27FC236}">
                        <a16:creationId xmlns:a16="http://schemas.microsoft.com/office/drawing/2014/main" id="{00000000-0008-0000-0700-000031000000}"/>
                      </a:ext>
                    </a:extLst>
                  </xdr:cNvPr>
                  <xdr:cNvSpPr>
                    <a:spLocks noChangeArrowheads="1"/>
                  </xdr:cNvSpPr>
                </xdr:nvSpPr>
                <xdr:spPr bwMode="auto">
                  <a:xfrm>
                    <a:off x="4548022" y="2364634"/>
                    <a:ext cx="703879" cy="195546"/>
                  </a:xfrm>
                  <a:prstGeom prst="rect">
                    <a:avLst/>
                  </a:prstGeom>
                  <a:noFill/>
                  <a:ln>
                    <a:noFill/>
                  </a:ln>
                  <a:extLst>
                    <a:ext uri="{909E8E84-426E-40DD-AFC4-6F175D3DCCD1}">
                      <a14:hiddenFill xmlns:a14="http://schemas.microsoft.com/office/drawing/2010/main">
                        <a:solidFill>
                          <a:srgbClr val="FFFFFF"/>
                        </a:solidFill>
                      </a14:hiddenFill>
                    </a:ext>
                    <a:ext uri="{91240B29-F687-4F45-9708-019B960494DF}">
                      <a14:hiddenLine xmlns:a14="http://schemas.microsoft.com/office/drawing/2010/main" w="9525">
                        <a:solidFill>
                          <a:srgbClr val="000000"/>
                        </a:solidFill>
                        <a:miter lim="800000"/>
                        <a:headEnd/>
                        <a:tailEnd/>
                      </a14:hiddenLine>
                    </a:ext>
                  </a:extLst>
                </xdr:spPr>
                <xdr:txBody>
                  <a:bodyPr vert="horz" wrap="square" lIns="0" tIns="0" rIns="0" bIns="0" numCol="1" anchor="t" anchorCtr="0" compatLnSpc="1">
                    <a:prstTxWarp prst="textNoShape">
                      <a:avLst/>
                    </a:prstTxWarp>
                    <a:spAutoFit/>
                  </a:bodyPr>
                  <a:lstStyle>
                    <a:defPPr>
                      <a:defRPr lang="en-US"/>
                    </a:defPPr>
                    <a:lvl1pPr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1pPr>
                    <a:lvl2pPr marL="4572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2pPr>
                    <a:lvl3pPr marL="9144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3pPr>
                    <a:lvl4pPr marL="13716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4pPr>
                    <a:lvl5pPr marL="18288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9pPr>
                  </a:lstStyle>
                  <a:p>
                    <a:pPr marL="0" marR="0" lvl="0" indent="0" algn="l" defTabSz="914400" rtl="0" eaLnBrk="0" fontAlgn="base" latinLnBrk="0" hangingPunct="0">
                      <a:lnSpc>
                        <a:spcPct val="100000"/>
                      </a:lnSpc>
                      <a:spcBef>
                        <a:spcPct val="0"/>
                      </a:spcBef>
                      <a:spcAft>
                        <a:spcPct val="0"/>
                      </a:spcAft>
                      <a:buClrTx/>
                      <a:buSzTx/>
                      <a:buFontTx/>
                      <a:buNone/>
                      <a:tabLst/>
                    </a:pPr>
                    <a:r>
                      <a:rPr kumimoji="0" lang="en-US" altLang="en-US" sz="1300" b="0" i="0" u="none" strike="noStrike" cap="none" normalizeH="0" baseline="0">
                        <a:ln>
                          <a:noFill/>
                        </a:ln>
                        <a:effectLst/>
                        <a:latin typeface="Roboto" panose="02000000000000000000" pitchFamily="2" charset="0"/>
                        <a:ea typeface="Roboto" panose="02000000000000000000" pitchFamily="2" charset="0"/>
                      </a:rPr>
                      <a:t>Transport</a:t>
                    </a:r>
                    <a:endParaRPr kumimoji="0" lang="en-US" altLang="en-US" sz="1300" b="0" i="0" u="none" strike="noStrike" cap="none" normalizeH="0" baseline="-25000">
                      <a:ln>
                        <a:noFill/>
                      </a:ln>
                      <a:effectLst/>
                      <a:latin typeface="Roboto" panose="02000000000000000000" pitchFamily="2" charset="0"/>
                      <a:ea typeface="Roboto" panose="02000000000000000000" pitchFamily="2" charset="0"/>
                    </a:endParaRPr>
                  </a:p>
                </xdr:txBody>
              </xdr:sp>
              <xdr:sp macro="" textlink="">
                <xdr:nvSpPr>
                  <xdr:cNvPr id="50" name="Rectangle 49">
                    <a:extLst>
                      <a:ext uri="{FF2B5EF4-FFF2-40B4-BE49-F238E27FC236}">
                        <a16:creationId xmlns:a16="http://schemas.microsoft.com/office/drawing/2014/main" id="{00000000-0008-0000-0700-000032000000}"/>
                      </a:ext>
                    </a:extLst>
                  </xdr:cNvPr>
                  <xdr:cNvSpPr>
                    <a:spLocks noChangeArrowheads="1"/>
                  </xdr:cNvSpPr>
                </xdr:nvSpPr>
                <xdr:spPr bwMode="auto">
                  <a:xfrm>
                    <a:off x="4357949" y="2668684"/>
                    <a:ext cx="137160" cy="137160"/>
                  </a:xfrm>
                  <a:prstGeom prst="rect">
                    <a:avLst/>
                  </a:prstGeom>
                  <a:solidFill>
                    <a:srgbClr val="DA7D45"/>
                  </a:solidFill>
                  <a:ln>
                    <a:noFill/>
                  </a:ln>
                  <a:extLst>
                    <a:ext uri="{91240B29-F687-4F45-9708-019B960494DF}">
                      <a14:hiddenLine xmlns:a14="http://schemas.microsoft.com/office/drawing/2010/main" w="9525">
                        <a:solidFill>
                          <a:srgbClr val="000000"/>
                        </a:solidFill>
                        <a:miter lim="800000"/>
                        <a:headEnd/>
                        <a:tailEnd/>
                      </a14:hiddenLine>
                    </a:ext>
                  </a:extLst>
                </xdr:spPr>
                <xdr:txBody>
                  <a:bodyPr vert="horz" wrap="square" lIns="91440" tIns="45720" rIns="91440" bIns="45720" numCol="1" anchor="t" anchorCtr="0" compatLnSpc="1">
                    <a:prstTxWarp prst="textNoShape">
                      <a:avLst/>
                    </a:prstTxWarp>
                  </a:bodyPr>
                  <a:lstStyle>
                    <a:defPPr>
                      <a:defRPr lang="en-US"/>
                    </a:defPPr>
                    <a:lvl1pPr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1pPr>
                    <a:lvl2pPr marL="4572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2pPr>
                    <a:lvl3pPr marL="9144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3pPr>
                    <a:lvl4pPr marL="13716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4pPr>
                    <a:lvl5pPr marL="18288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9pPr>
                  </a:lstStyle>
                  <a:p>
                    <a:endParaRPr lang="en-US">
                      <a:solidFill>
                        <a:schemeClr val="tx1"/>
                      </a:solidFill>
                    </a:endParaRPr>
                  </a:p>
                </xdr:txBody>
              </xdr:sp>
              <xdr:sp macro="" textlink="">
                <xdr:nvSpPr>
                  <xdr:cNvPr id="51" name="Rectangle 50">
                    <a:extLst>
                      <a:ext uri="{FF2B5EF4-FFF2-40B4-BE49-F238E27FC236}">
                        <a16:creationId xmlns:a16="http://schemas.microsoft.com/office/drawing/2014/main" id="{00000000-0008-0000-0700-000033000000}"/>
                      </a:ext>
                    </a:extLst>
                  </xdr:cNvPr>
                  <xdr:cNvSpPr>
                    <a:spLocks noChangeArrowheads="1"/>
                  </xdr:cNvSpPr>
                </xdr:nvSpPr>
                <xdr:spPr bwMode="auto">
                  <a:xfrm>
                    <a:off x="4548022" y="2644607"/>
                    <a:ext cx="665055" cy="195546"/>
                  </a:xfrm>
                  <a:prstGeom prst="rect">
                    <a:avLst/>
                  </a:prstGeom>
                  <a:noFill/>
                  <a:ln>
                    <a:noFill/>
                  </a:ln>
                  <a:extLst>
                    <a:ext uri="{909E8E84-426E-40DD-AFC4-6F175D3DCCD1}">
                      <a14:hiddenFill xmlns:a14="http://schemas.microsoft.com/office/drawing/2010/main">
                        <a:solidFill>
                          <a:srgbClr val="FFFFFF"/>
                        </a:solidFill>
                      </a14:hiddenFill>
                    </a:ext>
                    <a:ext uri="{91240B29-F687-4F45-9708-019B960494DF}">
                      <a14:hiddenLine xmlns:a14="http://schemas.microsoft.com/office/drawing/2010/main" w="9525">
                        <a:solidFill>
                          <a:srgbClr val="000000"/>
                        </a:solidFill>
                        <a:miter lim="800000"/>
                        <a:headEnd/>
                        <a:tailEnd/>
                      </a14:hiddenLine>
                    </a:ext>
                  </a:extLst>
                </xdr:spPr>
                <xdr:txBody>
                  <a:bodyPr vert="horz" wrap="square" lIns="0" tIns="0" rIns="0" bIns="0" numCol="1" anchor="t" anchorCtr="0" compatLnSpc="1">
                    <a:prstTxWarp prst="textNoShape">
                      <a:avLst/>
                    </a:prstTxWarp>
                    <a:spAutoFit/>
                  </a:bodyPr>
                  <a:lstStyle>
                    <a:defPPr>
                      <a:defRPr lang="en-US"/>
                    </a:defPPr>
                    <a:lvl1pPr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1pPr>
                    <a:lvl2pPr marL="4572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2pPr>
                    <a:lvl3pPr marL="9144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3pPr>
                    <a:lvl4pPr marL="13716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4pPr>
                    <a:lvl5pPr marL="18288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9pPr>
                  </a:lstStyle>
                  <a:p>
                    <a:pPr marL="0" marR="0" lvl="0" indent="0" algn="l" defTabSz="914400" rtl="0" eaLnBrk="0" fontAlgn="base" latinLnBrk="0" hangingPunct="0">
                      <a:lnSpc>
                        <a:spcPct val="100000"/>
                      </a:lnSpc>
                      <a:spcBef>
                        <a:spcPct val="0"/>
                      </a:spcBef>
                      <a:spcAft>
                        <a:spcPct val="0"/>
                      </a:spcAft>
                      <a:buClrTx/>
                      <a:buSzTx/>
                      <a:buFontTx/>
                      <a:buNone/>
                      <a:tabLst/>
                    </a:pPr>
                    <a:r>
                      <a:rPr lang="en-US" altLang="en-US" sz="1300">
                        <a:latin typeface="Roboto" panose="02000000000000000000" pitchFamily="2" charset="0"/>
                        <a:ea typeface="Roboto" panose="02000000000000000000" pitchFamily="2" charset="0"/>
                      </a:rPr>
                      <a:t>Buildings</a:t>
                    </a:r>
                    <a:endParaRPr kumimoji="0" lang="en-US" altLang="en-US" sz="1300" b="0" i="0" u="none" strike="noStrike" cap="none" normalizeH="0" baseline="-25000">
                      <a:ln>
                        <a:noFill/>
                      </a:ln>
                      <a:effectLst/>
                      <a:latin typeface="Roboto" panose="02000000000000000000" pitchFamily="2" charset="0"/>
                      <a:ea typeface="Roboto" panose="02000000000000000000" pitchFamily="2" charset="0"/>
                    </a:endParaRPr>
                  </a:p>
                </xdr:txBody>
              </xdr:sp>
              <xdr:sp macro="" textlink="">
                <xdr:nvSpPr>
                  <xdr:cNvPr id="52" name="Rectangle 51">
                    <a:extLst>
                      <a:ext uri="{FF2B5EF4-FFF2-40B4-BE49-F238E27FC236}">
                        <a16:creationId xmlns:a16="http://schemas.microsoft.com/office/drawing/2014/main" id="{00000000-0008-0000-0700-000034000000}"/>
                      </a:ext>
                    </a:extLst>
                  </xdr:cNvPr>
                  <xdr:cNvSpPr>
                    <a:spLocks noChangeArrowheads="1"/>
                  </xdr:cNvSpPr>
                </xdr:nvSpPr>
                <xdr:spPr bwMode="auto">
                  <a:xfrm>
                    <a:off x="4357949" y="2938561"/>
                    <a:ext cx="137160" cy="137160"/>
                  </a:xfrm>
                  <a:prstGeom prst="rect">
                    <a:avLst/>
                  </a:prstGeom>
                  <a:solidFill>
                    <a:srgbClr val="E5BA4F"/>
                  </a:solidFill>
                  <a:ln>
                    <a:noFill/>
                  </a:ln>
                  <a:extLst>
                    <a:ext uri="{91240B29-F687-4F45-9708-019B960494DF}">
                      <a14:hiddenLine xmlns:a14="http://schemas.microsoft.com/office/drawing/2010/main" w="9525">
                        <a:solidFill>
                          <a:srgbClr val="000000"/>
                        </a:solidFill>
                        <a:miter lim="800000"/>
                        <a:headEnd/>
                        <a:tailEnd/>
                      </a14:hiddenLine>
                    </a:ext>
                  </a:extLst>
                </xdr:spPr>
                <xdr:txBody>
                  <a:bodyPr vert="horz" wrap="square" lIns="91440" tIns="45720" rIns="91440" bIns="45720" numCol="1" anchor="t" anchorCtr="0" compatLnSpc="1">
                    <a:prstTxWarp prst="textNoShape">
                      <a:avLst/>
                    </a:prstTxWarp>
                  </a:bodyPr>
                  <a:lstStyle>
                    <a:defPPr>
                      <a:defRPr lang="en-US"/>
                    </a:defPPr>
                    <a:lvl1pPr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1pPr>
                    <a:lvl2pPr marL="4572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2pPr>
                    <a:lvl3pPr marL="9144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3pPr>
                    <a:lvl4pPr marL="13716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4pPr>
                    <a:lvl5pPr marL="18288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9pPr>
                  </a:lstStyle>
                  <a:p>
                    <a:endParaRPr lang="en-US">
                      <a:solidFill>
                        <a:schemeClr val="tx1"/>
                      </a:solidFill>
                    </a:endParaRPr>
                  </a:p>
                </xdr:txBody>
              </xdr:sp>
              <xdr:sp macro="" textlink="">
                <xdr:nvSpPr>
                  <xdr:cNvPr id="53" name="Rectangle 52">
                    <a:extLst>
                      <a:ext uri="{FF2B5EF4-FFF2-40B4-BE49-F238E27FC236}">
                        <a16:creationId xmlns:a16="http://schemas.microsoft.com/office/drawing/2014/main" id="{00000000-0008-0000-0700-000035000000}"/>
                      </a:ext>
                    </a:extLst>
                  </xdr:cNvPr>
                  <xdr:cNvSpPr>
                    <a:spLocks noChangeArrowheads="1"/>
                  </xdr:cNvSpPr>
                </xdr:nvSpPr>
                <xdr:spPr bwMode="auto">
                  <a:xfrm>
                    <a:off x="4548022" y="2911310"/>
                    <a:ext cx="606755" cy="195546"/>
                  </a:xfrm>
                  <a:prstGeom prst="rect">
                    <a:avLst/>
                  </a:prstGeom>
                  <a:noFill/>
                  <a:ln>
                    <a:noFill/>
                  </a:ln>
                  <a:extLst>
                    <a:ext uri="{909E8E84-426E-40DD-AFC4-6F175D3DCCD1}">
                      <a14:hiddenFill xmlns:a14="http://schemas.microsoft.com/office/drawing/2010/main">
                        <a:solidFill>
                          <a:srgbClr val="FFFFFF"/>
                        </a:solidFill>
                      </a14:hiddenFill>
                    </a:ext>
                    <a:ext uri="{91240B29-F687-4F45-9708-019B960494DF}">
                      <a14:hiddenLine xmlns:a14="http://schemas.microsoft.com/office/drawing/2010/main" w="9525">
                        <a:solidFill>
                          <a:srgbClr val="000000"/>
                        </a:solidFill>
                        <a:miter lim="800000"/>
                        <a:headEnd/>
                        <a:tailEnd/>
                      </a14:hiddenLine>
                    </a:ext>
                  </a:extLst>
                </xdr:spPr>
                <xdr:txBody>
                  <a:bodyPr vert="horz" wrap="square" lIns="0" tIns="0" rIns="0" bIns="0" numCol="1" anchor="t" anchorCtr="0" compatLnSpc="1">
                    <a:prstTxWarp prst="textNoShape">
                      <a:avLst/>
                    </a:prstTxWarp>
                    <a:spAutoFit/>
                  </a:bodyPr>
                  <a:lstStyle>
                    <a:defPPr>
                      <a:defRPr lang="en-US"/>
                    </a:defPPr>
                    <a:lvl1pPr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1pPr>
                    <a:lvl2pPr marL="4572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2pPr>
                    <a:lvl3pPr marL="9144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3pPr>
                    <a:lvl4pPr marL="13716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4pPr>
                    <a:lvl5pPr marL="18288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9pPr>
                  </a:lstStyle>
                  <a:p>
                    <a:pPr marL="0" marR="0" lvl="0" indent="0" algn="l" defTabSz="914400" rtl="0" eaLnBrk="0" fontAlgn="base" latinLnBrk="0" hangingPunct="0">
                      <a:lnSpc>
                        <a:spcPct val="100000"/>
                      </a:lnSpc>
                      <a:spcBef>
                        <a:spcPct val="0"/>
                      </a:spcBef>
                      <a:spcAft>
                        <a:spcPct val="0"/>
                      </a:spcAft>
                      <a:buClrTx/>
                      <a:buSzTx/>
                      <a:buFontTx/>
                      <a:buNone/>
                      <a:tabLst/>
                    </a:pPr>
                    <a:r>
                      <a:rPr kumimoji="0" lang="en-US" altLang="en-US" sz="1300" b="0" i="0" u="none" strike="noStrike" cap="none" normalizeH="0" baseline="0">
                        <a:ln>
                          <a:noFill/>
                        </a:ln>
                        <a:effectLst/>
                        <a:latin typeface="Roboto" panose="02000000000000000000" pitchFamily="2" charset="0"/>
                        <a:ea typeface="Roboto" panose="02000000000000000000" pitchFamily="2" charset="0"/>
                      </a:rPr>
                      <a:t>Industry</a:t>
                    </a:r>
                    <a:endParaRPr kumimoji="0" lang="en-US" altLang="en-US" sz="1300" b="0" i="0" u="none" strike="noStrike" cap="none" normalizeH="0" baseline="-25000">
                      <a:ln>
                        <a:noFill/>
                      </a:ln>
                      <a:effectLst/>
                      <a:latin typeface="Roboto" panose="02000000000000000000" pitchFamily="2" charset="0"/>
                      <a:ea typeface="Roboto" panose="02000000000000000000" pitchFamily="2" charset="0"/>
                    </a:endParaRPr>
                  </a:p>
                </xdr:txBody>
              </xdr:sp>
              <xdr:sp macro="" textlink="">
                <xdr:nvSpPr>
                  <xdr:cNvPr id="54" name="Rectangle 53">
                    <a:extLst>
                      <a:ext uri="{FF2B5EF4-FFF2-40B4-BE49-F238E27FC236}">
                        <a16:creationId xmlns:a16="http://schemas.microsoft.com/office/drawing/2014/main" id="{00000000-0008-0000-0700-000036000000}"/>
                      </a:ext>
                    </a:extLst>
                  </xdr:cNvPr>
                  <xdr:cNvSpPr>
                    <a:spLocks noChangeArrowheads="1"/>
                  </xdr:cNvSpPr>
                </xdr:nvSpPr>
                <xdr:spPr bwMode="auto">
                  <a:xfrm>
                    <a:off x="4357949" y="3202088"/>
                    <a:ext cx="137160" cy="137160"/>
                  </a:xfrm>
                  <a:prstGeom prst="rect">
                    <a:avLst/>
                  </a:prstGeom>
                  <a:solidFill>
                    <a:srgbClr val="948BB3"/>
                  </a:solidFill>
                  <a:ln>
                    <a:noFill/>
                  </a:ln>
                  <a:extLst>
                    <a:ext uri="{91240B29-F687-4F45-9708-019B960494DF}">
                      <a14:hiddenLine xmlns:a14="http://schemas.microsoft.com/office/drawing/2010/main" w="9525">
                        <a:solidFill>
                          <a:srgbClr val="000000"/>
                        </a:solidFill>
                        <a:miter lim="800000"/>
                        <a:headEnd/>
                        <a:tailEnd/>
                      </a14:hiddenLine>
                    </a:ext>
                  </a:extLst>
                </xdr:spPr>
                <xdr:txBody>
                  <a:bodyPr vert="horz" wrap="square" lIns="91440" tIns="45720" rIns="91440" bIns="45720" numCol="1" anchor="t" anchorCtr="0" compatLnSpc="1">
                    <a:prstTxWarp prst="textNoShape">
                      <a:avLst/>
                    </a:prstTxWarp>
                  </a:bodyPr>
                  <a:lstStyle>
                    <a:defPPr>
                      <a:defRPr lang="en-US"/>
                    </a:defPPr>
                    <a:lvl1pPr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1pPr>
                    <a:lvl2pPr marL="4572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2pPr>
                    <a:lvl3pPr marL="9144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3pPr>
                    <a:lvl4pPr marL="13716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4pPr>
                    <a:lvl5pPr marL="18288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9pPr>
                  </a:lstStyle>
                  <a:p>
                    <a:endParaRPr lang="en-US">
                      <a:solidFill>
                        <a:schemeClr val="tx1"/>
                      </a:solidFill>
                    </a:endParaRPr>
                  </a:p>
                </xdr:txBody>
              </xdr:sp>
              <xdr:sp macro="" textlink="">
                <xdr:nvSpPr>
                  <xdr:cNvPr id="55" name="Rectangle 54">
                    <a:extLst>
                      <a:ext uri="{FF2B5EF4-FFF2-40B4-BE49-F238E27FC236}">
                        <a16:creationId xmlns:a16="http://schemas.microsoft.com/office/drawing/2014/main" id="{00000000-0008-0000-0700-000037000000}"/>
                      </a:ext>
                    </a:extLst>
                  </xdr:cNvPr>
                  <xdr:cNvSpPr>
                    <a:spLocks noChangeArrowheads="1"/>
                  </xdr:cNvSpPr>
                </xdr:nvSpPr>
                <xdr:spPr bwMode="auto">
                  <a:xfrm>
                    <a:off x="4548022" y="3179598"/>
                    <a:ext cx="538876" cy="195546"/>
                  </a:xfrm>
                  <a:prstGeom prst="rect">
                    <a:avLst/>
                  </a:prstGeom>
                  <a:noFill/>
                  <a:ln>
                    <a:noFill/>
                  </a:ln>
                  <a:extLst>
                    <a:ext uri="{909E8E84-426E-40DD-AFC4-6F175D3DCCD1}">
                      <a14:hiddenFill xmlns:a14="http://schemas.microsoft.com/office/drawing/2010/main">
                        <a:solidFill>
                          <a:srgbClr val="FFFFFF"/>
                        </a:solidFill>
                      </a14:hiddenFill>
                    </a:ext>
                    <a:ext uri="{91240B29-F687-4F45-9708-019B960494DF}">
                      <a14:hiddenLine xmlns:a14="http://schemas.microsoft.com/office/drawing/2010/main" w="9525">
                        <a:solidFill>
                          <a:srgbClr val="000000"/>
                        </a:solidFill>
                        <a:miter lim="800000"/>
                        <a:headEnd/>
                        <a:tailEnd/>
                      </a14:hiddenLine>
                    </a:ext>
                  </a:extLst>
                </xdr:spPr>
                <xdr:txBody>
                  <a:bodyPr vert="horz" wrap="square" lIns="0" tIns="0" rIns="0" bIns="0" numCol="1" anchor="t" anchorCtr="0" compatLnSpc="1">
                    <a:prstTxWarp prst="textNoShape">
                      <a:avLst/>
                    </a:prstTxWarp>
                    <a:spAutoFit/>
                  </a:bodyPr>
                  <a:lstStyle>
                    <a:defPPr>
                      <a:defRPr lang="en-US"/>
                    </a:defPPr>
                    <a:lvl1pPr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1pPr>
                    <a:lvl2pPr marL="4572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2pPr>
                    <a:lvl3pPr marL="9144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3pPr>
                    <a:lvl4pPr marL="13716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4pPr>
                    <a:lvl5pPr marL="18288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9pPr>
                  </a:lstStyle>
                  <a:p>
                    <a:pPr marL="0" marR="0" lvl="0" indent="0" algn="l" defTabSz="914400" rtl="0" eaLnBrk="0" fontAlgn="base" latinLnBrk="0" hangingPunct="0">
                      <a:lnSpc>
                        <a:spcPct val="100000"/>
                      </a:lnSpc>
                      <a:spcBef>
                        <a:spcPct val="0"/>
                      </a:spcBef>
                      <a:spcAft>
                        <a:spcPct val="0"/>
                      </a:spcAft>
                      <a:buClrTx/>
                      <a:buSzTx/>
                      <a:buFontTx/>
                      <a:buNone/>
                      <a:tabLst/>
                    </a:pPr>
                    <a:r>
                      <a:rPr lang="en-US" altLang="en-US" sz="1300">
                        <a:latin typeface="Roboto" panose="02000000000000000000" pitchFamily="2" charset="0"/>
                        <a:ea typeface="Roboto" panose="02000000000000000000" pitchFamily="2" charset="0"/>
                      </a:rPr>
                      <a:t>Electric</a:t>
                    </a:r>
                    <a:endParaRPr kumimoji="0" lang="en-US" altLang="en-US" sz="1300" b="0" i="0" u="none" strike="noStrike" cap="none" normalizeH="0" baseline="-25000">
                      <a:ln>
                        <a:noFill/>
                      </a:ln>
                      <a:effectLst/>
                      <a:latin typeface="Roboto" panose="02000000000000000000" pitchFamily="2" charset="0"/>
                      <a:ea typeface="Roboto" panose="02000000000000000000" pitchFamily="2" charset="0"/>
                    </a:endParaRPr>
                  </a:p>
                </xdr:txBody>
              </xdr:sp>
            </xdr:grpSp>
            <mc:AlternateContent xmlns:mc="http://schemas.openxmlformats.org/markup-compatibility/2006">
              <mc:Choice xmlns:a14="http://schemas.microsoft.com/office/drawing/2010/main" Requires="a14">
                <xdr:grpSp>
                  <xdr:nvGrpSpPr>
                    <xdr:cNvPr id="47" name="Group 46">
                      <a:extLst>
                        <a:ext uri="{FF2B5EF4-FFF2-40B4-BE49-F238E27FC236}">
                          <a16:creationId xmlns:a16="http://schemas.microsoft.com/office/drawing/2014/main" id="{00000000-0008-0000-0700-00002F000000}"/>
                        </a:ext>
                      </a:extLst>
                    </xdr:cNvPr>
                    <xdr:cNvGrpSpPr/>
                  </xdr:nvGrpSpPr>
                  <xdr:grpSpPr>
                    <a:xfrm>
                      <a:off x="0" y="0"/>
                      <a:ext cx="0" cy="0"/>
                      <a:chOff x="0" y="0"/>
                      <a:chExt cx="0" cy="0"/>
                    </a:xfrm>
                  </xdr:grpSpPr>
                </xdr:grpSp>
              </mc:Choice>
              <mc:Fallback/>
            </mc:AlternateContent>
          </xdr:grpSp>
        </xdr:grpSp>
        <xdr:grpSp>
          <xdr:nvGrpSpPr>
            <xdr:cNvPr id="34" name="Group 33">
              <a:extLst>
                <a:ext uri="{FF2B5EF4-FFF2-40B4-BE49-F238E27FC236}">
                  <a16:creationId xmlns:a16="http://schemas.microsoft.com/office/drawing/2014/main" id="{00000000-0008-0000-0700-000022000000}"/>
                </a:ext>
              </a:extLst>
            </xdr:cNvPr>
            <xdr:cNvGrpSpPr/>
          </xdr:nvGrpSpPr>
          <xdr:grpSpPr>
            <a:xfrm>
              <a:off x="11249703" y="8382010"/>
              <a:ext cx="5076758" cy="461665"/>
              <a:chOff x="11264644" y="4930588"/>
              <a:chExt cx="5076758" cy="461665"/>
            </a:xfrm>
          </xdr:grpSpPr>
          <xdr:grpSp>
            <xdr:nvGrpSpPr>
              <xdr:cNvPr id="35" name="Group 34">
                <a:extLst>
                  <a:ext uri="{FF2B5EF4-FFF2-40B4-BE49-F238E27FC236}">
                    <a16:creationId xmlns:a16="http://schemas.microsoft.com/office/drawing/2014/main" id="{00000000-0008-0000-0700-000023000000}"/>
                  </a:ext>
                </a:extLst>
              </xdr:cNvPr>
              <xdr:cNvGrpSpPr/>
            </xdr:nvGrpSpPr>
            <xdr:grpSpPr>
              <a:xfrm>
                <a:off x="11264644" y="4930588"/>
                <a:ext cx="5076758" cy="461665"/>
                <a:chOff x="2355612" y="5407223"/>
                <a:chExt cx="5076758" cy="461665"/>
              </a:xfrm>
            </xdr:grpSpPr>
            <xdr:sp macro="" textlink="">
              <xdr:nvSpPr>
                <xdr:cNvPr id="37" name="TextBox 3">
                  <a:extLst>
                    <a:ext uri="{FF2B5EF4-FFF2-40B4-BE49-F238E27FC236}">
                      <a16:creationId xmlns:a16="http://schemas.microsoft.com/office/drawing/2014/main" id="{00000000-0008-0000-0700-000025000000}"/>
                    </a:ext>
                  </a:extLst>
                </xdr:cNvPr>
                <xdr:cNvSpPr txBox="1"/>
              </xdr:nvSpPr>
              <xdr:spPr>
                <a:xfrm>
                  <a:off x="2355612" y="5410200"/>
                  <a:ext cx="623367" cy="276999"/>
                </a:xfrm>
                <a:prstGeom prst="rect">
                  <a:avLst/>
                </a:prstGeom>
                <a:noFill/>
              </xdr:spPr>
              <xdr:txBody>
                <a:bodyPr wrap="square" rtlCol="0">
                  <a:spAutoFit/>
                </a:bodyPr>
                <a:lstStyle>
                  <a:defPPr>
                    <a:defRPr lang="en-US"/>
                  </a:defPPr>
                  <a:lvl1pPr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1pPr>
                  <a:lvl2pPr marL="4572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2pPr>
                  <a:lvl3pPr marL="9144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3pPr>
                  <a:lvl4pPr marL="13716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4pPr>
                  <a:lvl5pPr marL="18288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9pPr>
                </a:lstStyle>
                <a:p>
                  <a:pPr>
                    <a:spcBef>
                      <a:spcPts val="0"/>
                    </a:spcBef>
                  </a:pPr>
                  <a:r>
                    <a:rPr lang="en-US" sz="1200" b="1">
                      <a:solidFill>
                        <a:schemeClr val="tx1"/>
                      </a:solidFill>
                      <a:latin typeface="Roboto" panose="02000000000000000000" pitchFamily="2" charset="0"/>
                      <a:ea typeface="Roboto" panose="02000000000000000000" pitchFamily="2" charset="0"/>
                    </a:rPr>
                    <a:t>2005</a:t>
                  </a:r>
                </a:p>
              </xdr:txBody>
            </xdr:sp>
            <xdr:sp macro="" textlink="">
              <xdr:nvSpPr>
                <xdr:cNvPr id="38" name="TextBox 7">
                  <a:extLst>
                    <a:ext uri="{FF2B5EF4-FFF2-40B4-BE49-F238E27FC236}">
                      <a16:creationId xmlns:a16="http://schemas.microsoft.com/office/drawing/2014/main" id="{00000000-0008-0000-0700-000026000000}"/>
                    </a:ext>
                  </a:extLst>
                </xdr:cNvPr>
                <xdr:cNvSpPr txBox="1"/>
              </xdr:nvSpPr>
              <xdr:spPr>
                <a:xfrm>
                  <a:off x="3009789" y="5410200"/>
                  <a:ext cx="623367" cy="276999"/>
                </a:xfrm>
                <a:prstGeom prst="rect">
                  <a:avLst/>
                </a:prstGeom>
                <a:noFill/>
              </xdr:spPr>
              <xdr:txBody>
                <a:bodyPr wrap="square" rtlCol="0">
                  <a:spAutoFit/>
                </a:bodyPr>
                <a:lstStyle>
                  <a:defPPr>
                    <a:defRPr lang="en-US"/>
                  </a:defPPr>
                  <a:lvl1pPr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1pPr>
                  <a:lvl2pPr marL="4572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2pPr>
                  <a:lvl3pPr marL="9144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3pPr>
                  <a:lvl4pPr marL="13716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4pPr>
                  <a:lvl5pPr marL="18288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9pPr>
                </a:lstStyle>
                <a:p>
                  <a:pPr>
                    <a:spcBef>
                      <a:spcPts val="0"/>
                    </a:spcBef>
                  </a:pPr>
                  <a:r>
                    <a:rPr lang="en-US" sz="1200" b="1">
                      <a:solidFill>
                        <a:schemeClr val="tx1"/>
                      </a:solidFill>
                      <a:latin typeface="Roboto" panose="02000000000000000000" pitchFamily="2" charset="0"/>
                      <a:ea typeface="Roboto" panose="02000000000000000000" pitchFamily="2" charset="0"/>
                    </a:rPr>
                    <a:t>2021</a:t>
                  </a:r>
                </a:p>
              </xdr:txBody>
            </xdr:sp>
            <xdr:sp macro="" textlink="">
              <xdr:nvSpPr>
                <xdr:cNvPr id="39" name="TextBox 8">
                  <a:extLst>
                    <a:ext uri="{FF2B5EF4-FFF2-40B4-BE49-F238E27FC236}">
                      <a16:creationId xmlns:a16="http://schemas.microsoft.com/office/drawing/2014/main" id="{00000000-0008-0000-0700-000027000000}"/>
                    </a:ext>
                  </a:extLst>
                </xdr:cNvPr>
                <xdr:cNvSpPr txBox="1"/>
              </xdr:nvSpPr>
              <xdr:spPr>
                <a:xfrm>
                  <a:off x="3639008" y="5409403"/>
                  <a:ext cx="701996" cy="278684"/>
                </a:xfrm>
                <a:prstGeom prst="rect">
                  <a:avLst/>
                </a:prstGeom>
                <a:noFill/>
              </xdr:spPr>
              <xdr:txBody>
                <a:bodyPr wrap="square" rtlCol="0">
                  <a:spAutoFit/>
                </a:bodyPr>
                <a:lstStyle>
                  <a:defPPr>
                    <a:defRPr lang="en-US"/>
                  </a:defPPr>
                  <a:lvl1pPr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1pPr>
                  <a:lvl2pPr marL="4572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2pPr>
                  <a:lvl3pPr marL="9144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3pPr>
                  <a:lvl4pPr marL="13716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4pPr>
                  <a:lvl5pPr marL="18288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9pPr>
                </a:lstStyle>
                <a:p>
                  <a:pPr>
                    <a:spcBef>
                      <a:spcPts val="0"/>
                    </a:spcBef>
                  </a:pPr>
                  <a:r>
                    <a:rPr lang="en-US" sz="1200">
                      <a:solidFill>
                        <a:schemeClr val="tx1"/>
                      </a:solidFill>
                      <a:latin typeface="Roboto" panose="02000000000000000000" pitchFamily="2" charset="0"/>
                      <a:ea typeface="Roboto" panose="02000000000000000000" pitchFamily="2" charset="0"/>
                    </a:rPr>
                    <a:t>Electric</a:t>
                  </a:r>
                </a:p>
              </xdr:txBody>
            </xdr:sp>
            <xdr:sp macro="" textlink="">
              <xdr:nvSpPr>
                <xdr:cNvPr id="40" name="TextBox 9">
                  <a:extLst>
                    <a:ext uri="{FF2B5EF4-FFF2-40B4-BE49-F238E27FC236}">
                      <a16:creationId xmlns:a16="http://schemas.microsoft.com/office/drawing/2014/main" id="{00000000-0008-0000-0700-000028000000}"/>
                    </a:ext>
                  </a:extLst>
                </xdr:cNvPr>
                <xdr:cNvSpPr txBox="1"/>
              </xdr:nvSpPr>
              <xdr:spPr>
                <a:xfrm>
                  <a:off x="4258039" y="5409403"/>
                  <a:ext cx="749628" cy="276999"/>
                </a:xfrm>
                <a:prstGeom prst="rect">
                  <a:avLst/>
                </a:prstGeom>
                <a:noFill/>
              </xdr:spPr>
              <xdr:txBody>
                <a:bodyPr wrap="square" rtlCol="0">
                  <a:spAutoFit/>
                </a:bodyPr>
                <a:lstStyle>
                  <a:defPPr>
                    <a:defRPr lang="en-US"/>
                  </a:defPPr>
                  <a:lvl1pPr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1pPr>
                  <a:lvl2pPr marL="4572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2pPr>
                  <a:lvl3pPr marL="9144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3pPr>
                  <a:lvl4pPr marL="13716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4pPr>
                  <a:lvl5pPr marL="18288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9pPr>
                </a:lstStyle>
                <a:p>
                  <a:pPr>
                    <a:spcBef>
                      <a:spcPts val="0"/>
                    </a:spcBef>
                  </a:pPr>
                  <a:r>
                    <a:rPr lang="en-US" sz="1200">
                      <a:solidFill>
                        <a:schemeClr val="tx1"/>
                      </a:solidFill>
                      <a:latin typeface="Roboto" panose="02000000000000000000" pitchFamily="2" charset="0"/>
                      <a:ea typeface="Roboto" panose="02000000000000000000" pitchFamily="2" charset="0"/>
                    </a:rPr>
                    <a:t>Industry</a:t>
                  </a:r>
                </a:p>
              </xdr:txBody>
            </xdr:sp>
            <xdr:sp macro="" textlink="">
              <xdr:nvSpPr>
                <xdr:cNvPr id="41" name="TextBox 10">
                  <a:extLst>
                    <a:ext uri="{FF2B5EF4-FFF2-40B4-BE49-F238E27FC236}">
                      <a16:creationId xmlns:a16="http://schemas.microsoft.com/office/drawing/2014/main" id="{00000000-0008-0000-0700-000029000000}"/>
                    </a:ext>
                  </a:extLst>
                </xdr:cNvPr>
                <xdr:cNvSpPr txBox="1"/>
              </xdr:nvSpPr>
              <xdr:spPr>
                <a:xfrm>
                  <a:off x="4856627" y="5409402"/>
                  <a:ext cx="846556" cy="278684"/>
                </a:xfrm>
                <a:prstGeom prst="rect">
                  <a:avLst/>
                </a:prstGeom>
                <a:noFill/>
              </xdr:spPr>
              <xdr:txBody>
                <a:bodyPr wrap="square" rtlCol="0">
                  <a:spAutoFit/>
                </a:bodyPr>
                <a:lstStyle>
                  <a:defPPr>
                    <a:defRPr lang="en-US"/>
                  </a:defPPr>
                  <a:lvl1pPr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1pPr>
                  <a:lvl2pPr marL="4572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2pPr>
                  <a:lvl3pPr marL="9144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3pPr>
                  <a:lvl4pPr marL="13716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4pPr>
                  <a:lvl5pPr marL="18288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9pPr>
                </a:lstStyle>
                <a:p>
                  <a:pPr>
                    <a:spcBef>
                      <a:spcPts val="0"/>
                    </a:spcBef>
                  </a:pPr>
                  <a:r>
                    <a:rPr lang="en-US" sz="1200">
                      <a:solidFill>
                        <a:schemeClr val="tx1"/>
                      </a:solidFill>
                      <a:latin typeface="Roboto" panose="02000000000000000000" pitchFamily="2" charset="0"/>
                      <a:ea typeface="Roboto" panose="02000000000000000000" pitchFamily="2" charset="0"/>
                    </a:rPr>
                    <a:t>Buildings</a:t>
                  </a:r>
                </a:p>
              </xdr:txBody>
            </xdr:sp>
            <xdr:sp macro="" textlink="">
              <xdr:nvSpPr>
                <xdr:cNvPr id="42" name="TextBox 11">
                  <a:extLst>
                    <a:ext uri="{FF2B5EF4-FFF2-40B4-BE49-F238E27FC236}">
                      <a16:creationId xmlns:a16="http://schemas.microsoft.com/office/drawing/2014/main" id="{00000000-0008-0000-0700-00002A000000}"/>
                    </a:ext>
                  </a:extLst>
                </xdr:cNvPr>
                <xdr:cNvSpPr txBox="1"/>
              </xdr:nvSpPr>
              <xdr:spPr>
                <a:xfrm>
                  <a:off x="5499289" y="5409402"/>
                  <a:ext cx="905111" cy="278684"/>
                </a:xfrm>
                <a:prstGeom prst="rect">
                  <a:avLst/>
                </a:prstGeom>
                <a:noFill/>
              </xdr:spPr>
              <xdr:txBody>
                <a:bodyPr wrap="square" rtlCol="0">
                  <a:spAutoFit/>
                </a:bodyPr>
                <a:lstStyle>
                  <a:defPPr>
                    <a:defRPr lang="en-US"/>
                  </a:defPPr>
                  <a:lvl1pPr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1pPr>
                  <a:lvl2pPr marL="4572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2pPr>
                  <a:lvl3pPr marL="9144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3pPr>
                  <a:lvl4pPr marL="13716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4pPr>
                  <a:lvl5pPr marL="18288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9pPr>
                </a:lstStyle>
                <a:p>
                  <a:pPr>
                    <a:spcBef>
                      <a:spcPts val="0"/>
                    </a:spcBef>
                  </a:pPr>
                  <a:r>
                    <a:rPr lang="en-US" sz="1200">
                      <a:solidFill>
                        <a:schemeClr val="tx1"/>
                      </a:solidFill>
                      <a:latin typeface="Roboto" panose="02000000000000000000" pitchFamily="2" charset="0"/>
                      <a:ea typeface="Roboto" panose="02000000000000000000" pitchFamily="2" charset="0"/>
                    </a:rPr>
                    <a:t>Transport</a:t>
                  </a:r>
                </a:p>
              </xdr:txBody>
            </xdr:sp>
            <xdr:sp macro="" textlink="">
              <xdr:nvSpPr>
                <xdr:cNvPr id="43" name="TextBox 15">
                  <a:extLst>
                    <a:ext uri="{FF2B5EF4-FFF2-40B4-BE49-F238E27FC236}">
                      <a16:creationId xmlns:a16="http://schemas.microsoft.com/office/drawing/2014/main" id="{00000000-0008-0000-0700-00002B000000}"/>
                    </a:ext>
                  </a:extLst>
                </xdr:cNvPr>
                <xdr:cNvSpPr txBox="1"/>
              </xdr:nvSpPr>
              <xdr:spPr>
                <a:xfrm>
                  <a:off x="6733765" y="5407223"/>
                  <a:ext cx="698605" cy="461665"/>
                </a:xfrm>
                <a:prstGeom prst="rect">
                  <a:avLst/>
                </a:prstGeom>
                <a:noFill/>
              </xdr:spPr>
              <xdr:txBody>
                <a:bodyPr wrap="square" rtlCol="0">
                  <a:spAutoFit/>
                </a:bodyPr>
                <a:lstStyle>
                  <a:defPPr>
                    <a:defRPr lang="en-US"/>
                  </a:defPPr>
                  <a:lvl1pPr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1pPr>
                  <a:lvl2pPr marL="4572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2pPr>
                  <a:lvl3pPr marL="9144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3pPr>
                  <a:lvl4pPr marL="13716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4pPr>
                  <a:lvl5pPr marL="18288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9pPr>
                </a:lstStyle>
                <a:p>
                  <a:pPr>
                    <a:spcBef>
                      <a:spcPts val="0"/>
                    </a:spcBef>
                  </a:pPr>
                  <a:r>
                    <a:rPr lang="en-US" sz="1200" b="1">
                      <a:solidFill>
                        <a:schemeClr val="tx1"/>
                      </a:solidFill>
                      <a:latin typeface="Roboto" panose="02000000000000000000" pitchFamily="2" charset="0"/>
                      <a:ea typeface="Roboto" panose="02000000000000000000" pitchFamily="2" charset="0"/>
                    </a:rPr>
                    <a:t>2030</a:t>
                  </a:r>
                  <a:br>
                    <a:rPr lang="en-US" sz="1200" b="1">
                      <a:solidFill>
                        <a:schemeClr val="tx1"/>
                      </a:solidFill>
                      <a:latin typeface="Roboto" panose="02000000000000000000" pitchFamily="2" charset="0"/>
                      <a:ea typeface="Roboto" panose="02000000000000000000" pitchFamily="2" charset="0"/>
                    </a:rPr>
                  </a:br>
                  <a:r>
                    <a:rPr lang="en-US" sz="1200" b="1">
                      <a:solidFill>
                        <a:schemeClr val="tx1"/>
                      </a:solidFill>
                      <a:latin typeface="Roboto" panose="02000000000000000000" pitchFamily="2" charset="0"/>
                      <a:ea typeface="Roboto" panose="02000000000000000000" pitchFamily="2" charset="0"/>
                    </a:rPr>
                    <a:t>Target</a:t>
                  </a:r>
                </a:p>
              </xdr:txBody>
            </xdr:sp>
          </xdr:grpSp>
          <xdr:sp macro="" textlink="">
            <xdr:nvSpPr>
              <xdr:cNvPr id="36" name="TextBox 35">
                <a:extLst>
                  <a:ext uri="{FF2B5EF4-FFF2-40B4-BE49-F238E27FC236}">
                    <a16:creationId xmlns:a16="http://schemas.microsoft.com/office/drawing/2014/main" id="{00000000-0008-0000-0700-000024000000}"/>
                  </a:ext>
                </a:extLst>
              </xdr:cNvPr>
              <xdr:cNvSpPr txBox="1"/>
            </xdr:nvSpPr>
            <xdr:spPr>
              <a:xfrm>
                <a:off x="15074382" y="4930589"/>
                <a:ext cx="781111" cy="276999"/>
              </a:xfrm>
              <a:prstGeom prst="rect">
                <a:avLst/>
              </a:prstGeom>
              <a:noFill/>
            </xdr:spPr>
            <xdr:txBody>
              <a:bodyPr wrap="square" rtlCol="0">
                <a:noAutofit/>
              </a:bodyPr>
              <a:lstStyle>
                <a:defPPr>
                  <a:defRPr lang="en-US"/>
                </a:defPPr>
                <a:lvl1pPr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1pPr>
                <a:lvl2pPr marL="4572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2pPr>
                <a:lvl3pPr marL="9144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3pPr>
                <a:lvl4pPr marL="13716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4pPr>
                <a:lvl5pPr marL="18288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9pPr>
              </a:lstStyle>
              <a:p>
                <a:pPr>
                  <a:spcBef>
                    <a:spcPts val="0"/>
                  </a:spcBef>
                </a:pPr>
                <a:r>
                  <a:rPr lang="en-US" sz="1200">
                    <a:solidFill>
                      <a:schemeClr val="tx1"/>
                    </a:solidFill>
                    <a:latin typeface="Roboto" panose="02000000000000000000" pitchFamily="2" charset="0"/>
                    <a:ea typeface="Roboto" panose="02000000000000000000" pitchFamily="2" charset="0"/>
                  </a:rPr>
                  <a:t>Gap</a:t>
                </a:r>
              </a:p>
            </xdr:txBody>
          </xdr:sp>
        </xdr:grpSp>
      </xdr:grpSp>
      <xdr:sp macro="" textlink="">
        <xdr:nvSpPr>
          <xdr:cNvPr id="56" name="TextBox 55">
            <a:extLst>
              <a:ext uri="{FF2B5EF4-FFF2-40B4-BE49-F238E27FC236}">
                <a16:creationId xmlns:a16="http://schemas.microsoft.com/office/drawing/2014/main" id="{00000000-0008-0000-0700-000038000000}"/>
              </a:ext>
            </a:extLst>
          </xdr:cNvPr>
          <xdr:cNvSpPr txBox="1"/>
        </xdr:nvSpPr>
        <xdr:spPr>
          <a:xfrm>
            <a:off x="3003176" y="3361766"/>
            <a:ext cx="4967942" cy="33861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algn="ctr"/>
            <a:r>
              <a:rPr lang="en-US" sz="1600" b="1">
                <a:solidFill>
                  <a:srgbClr val="000099"/>
                </a:solidFill>
                <a:latin typeface="Roboto" panose="02000000000000000000" pitchFamily="2" charset="0"/>
                <a:ea typeface="Roboto" panose="02000000000000000000" pitchFamily="2" charset="0"/>
              </a:rPr>
              <a:t>EPS-EI</a:t>
            </a:r>
          </a:p>
        </xdr:txBody>
      </xdr:sp>
    </xdr:grp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548226</xdr:colOff>
      <xdr:row>18</xdr:row>
      <xdr:rowOff>68960</xdr:rowOff>
    </xdr:from>
    <xdr:to>
      <xdr:col>32</xdr:col>
      <xdr:colOff>286181</xdr:colOff>
      <xdr:row>48</xdr:row>
      <xdr:rowOff>168542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pSpPr/>
      </xdr:nvGrpSpPr>
      <xdr:grpSpPr>
        <a:xfrm>
          <a:off x="11805044" y="3497960"/>
          <a:ext cx="9436137" cy="5814582"/>
          <a:chOff x="10331822" y="3496236"/>
          <a:chExt cx="9532470" cy="5702523"/>
        </a:xfrm>
      </xdr:grpSpPr>
      <xdr:grpSp>
        <xdr:nvGrpSpPr>
          <xdr:cNvPr id="3" name="Group 2">
            <a:extLst>
              <a:ext uri="{FF2B5EF4-FFF2-40B4-BE49-F238E27FC236}">
                <a16:creationId xmlns:a16="http://schemas.microsoft.com/office/drawing/2014/main" id="{00000000-0008-0000-0800-000003000000}"/>
              </a:ext>
            </a:extLst>
          </xdr:cNvPr>
          <xdr:cNvGrpSpPr/>
        </xdr:nvGrpSpPr>
        <xdr:grpSpPr>
          <a:xfrm>
            <a:off x="10331822" y="3496236"/>
            <a:ext cx="9532470" cy="5702523"/>
            <a:chOff x="2835087" y="2151529"/>
            <a:chExt cx="9412941" cy="5818317"/>
          </a:xfrm>
        </xdr:grpSpPr>
        <xdr:graphicFrame macro="">
          <xdr:nvGraphicFramePr>
            <xdr:cNvPr id="14" name="Chart 13">
              <a:extLst>
                <a:ext uri="{FF2B5EF4-FFF2-40B4-BE49-F238E27FC236}">
                  <a16:creationId xmlns:a16="http://schemas.microsoft.com/office/drawing/2014/main" id="{00000000-0008-0000-0800-00000E000000}"/>
                </a:ext>
              </a:extLst>
            </xdr:cNvPr>
            <xdr:cNvGraphicFramePr/>
          </xdr:nvGraphicFramePr>
          <xdr:xfrm>
            <a:off x="2835087" y="2757766"/>
            <a:ext cx="9412941" cy="521208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  <xdr:grpSp>
          <xdr:nvGrpSpPr>
            <xdr:cNvPr id="15" name="Group 14">
              <a:extLst>
                <a:ext uri="{FF2B5EF4-FFF2-40B4-BE49-F238E27FC236}">
                  <a16:creationId xmlns:a16="http://schemas.microsoft.com/office/drawing/2014/main" id="{00000000-0008-0000-0800-00000F000000}"/>
                </a:ext>
              </a:extLst>
            </xdr:cNvPr>
            <xdr:cNvGrpSpPr/>
          </xdr:nvGrpSpPr>
          <xdr:grpSpPr>
            <a:xfrm>
              <a:off x="4269446" y="2151529"/>
              <a:ext cx="7558936" cy="3579539"/>
              <a:chOff x="0" y="0"/>
              <a:chExt cx="7219469" cy="3486328"/>
            </a:xfrm>
          </xdr:grpSpPr>
          <xdr:grpSp>
            <xdr:nvGrpSpPr>
              <xdr:cNvPr id="16" name="Group 15">
                <a:extLst>
                  <a:ext uri="{FF2B5EF4-FFF2-40B4-BE49-F238E27FC236}">
                    <a16:creationId xmlns:a16="http://schemas.microsoft.com/office/drawing/2014/main" id="{00000000-0008-0000-0800-000010000000}"/>
                  </a:ext>
                </a:extLst>
              </xdr:cNvPr>
              <xdr:cNvGrpSpPr/>
            </xdr:nvGrpSpPr>
            <xdr:grpSpPr>
              <a:xfrm>
                <a:off x="6333622" y="2458666"/>
                <a:ext cx="885847" cy="1027662"/>
                <a:chOff x="6333601" y="2444934"/>
                <a:chExt cx="893947" cy="1010508"/>
              </a:xfrm>
            </xdr:grpSpPr>
            <xdr:sp macro="" textlink="">
              <xdr:nvSpPr>
                <xdr:cNvPr id="18" name="Rectangle 17">
                  <a:extLst>
                    <a:ext uri="{FF2B5EF4-FFF2-40B4-BE49-F238E27FC236}">
                      <a16:creationId xmlns:a16="http://schemas.microsoft.com/office/drawing/2014/main" id="{00000000-0008-0000-0800-000012000000}"/>
                    </a:ext>
                  </a:extLst>
                </xdr:cNvPr>
                <xdr:cNvSpPr>
                  <a:spLocks noChangeArrowheads="1"/>
                </xdr:cNvSpPr>
              </xdr:nvSpPr>
              <xdr:spPr bwMode="auto">
                <a:xfrm>
                  <a:off x="6333601" y="2473773"/>
                  <a:ext cx="137160" cy="137160"/>
                </a:xfrm>
                <a:prstGeom prst="rect">
                  <a:avLst/>
                </a:prstGeom>
                <a:solidFill>
                  <a:srgbClr val="8AC869"/>
                </a:solidFill>
                <a:ln>
                  <a:noFill/>
                </a:ln>
                <a:extLs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="horz" wrap="square" lIns="91440" tIns="45720" rIns="91440" bIns="45720" numCol="1" anchor="t" anchorCtr="0" compatLnSpc="1">
                  <a:prstTxWarp prst="textNoShape">
                    <a:avLst/>
                  </a:prstTxWarp>
                </a:bodyPr>
                <a:lstStyle>
                  <a:defPPr>
                    <a:defRPr lang="en-US"/>
                  </a:defPPr>
                  <a:lvl1pPr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1pPr>
                  <a:lvl2pPr marL="4572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2pPr>
                  <a:lvl3pPr marL="9144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3pPr>
                  <a:lvl4pPr marL="13716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4pPr>
                  <a:lvl5pPr marL="18288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9pPr>
                </a:lstStyle>
                <a:p>
                  <a:endParaRPr lang="en-US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19" name="Rectangle 18">
                  <a:extLst>
                    <a:ext uri="{FF2B5EF4-FFF2-40B4-BE49-F238E27FC236}">
                      <a16:creationId xmlns:a16="http://schemas.microsoft.com/office/drawing/2014/main" id="{00000000-0008-0000-0800-000013000000}"/>
                    </a:ext>
                  </a:extLst>
                </xdr:cNvPr>
                <xdr:cNvSpPr>
                  <a:spLocks noChangeArrowheads="1"/>
                </xdr:cNvSpPr>
              </xdr:nvSpPr>
              <xdr:spPr bwMode="auto">
                <a:xfrm>
                  <a:off x="6523669" y="2444934"/>
                  <a:ext cx="703879" cy="195546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 xmlns:a14="http://schemas.microsoft.com/office/drawing/2010/main">
                      <a:solidFill>
                        <a:srgbClr val="FFFFFF"/>
                      </a:solidFill>
                    </a14:hiddenFill>
                  </a:ex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="horz" wrap="square" lIns="0" tIns="0" rIns="0" bIns="0" numCol="1" anchor="t" anchorCtr="0" compatLnSpc="1">
                  <a:prstTxWarp prst="textNoShape">
                    <a:avLst/>
                  </a:prstTxWarp>
                  <a:spAutoFit/>
                </a:bodyPr>
                <a:lstStyle>
                  <a:defPPr>
                    <a:defRPr lang="en-US"/>
                  </a:defPPr>
                  <a:lvl1pPr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1pPr>
                  <a:lvl2pPr marL="4572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2pPr>
                  <a:lvl3pPr marL="9144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3pPr>
                  <a:lvl4pPr marL="13716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4pPr>
                  <a:lvl5pPr marL="18288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9pPr>
                </a:lstStyle>
                <a:p>
                  <a:pPr marL="0" marR="0" lvl="0" indent="0" algn="l" defTabSz="914400" rtl="0" eaLnBrk="0" fontAlgn="base" latinLnBrk="0" hangingPunct="0">
                    <a:lnSpc>
                      <a:spcPct val="100000"/>
                    </a:lnSpc>
                    <a:spcBef>
                      <a:spcPct val="0"/>
                    </a:spcBef>
                    <a:spcAft>
                      <a:spcPct val="0"/>
                    </a:spcAft>
                    <a:buClrTx/>
                    <a:buSzTx/>
                    <a:buFontTx/>
                    <a:buNone/>
                    <a:tabLst/>
                  </a:pPr>
                  <a:r>
                    <a:rPr kumimoji="0" lang="en-US" altLang="en-US" sz="1300" b="0" i="0" u="none" strike="noStrike" cap="none" normalizeH="0" baseline="0">
                      <a:ln>
                        <a:noFill/>
                      </a:ln>
                      <a:effectLst/>
                      <a:latin typeface="Roboto" panose="02000000000000000000" pitchFamily="2" charset="0"/>
                      <a:ea typeface="Roboto" panose="02000000000000000000" pitchFamily="2" charset="0"/>
                    </a:rPr>
                    <a:t>Transport</a:t>
                  </a:r>
                  <a:endParaRPr kumimoji="0" lang="en-US" altLang="en-US" sz="1300" b="0" i="0" u="none" strike="noStrike" cap="none" normalizeH="0" baseline="-25000">
                    <a:ln>
                      <a:noFill/>
                    </a:ln>
                    <a:effectLst/>
                    <a:latin typeface="Roboto" panose="02000000000000000000" pitchFamily="2" charset="0"/>
                    <a:ea typeface="Roboto" panose="02000000000000000000" pitchFamily="2" charset="0"/>
                  </a:endParaRPr>
                </a:p>
              </xdr:txBody>
            </xdr:sp>
            <xdr:sp macro="" textlink="">
              <xdr:nvSpPr>
                <xdr:cNvPr id="20" name="Rectangle 19">
                  <a:extLst>
                    <a:ext uri="{FF2B5EF4-FFF2-40B4-BE49-F238E27FC236}">
                      <a16:creationId xmlns:a16="http://schemas.microsoft.com/office/drawing/2014/main" id="{00000000-0008-0000-0800-000014000000}"/>
                    </a:ext>
                  </a:extLst>
                </xdr:cNvPr>
                <xdr:cNvSpPr>
                  <a:spLocks noChangeArrowheads="1"/>
                </xdr:cNvSpPr>
              </xdr:nvSpPr>
              <xdr:spPr bwMode="auto">
                <a:xfrm>
                  <a:off x="6333601" y="2748986"/>
                  <a:ext cx="137160" cy="137160"/>
                </a:xfrm>
                <a:prstGeom prst="rect">
                  <a:avLst/>
                </a:prstGeom>
                <a:solidFill>
                  <a:srgbClr val="DA7D45"/>
                </a:solidFill>
                <a:ln>
                  <a:noFill/>
                </a:ln>
                <a:extLs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="horz" wrap="square" lIns="91440" tIns="45720" rIns="91440" bIns="45720" numCol="1" anchor="t" anchorCtr="0" compatLnSpc="1">
                  <a:prstTxWarp prst="textNoShape">
                    <a:avLst/>
                  </a:prstTxWarp>
                </a:bodyPr>
                <a:lstStyle>
                  <a:defPPr>
                    <a:defRPr lang="en-US"/>
                  </a:defPPr>
                  <a:lvl1pPr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1pPr>
                  <a:lvl2pPr marL="4572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2pPr>
                  <a:lvl3pPr marL="9144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3pPr>
                  <a:lvl4pPr marL="13716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4pPr>
                  <a:lvl5pPr marL="18288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9pPr>
                </a:lstStyle>
                <a:p>
                  <a:endParaRPr lang="en-US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21" name="Rectangle 20">
                  <a:extLst>
                    <a:ext uri="{FF2B5EF4-FFF2-40B4-BE49-F238E27FC236}">
                      <a16:creationId xmlns:a16="http://schemas.microsoft.com/office/drawing/2014/main" id="{00000000-0008-0000-0800-000015000000}"/>
                    </a:ext>
                  </a:extLst>
                </xdr:cNvPr>
                <xdr:cNvSpPr>
                  <a:spLocks noChangeArrowheads="1"/>
                </xdr:cNvSpPr>
              </xdr:nvSpPr>
              <xdr:spPr bwMode="auto">
                <a:xfrm>
                  <a:off x="6523669" y="2724910"/>
                  <a:ext cx="665055" cy="195546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 xmlns:a14="http://schemas.microsoft.com/office/drawing/2010/main">
                      <a:solidFill>
                        <a:srgbClr val="FFFFFF"/>
                      </a:solidFill>
                    </a14:hiddenFill>
                  </a:ex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="horz" wrap="square" lIns="0" tIns="0" rIns="0" bIns="0" numCol="1" anchor="t" anchorCtr="0" compatLnSpc="1">
                  <a:prstTxWarp prst="textNoShape">
                    <a:avLst/>
                  </a:prstTxWarp>
                  <a:spAutoFit/>
                </a:bodyPr>
                <a:lstStyle>
                  <a:defPPr>
                    <a:defRPr lang="en-US"/>
                  </a:defPPr>
                  <a:lvl1pPr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1pPr>
                  <a:lvl2pPr marL="4572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2pPr>
                  <a:lvl3pPr marL="9144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3pPr>
                  <a:lvl4pPr marL="13716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4pPr>
                  <a:lvl5pPr marL="18288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9pPr>
                </a:lstStyle>
                <a:p>
                  <a:pPr marL="0" marR="0" lvl="0" indent="0" algn="l" defTabSz="914400" rtl="0" eaLnBrk="0" fontAlgn="base" latinLnBrk="0" hangingPunct="0">
                    <a:lnSpc>
                      <a:spcPct val="100000"/>
                    </a:lnSpc>
                    <a:spcBef>
                      <a:spcPct val="0"/>
                    </a:spcBef>
                    <a:spcAft>
                      <a:spcPct val="0"/>
                    </a:spcAft>
                    <a:buClrTx/>
                    <a:buSzTx/>
                    <a:buFontTx/>
                    <a:buNone/>
                    <a:tabLst/>
                  </a:pPr>
                  <a:r>
                    <a:rPr lang="en-US" altLang="en-US" sz="1300">
                      <a:latin typeface="Roboto" panose="02000000000000000000" pitchFamily="2" charset="0"/>
                      <a:ea typeface="Roboto" panose="02000000000000000000" pitchFamily="2" charset="0"/>
                    </a:rPr>
                    <a:t>Buildings</a:t>
                  </a:r>
                  <a:endParaRPr kumimoji="0" lang="en-US" altLang="en-US" sz="1300" b="0" i="0" u="none" strike="noStrike" cap="none" normalizeH="0" baseline="-25000">
                    <a:ln>
                      <a:noFill/>
                    </a:ln>
                    <a:effectLst/>
                    <a:latin typeface="Roboto" panose="02000000000000000000" pitchFamily="2" charset="0"/>
                    <a:ea typeface="Roboto" panose="02000000000000000000" pitchFamily="2" charset="0"/>
                  </a:endParaRPr>
                </a:p>
              </xdr:txBody>
            </xdr:sp>
            <xdr:sp macro="" textlink="">
              <xdr:nvSpPr>
                <xdr:cNvPr id="22" name="Rectangle 21">
                  <a:extLst>
                    <a:ext uri="{FF2B5EF4-FFF2-40B4-BE49-F238E27FC236}">
                      <a16:creationId xmlns:a16="http://schemas.microsoft.com/office/drawing/2014/main" id="{00000000-0008-0000-0800-000016000000}"/>
                    </a:ext>
                  </a:extLst>
                </xdr:cNvPr>
                <xdr:cNvSpPr>
                  <a:spLocks noChangeArrowheads="1"/>
                </xdr:cNvSpPr>
              </xdr:nvSpPr>
              <xdr:spPr bwMode="auto">
                <a:xfrm>
                  <a:off x="6333601" y="3018861"/>
                  <a:ext cx="137160" cy="137160"/>
                </a:xfrm>
                <a:prstGeom prst="rect">
                  <a:avLst/>
                </a:prstGeom>
                <a:solidFill>
                  <a:srgbClr val="E5BA4F"/>
                </a:solidFill>
                <a:ln>
                  <a:noFill/>
                </a:ln>
                <a:extLs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="horz" wrap="square" lIns="91440" tIns="45720" rIns="91440" bIns="45720" numCol="1" anchor="t" anchorCtr="0" compatLnSpc="1">
                  <a:prstTxWarp prst="textNoShape">
                    <a:avLst/>
                  </a:prstTxWarp>
                </a:bodyPr>
                <a:lstStyle>
                  <a:defPPr>
                    <a:defRPr lang="en-US"/>
                  </a:defPPr>
                  <a:lvl1pPr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1pPr>
                  <a:lvl2pPr marL="4572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2pPr>
                  <a:lvl3pPr marL="9144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3pPr>
                  <a:lvl4pPr marL="13716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4pPr>
                  <a:lvl5pPr marL="18288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9pPr>
                </a:lstStyle>
                <a:p>
                  <a:endParaRPr lang="en-US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23" name="Rectangle 22">
                  <a:extLst>
                    <a:ext uri="{FF2B5EF4-FFF2-40B4-BE49-F238E27FC236}">
                      <a16:creationId xmlns:a16="http://schemas.microsoft.com/office/drawing/2014/main" id="{00000000-0008-0000-0800-000017000000}"/>
                    </a:ext>
                  </a:extLst>
                </xdr:cNvPr>
                <xdr:cNvSpPr>
                  <a:spLocks noChangeArrowheads="1"/>
                </xdr:cNvSpPr>
              </xdr:nvSpPr>
              <xdr:spPr bwMode="auto">
                <a:xfrm>
                  <a:off x="6523669" y="2991610"/>
                  <a:ext cx="606755" cy="195546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 xmlns:a14="http://schemas.microsoft.com/office/drawing/2010/main">
                      <a:solidFill>
                        <a:srgbClr val="FFFFFF"/>
                      </a:solidFill>
                    </a14:hiddenFill>
                  </a:ex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="horz" wrap="square" lIns="0" tIns="0" rIns="0" bIns="0" numCol="1" anchor="t" anchorCtr="0" compatLnSpc="1">
                  <a:prstTxWarp prst="textNoShape">
                    <a:avLst/>
                  </a:prstTxWarp>
                  <a:spAutoFit/>
                </a:bodyPr>
                <a:lstStyle>
                  <a:defPPr>
                    <a:defRPr lang="en-US"/>
                  </a:defPPr>
                  <a:lvl1pPr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1pPr>
                  <a:lvl2pPr marL="4572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2pPr>
                  <a:lvl3pPr marL="9144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3pPr>
                  <a:lvl4pPr marL="13716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4pPr>
                  <a:lvl5pPr marL="18288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9pPr>
                </a:lstStyle>
                <a:p>
                  <a:pPr marL="0" marR="0" lvl="0" indent="0" algn="l" defTabSz="914400" rtl="0" eaLnBrk="0" fontAlgn="base" latinLnBrk="0" hangingPunct="0">
                    <a:lnSpc>
                      <a:spcPct val="100000"/>
                    </a:lnSpc>
                    <a:spcBef>
                      <a:spcPct val="0"/>
                    </a:spcBef>
                    <a:spcAft>
                      <a:spcPct val="0"/>
                    </a:spcAft>
                    <a:buClrTx/>
                    <a:buSzTx/>
                    <a:buFontTx/>
                    <a:buNone/>
                    <a:tabLst/>
                  </a:pPr>
                  <a:r>
                    <a:rPr kumimoji="0" lang="en-US" altLang="en-US" sz="1300" b="0" i="0" u="none" strike="noStrike" cap="none" normalizeH="0" baseline="0">
                      <a:ln>
                        <a:noFill/>
                      </a:ln>
                      <a:effectLst/>
                      <a:latin typeface="Roboto" panose="02000000000000000000" pitchFamily="2" charset="0"/>
                      <a:ea typeface="Roboto" panose="02000000000000000000" pitchFamily="2" charset="0"/>
                    </a:rPr>
                    <a:t>Industry</a:t>
                  </a:r>
                  <a:endParaRPr kumimoji="0" lang="en-US" altLang="en-US" sz="1300" b="0" i="0" u="none" strike="noStrike" cap="none" normalizeH="0" baseline="-25000">
                    <a:ln>
                      <a:noFill/>
                    </a:ln>
                    <a:effectLst/>
                    <a:latin typeface="Roboto" panose="02000000000000000000" pitchFamily="2" charset="0"/>
                    <a:ea typeface="Roboto" panose="02000000000000000000" pitchFamily="2" charset="0"/>
                  </a:endParaRPr>
                </a:p>
              </xdr:txBody>
            </xdr:sp>
            <xdr:sp macro="" textlink="">
              <xdr:nvSpPr>
                <xdr:cNvPr id="24" name="Rectangle 23">
                  <a:extLst>
                    <a:ext uri="{FF2B5EF4-FFF2-40B4-BE49-F238E27FC236}">
                      <a16:creationId xmlns:a16="http://schemas.microsoft.com/office/drawing/2014/main" id="{00000000-0008-0000-0800-000018000000}"/>
                    </a:ext>
                  </a:extLst>
                </xdr:cNvPr>
                <xdr:cNvSpPr>
                  <a:spLocks noChangeArrowheads="1"/>
                </xdr:cNvSpPr>
              </xdr:nvSpPr>
              <xdr:spPr bwMode="auto">
                <a:xfrm>
                  <a:off x="6333601" y="3282386"/>
                  <a:ext cx="137160" cy="137160"/>
                </a:xfrm>
                <a:prstGeom prst="rect">
                  <a:avLst/>
                </a:prstGeom>
                <a:solidFill>
                  <a:srgbClr val="948BB3"/>
                </a:solidFill>
                <a:ln>
                  <a:noFill/>
                </a:ln>
                <a:extLs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="horz" wrap="square" lIns="91440" tIns="45720" rIns="91440" bIns="45720" numCol="1" anchor="t" anchorCtr="0" compatLnSpc="1">
                  <a:prstTxWarp prst="textNoShape">
                    <a:avLst/>
                  </a:prstTxWarp>
                </a:bodyPr>
                <a:lstStyle>
                  <a:defPPr>
                    <a:defRPr lang="en-US"/>
                  </a:defPPr>
                  <a:lvl1pPr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1pPr>
                  <a:lvl2pPr marL="4572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2pPr>
                  <a:lvl3pPr marL="9144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3pPr>
                  <a:lvl4pPr marL="13716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4pPr>
                  <a:lvl5pPr marL="18288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9pPr>
                </a:lstStyle>
                <a:p>
                  <a:endParaRPr lang="en-US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25" name="Rectangle 24">
                  <a:extLst>
                    <a:ext uri="{FF2B5EF4-FFF2-40B4-BE49-F238E27FC236}">
                      <a16:creationId xmlns:a16="http://schemas.microsoft.com/office/drawing/2014/main" id="{00000000-0008-0000-0800-000019000000}"/>
                    </a:ext>
                  </a:extLst>
                </xdr:cNvPr>
                <xdr:cNvSpPr>
                  <a:spLocks noChangeArrowheads="1"/>
                </xdr:cNvSpPr>
              </xdr:nvSpPr>
              <xdr:spPr bwMode="auto">
                <a:xfrm>
                  <a:off x="6523669" y="3259896"/>
                  <a:ext cx="538876" cy="195546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 xmlns:a14="http://schemas.microsoft.com/office/drawing/2010/main">
                      <a:solidFill>
                        <a:srgbClr val="FFFFFF"/>
                      </a:solidFill>
                    </a14:hiddenFill>
                  </a:ex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="horz" wrap="square" lIns="0" tIns="0" rIns="0" bIns="0" numCol="1" anchor="t" anchorCtr="0" compatLnSpc="1">
                  <a:prstTxWarp prst="textNoShape">
                    <a:avLst/>
                  </a:prstTxWarp>
                  <a:spAutoFit/>
                </a:bodyPr>
                <a:lstStyle>
                  <a:defPPr>
                    <a:defRPr lang="en-US"/>
                  </a:defPPr>
                  <a:lvl1pPr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1pPr>
                  <a:lvl2pPr marL="4572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2pPr>
                  <a:lvl3pPr marL="9144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3pPr>
                  <a:lvl4pPr marL="13716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4pPr>
                  <a:lvl5pPr marL="18288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9pPr>
                </a:lstStyle>
                <a:p>
                  <a:pPr marL="0" marR="0" lvl="0" indent="0" algn="l" defTabSz="914400" rtl="0" eaLnBrk="0" fontAlgn="base" latinLnBrk="0" hangingPunct="0">
                    <a:lnSpc>
                      <a:spcPct val="100000"/>
                    </a:lnSpc>
                    <a:spcBef>
                      <a:spcPct val="0"/>
                    </a:spcBef>
                    <a:spcAft>
                      <a:spcPct val="0"/>
                    </a:spcAft>
                    <a:buClrTx/>
                    <a:buSzTx/>
                    <a:buFontTx/>
                    <a:buNone/>
                    <a:tabLst/>
                  </a:pPr>
                  <a:r>
                    <a:rPr lang="en-US" altLang="en-US" sz="1300">
                      <a:latin typeface="Roboto" panose="02000000000000000000" pitchFamily="2" charset="0"/>
                      <a:ea typeface="Roboto" panose="02000000000000000000" pitchFamily="2" charset="0"/>
                    </a:rPr>
                    <a:t>Electric</a:t>
                  </a:r>
                  <a:endParaRPr kumimoji="0" lang="en-US" altLang="en-US" sz="1300" b="0" i="0" u="none" strike="noStrike" cap="none" normalizeH="0" baseline="-25000">
                    <a:ln>
                      <a:noFill/>
                    </a:ln>
                    <a:effectLst/>
                    <a:latin typeface="Roboto" panose="02000000000000000000" pitchFamily="2" charset="0"/>
                    <a:ea typeface="Roboto" panose="02000000000000000000" pitchFamily="2" charset="0"/>
                  </a:endParaRPr>
                </a:p>
              </xdr:txBody>
            </xdr:sp>
          </xdr:grpSp>
          <mc:AlternateContent xmlns:mc="http://schemas.openxmlformats.org/markup-compatibility/2006">
            <mc:Choice xmlns:a14="http://schemas.microsoft.com/office/drawing/2010/main" Requires="a14">
              <xdr:grpSp>
                <xdr:nvGrpSpPr>
                  <xdr:cNvPr id="17" name="Group 16">
                    <a:extLst>
                      <a:ext uri="{FF2B5EF4-FFF2-40B4-BE49-F238E27FC236}">
                        <a16:creationId xmlns:a16="http://schemas.microsoft.com/office/drawing/2014/main" id="{00000000-0008-0000-0800-000011000000}"/>
                      </a:ext>
                    </a:extLst>
                  </xdr:cNvPr>
                  <xdr:cNvGrpSpPr/>
                </xdr:nvGrpSpPr>
                <xdr:grpSpPr>
                  <a:xfrm>
                    <a:off x="0" y="0"/>
                    <a:ext cx="0" cy="0"/>
                    <a:chOff x="0" y="0"/>
                    <a:chExt cx="0" cy="0"/>
                  </a:xfrm>
                </xdr:grpSpPr>
              </xdr:grpSp>
            </mc:Choice>
            <mc:Fallback/>
          </mc:AlternateContent>
        </xdr:grpSp>
      </xdr:grpSp>
      <xdr:grpSp>
        <xdr:nvGrpSpPr>
          <xdr:cNvPr id="4" name="Group 3">
            <a:extLst>
              <a:ext uri="{FF2B5EF4-FFF2-40B4-BE49-F238E27FC236}">
                <a16:creationId xmlns:a16="http://schemas.microsoft.com/office/drawing/2014/main" id="{00000000-0008-0000-0800-000004000000}"/>
              </a:ext>
            </a:extLst>
          </xdr:cNvPr>
          <xdr:cNvGrpSpPr/>
        </xdr:nvGrpSpPr>
        <xdr:grpSpPr>
          <a:xfrm>
            <a:off x="11713883" y="8382010"/>
            <a:ext cx="6577958" cy="461665"/>
            <a:chOff x="11728824" y="4930588"/>
            <a:chExt cx="6577958" cy="461665"/>
          </a:xfrm>
        </xdr:grpSpPr>
        <xdr:grpSp>
          <xdr:nvGrpSpPr>
            <xdr:cNvPr id="5" name="Group 4">
              <a:extLst>
                <a:ext uri="{FF2B5EF4-FFF2-40B4-BE49-F238E27FC236}">
                  <a16:creationId xmlns:a16="http://schemas.microsoft.com/office/drawing/2014/main" id="{00000000-0008-0000-0800-000005000000}"/>
                </a:ext>
              </a:extLst>
            </xdr:cNvPr>
            <xdr:cNvGrpSpPr/>
          </xdr:nvGrpSpPr>
          <xdr:grpSpPr>
            <a:xfrm>
              <a:off x="11728824" y="4930588"/>
              <a:ext cx="6577958" cy="461665"/>
              <a:chOff x="2819792" y="5407223"/>
              <a:chExt cx="6577958" cy="461665"/>
            </a:xfrm>
          </xdr:grpSpPr>
          <xdr:sp macro="" textlink="">
            <xdr:nvSpPr>
              <xdr:cNvPr id="7" name="TextBox 3">
                <a:extLst>
                  <a:ext uri="{FF2B5EF4-FFF2-40B4-BE49-F238E27FC236}">
                    <a16:creationId xmlns:a16="http://schemas.microsoft.com/office/drawing/2014/main" id="{00000000-0008-0000-0800-000007000000}"/>
                  </a:ext>
                </a:extLst>
              </xdr:cNvPr>
              <xdr:cNvSpPr txBox="1"/>
            </xdr:nvSpPr>
            <xdr:spPr>
              <a:xfrm>
                <a:off x="2819792" y="5410200"/>
                <a:ext cx="623367" cy="276999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en-US"/>
                </a:defPPr>
                <a:lvl1pPr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1pPr>
                <a:lvl2pPr marL="4572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2pPr>
                <a:lvl3pPr marL="9144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3pPr>
                <a:lvl4pPr marL="13716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4pPr>
                <a:lvl5pPr marL="18288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9pPr>
              </a:lstStyle>
              <a:p>
                <a:pPr>
                  <a:spcBef>
                    <a:spcPts val="0"/>
                  </a:spcBef>
                </a:pPr>
                <a:r>
                  <a:rPr lang="en-US" sz="1200" b="1">
                    <a:solidFill>
                      <a:schemeClr val="tx1"/>
                    </a:solidFill>
                    <a:latin typeface="Roboto" panose="02000000000000000000" pitchFamily="2" charset="0"/>
                    <a:ea typeface="Roboto" panose="02000000000000000000" pitchFamily="2" charset="0"/>
                  </a:rPr>
                  <a:t>2005</a:t>
                </a:r>
              </a:p>
            </xdr:txBody>
          </xdr:sp>
          <xdr:sp macro="" textlink="">
            <xdr:nvSpPr>
              <xdr:cNvPr id="8" name="TextBox 7">
                <a:extLst>
                  <a:ext uri="{FF2B5EF4-FFF2-40B4-BE49-F238E27FC236}">
                    <a16:creationId xmlns:a16="http://schemas.microsoft.com/office/drawing/2014/main" id="{00000000-0008-0000-0800-000008000000}"/>
                  </a:ext>
                </a:extLst>
              </xdr:cNvPr>
              <xdr:cNvSpPr txBox="1"/>
            </xdr:nvSpPr>
            <xdr:spPr>
              <a:xfrm>
                <a:off x="3681379" y="5410200"/>
                <a:ext cx="623367" cy="276999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en-US"/>
                </a:defPPr>
                <a:lvl1pPr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1pPr>
                <a:lvl2pPr marL="4572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2pPr>
                <a:lvl3pPr marL="9144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3pPr>
                <a:lvl4pPr marL="13716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4pPr>
                <a:lvl5pPr marL="18288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9pPr>
              </a:lstStyle>
              <a:p>
                <a:pPr>
                  <a:spcBef>
                    <a:spcPts val="0"/>
                  </a:spcBef>
                </a:pPr>
                <a:r>
                  <a:rPr lang="en-US" sz="1200" b="1">
                    <a:solidFill>
                      <a:schemeClr val="tx1"/>
                    </a:solidFill>
                    <a:latin typeface="Roboto" panose="02000000000000000000" pitchFamily="2" charset="0"/>
                    <a:ea typeface="Roboto" panose="02000000000000000000" pitchFamily="2" charset="0"/>
                  </a:rPr>
                  <a:t>2021</a:t>
                </a:r>
              </a:p>
            </xdr:txBody>
          </xdr:sp>
          <xdr:sp macro="" textlink="">
            <xdr:nvSpPr>
              <xdr:cNvPr id="9" name="TextBox 8">
                <a:extLst>
                  <a:ext uri="{FF2B5EF4-FFF2-40B4-BE49-F238E27FC236}">
                    <a16:creationId xmlns:a16="http://schemas.microsoft.com/office/drawing/2014/main" id="{00000000-0008-0000-0800-000009000000}"/>
                  </a:ext>
                </a:extLst>
              </xdr:cNvPr>
              <xdr:cNvSpPr txBox="1"/>
            </xdr:nvSpPr>
            <xdr:spPr>
              <a:xfrm>
                <a:off x="4478503" y="5409403"/>
                <a:ext cx="701996" cy="278684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en-US"/>
                </a:defPPr>
                <a:lvl1pPr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1pPr>
                <a:lvl2pPr marL="4572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2pPr>
                <a:lvl3pPr marL="9144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3pPr>
                <a:lvl4pPr marL="13716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4pPr>
                <a:lvl5pPr marL="18288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9pPr>
              </a:lstStyle>
              <a:p>
                <a:pPr>
                  <a:spcBef>
                    <a:spcPts val="0"/>
                  </a:spcBef>
                </a:pPr>
                <a:r>
                  <a:rPr lang="en-US" sz="1200">
                    <a:solidFill>
                      <a:schemeClr val="tx1"/>
                    </a:solidFill>
                    <a:latin typeface="Roboto" panose="02000000000000000000" pitchFamily="2" charset="0"/>
                    <a:ea typeface="Roboto" panose="02000000000000000000" pitchFamily="2" charset="0"/>
                  </a:rPr>
                  <a:t>Electric</a:t>
                </a:r>
              </a:p>
            </xdr:txBody>
          </xdr:sp>
          <xdr:sp macro="" textlink="">
            <xdr:nvSpPr>
              <xdr:cNvPr id="10" name="TextBox 9">
                <a:extLst>
                  <a:ext uri="{FF2B5EF4-FFF2-40B4-BE49-F238E27FC236}">
                    <a16:creationId xmlns:a16="http://schemas.microsoft.com/office/drawing/2014/main" id="{00000000-0008-0000-0800-00000A000000}"/>
                  </a:ext>
                </a:extLst>
              </xdr:cNvPr>
              <xdr:cNvSpPr txBox="1"/>
            </xdr:nvSpPr>
            <xdr:spPr>
              <a:xfrm>
                <a:off x="5304928" y="5409403"/>
                <a:ext cx="749628" cy="276999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en-US"/>
                </a:defPPr>
                <a:lvl1pPr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1pPr>
                <a:lvl2pPr marL="4572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2pPr>
                <a:lvl3pPr marL="9144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3pPr>
                <a:lvl4pPr marL="13716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4pPr>
                <a:lvl5pPr marL="18288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9pPr>
              </a:lstStyle>
              <a:p>
                <a:pPr>
                  <a:spcBef>
                    <a:spcPts val="0"/>
                  </a:spcBef>
                </a:pPr>
                <a:r>
                  <a:rPr lang="en-US" sz="1200">
                    <a:solidFill>
                      <a:schemeClr val="tx1"/>
                    </a:solidFill>
                    <a:latin typeface="Roboto" panose="02000000000000000000" pitchFamily="2" charset="0"/>
                    <a:ea typeface="Roboto" panose="02000000000000000000" pitchFamily="2" charset="0"/>
                  </a:rPr>
                  <a:t>Industry</a:t>
                </a:r>
              </a:p>
            </xdr:txBody>
          </xdr:sp>
          <xdr:sp macro="" textlink="">
            <xdr:nvSpPr>
              <xdr:cNvPr id="11" name="TextBox 10">
                <a:extLst>
                  <a:ext uri="{FF2B5EF4-FFF2-40B4-BE49-F238E27FC236}">
                    <a16:creationId xmlns:a16="http://schemas.microsoft.com/office/drawing/2014/main" id="{00000000-0008-0000-0800-00000B000000}"/>
                  </a:ext>
                </a:extLst>
              </xdr:cNvPr>
              <xdr:cNvSpPr txBox="1"/>
            </xdr:nvSpPr>
            <xdr:spPr>
              <a:xfrm>
                <a:off x="6150429" y="5409402"/>
                <a:ext cx="846556" cy="278684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en-US"/>
                </a:defPPr>
                <a:lvl1pPr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1pPr>
                <a:lvl2pPr marL="4572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2pPr>
                <a:lvl3pPr marL="9144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3pPr>
                <a:lvl4pPr marL="13716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4pPr>
                <a:lvl5pPr marL="18288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9pPr>
              </a:lstStyle>
              <a:p>
                <a:pPr>
                  <a:spcBef>
                    <a:spcPts val="0"/>
                  </a:spcBef>
                </a:pPr>
                <a:r>
                  <a:rPr lang="en-US" sz="1200">
                    <a:solidFill>
                      <a:schemeClr val="tx1"/>
                    </a:solidFill>
                    <a:latin typeface="Roboto" panose="02000000000000000000" pitchFamily="2" charset="0"/>
                    <a:ea typeface="Roboto" panose="02000000000000000000" pitchFamily="2" charset="0"/>
                  </a:rPr>
                  <a:t>Buildings</a:t>
                </a:r>
              </a:p>
            </xdr:txBody>
          </xdr:sp>
          <xdr:sp macro="" textlink="">
            <xdr:nvSpPr>
              <xdr:cNvPr id="12" name="TextBox 11">
                <a:extLst>
                  <a:ext uri="{FF2B5EF4-FFF2-40B4-BE49-F238E27FC236}">
                    <a16:creationId xmlns:a16="http://schemas.microsoft.com/office/drawing/2014/main" id="{00000000-0008-0000-0800-00000C000000}"/>
                  </a:ext>
                </a:extLst>
              </xdr:cNvPr>
              <xdr:cNvSpPr txBox="1"/>
            </xdr:nvSpPr>
            <xdr:spPr>
              <a:xfrm>
                <a:off x="6951120" y="5409402"/>
                <a:ext cx="905111" cy="278684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en-US"/>
                </a:defPPr>
                <a:lvl1pPr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1pPr>
                <a:lvl2pPr marL="4572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2pPr>
                <a:lvl3pPr marL="9144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3pPr>
                <a:lvl4pPr marL="13716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4pPr>
                <a:lvl5pPr marL="18288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9pPr>
              </a:lstStyle>
              <a:p>
                <a:pPr>
                  <a:spcBef>
                    <a:spcPts val="0"/>
                  </a:spcBef>
                </a:pPr>
                <a:r>
                  <a:rPr lang="en-US" sz="1200">
                    <a:solidFill>
                      <a:schemeClr val="tx1"/>
                    </a:solidFill>
                    <a:latin typeface="Roboto" panose="02000000000000000000" pitchFamily="2" charset="0"/>
                    <a:ea typeface="Roboto" panose="02000000000000000000" pitchFamily="2" charset="0"/>
                  </a:rPr>
                  <a:t>Transport</a:t>
                </a:r>
              </a:p>
            </xdr:txBody>
          </xdr:sp>
          <xdr:sp macro="" textlink="">
            <xdr:nvSpPr>
              <xdr:cNvPr id="13" name="TextBox 15">
                <a:extLst>
                  <a:ext uri="{FF2B5EF4-FFF2-40B4-BE49-F238E27FC236}">
                    <a16:creationId xmlns:a16="http://schemas.microsoft.com/office/drawing/2014/main" id="{00000000-0008-0000-0800-00000D000000}"/>
                  </a:ext>
                </a:extLst>
              </xdr:cNvPr>
              <xdr:cNvSpPr txBox="1"/>
            </xdr:nvSpPr>
            <xdr:spPr>
              <a:xfrm>
                <a:off x="8699145" y="5407223"/>
                <a:ext cx="698605" cy="461665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en-US"/>
                </a:defPPr>
                <a:lvl1pPr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1pPr>
                <a:lvl2pPr marL="4572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2pPr>
                <a:lvl3pPr marL="9144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3pPr>
                <a:lvl4pPr marL="13716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4pPr>
                <a:lvl5pPr marL="18288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9pPr>
              </a:lstStyle>
              <a:p>
                <a:pPr>
                  <a:spcBef>
                    <a:spcPts val="0"/>
                  </a:spcBef>
                </a:pPr>
                <a:r>
                  <a:rPr lang="en-US" sz="1200" b="1">
                    <a:solidFill>
                      <a:schemeClr val="tx1"/>
                    </a:solidFill>
                    <a:latin typeface="Roboto" panose="02000000000000000000" pitchFamily="2" charset="0"/>
                    <a:ea typeface="Roboto" panose="02000000000000000000" pitchFamily="2" charset="0"/>
                  </a:rPr>
                  <a:t>2030</a:t>
                </a:r>
                <a:br>
                  <a:rPr lang="en-US" sz="1200" b="1">
                    <a:solidFill>
                      <a:schemeClr val="tx1"/>
                    </a:solidFill>
                    <a:latin typeface="Roboto" panose="02000000000000000000" pitchFamily="2" charset="0"/>
                    <a:ea typeface="Roboto" panose="02000000000000000000" pitchFamily="2" charset="0"/>
                  </a:rPr>
                </a:br>
                <a:r>
                  <a:rPr lang="en-US" sz="1200" b="1">
                    <a:solidFill>
                      <a:schemeClr val="tx1"/>
                    </a:solidFill>
                    <a:latin typeface="Roboto" panose="02000000000000000000" pitchFamily="2" charset="0"/>
                    <a:ea typeface="Roboto" panose="02000000000000000000" pitchFamily="2" charset="0"/>
                  </a:rPr>
                  <a:t>Target</a:t>
                </a:r>
              </a:p>
            </xdr:txBody>
          </xdr:sp>
        </xdr:grpSp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00000000-0008-0000-0800-000006000000}"/>
                </a:ext>
              </a:extLst>
            </xdr:cNvPr>
            <xdr:cNvSpPr txBox="1"/>
          </xdr:nvSpPr>
          <xdr:spPr>
            <a:xfrm>
              <a:off x="16674353" y="4930589"/>
              <a:ext cx="781111" cy="276999"/>
            </a:xfrm>
            <a:prstGeom prst="rect">
              <a:avLst/>
            </a:prstGeom>
            <a:noFill/>
          </xdr:spPr>
          <xdr:txBody>
            <a:bodyPr wrap="square" rtlCol="0">
              <a:noAutofit/>
            </a:bodyPr>
            <a:lstStyle>
              <a:defPPr>
                <a:defRPr lang="en-US"/>
              </a:defPPr>
              <a:lvl1pPr algn="ctr" rtl="0" eaLnBrk="0" fontAlgn="base" hangingPunct="0">
                <a:spcBef>
                  <a:spcPct val="50000"/>
                </a:spcBef>
                <a:spcAft>
                  <a:spcPct val="0"/>
                </a:spcAft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ctr" rtl="0" eaLnBrk="0" fontAlgn="base" hangingPunct="0">
                <a:spcBef>
                  <a:spcPct val="50000"/>
                </a:spcBef>
                <a:spcAft>
                  <a:spcPct val="0"/>
                </a:spcAft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ctr" rtl="0" eaLnBrk="0" fontAlgn="base" hangingPunct="0">
                <a:spcBef>
                  <a:spcPct val="50000"/>
                </a:spcBef>
                <a:spcAft>
                  <a:spcPct val="0"/>
                </a:spcAft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ctr" rtl="0" eaLnBrk="0" fontAlgn="base" hangingPunct="0">
                <a:spcBef>
                  <a:spcPct val="50000"/>
                </a:spcBef>
                <a:spcAft>
                  <a:spcPct val="0"/>
                </a:spcAft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ctr" rtl="0" eaLnBrk="0" fontAlgn="base" hangingPunct="0">
                <a:spcBef>
                  <a:spcPct val="50000"/>
                </a:spcBef>
                <a:spcAft>
                  <a:spcPct val="0"/>
                </a:spcAft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>
                <a:spcBef>
                  <a:spcPts val="0"/>
                </a:spcBef>
              </a:pPr>
              <a:r>
                <a:rPr lang="en-US" sz="1200">
                  <a:solidFill>
                    <a:schemeClr val="tx1"/>
                  </a:solidFill>
                  <a:latin typeface="Roboto" panose="02000000000000000000" pitchFamily="2" charset="0"/>
                  <a:ea typeface="Roboto" panose="02000000000000000000" pitchFamily="2" charset="0"/>
                </a:rPr>
                <a:t>Gap</a:t>
              </a:r>
            </a:p>
          </xdr:txBody>
        </xdr:sp>
      </xdr:grpSp>
    </xdr:grpSp>
    <xdr:clientData/>
  </xdr:twoCellAnchor>
  <xdr:twoCellAnchor>
    <xdr:from>
      <xdr:col>2</xdr:col>
      <xdr:colOff>58628</xdr:colOff>
      <xdr:row>18</xdr:row>
      <xdr:rowOff>0</xdr:rowOff>
    </xdr:from>
    <xdr:to>
      <xdr:col>12</xdr:col>
      <xdr:colOff>97319</xdr:colOff>
      <xdr:row>48</xdr:row>
      <xdr:rowOff>99582</xdr:rowOff>
    </xdr:to>
    <xdr:grpSp>
      <xdr:nvGrpSpPr>
        <xdr:cNvPr id="26" name="Group 25">
          <a:extLst>
            <a:ext uri="{FF2B5EF4-FFF2-40B4-BE49-F238E27FC236}">
              <a16:creationId xmlns:a16="http://schemas.microsoft.com/office/drawing/2014/main" id="{00000000-0008-0000-0800-00001A000000}"/>
            </a:ext>
          </a:extLst>
        </xdr:cNvPr>
        <xdr:cNvGrpSpPr/>
      </xdr:nvGrpSpPr>
      <xdr:grpSpPr>
        <a:xfrm>
          <a:off x="1980946" y="3429000"/>
          <a:ext cx="6948646" cy="5814582"/>
          <a:chOff x="2045804" y="3361765"/>
          <a:chExt cx="7068515" cy="5702523"/>
        </a:xfrm>
      </xdr:grpSpPr>
      <xdr:grpSp>
        <xdr:nvGrpSpPr>
          <xdr:cNvPr id="27" name="Group 26">
            <a:extLst>
              <a:ext uri="{FF2B5EF4-FFF2-40B4-BE49-F238E27FC236}">
                <a16:creationId xmlns:a16="http://schemas.microsoft.com/office/drawing/2014/main" id="{00000000-0008-0000-0800-00001B000000}"/>
              </a:ext>
            </a:extLst>
          </xdr:cNvPr>
          <xdr:cNvGrpSpPr/>
        </xdr:nvGrpSpPr>
        <xdr:grpSpPr>
          <a:xfrm>
            <a:off x="2045804" y="3361765"/>
            <a:ext cx="7068515" cy="5702523"/>
            <a:chOff x="10331822" y="3496236"/>
            <a:chExt cx="7081386" cy="5702523"/>
          </a:xfrm>
        </xdr:grpSpPr>
        <xdr:grpSp>
          <xdr:nvGrpSpPr>
            <xdr:cNvPr id="29" name="Group 28">
              <a:extLst>
                <a:ext uri="{FF2B5EF4-FFF2-40B4-BE49-F238E27FC236}">
                  <a16:creationId xmlns:a16="http://schemas.microsoft.com/office/drawing/2014/main" id="{00000000-0008-0000-0800-00001D000000}"/>
                </a:ext>
              </a:extLst>
            </xdr:cNvPr>
            <xdr:cNvGrpSpPr/>
          </xdr:nvGrpSpPr>
          <xdr:grpSpPr>
            <a:xfrm>
              <a:off x="10331822" y="3496236"/>
              <a:ext cx="7081386" cy="5702523"/>
              <a:chOff x="2835087" y="2151529"/>
              <a:chExt cx="6992587" cy="5818317"/>
            </a:xfrm>
          </xdr:grpSpPr>
          <xdr:graphicFrame macro="">
            <xdr:nvGraphicFramePr>
              <xdr:cNvPr id="40" name="Chart 39">
                <a:extLst>
                  <a:ext uri="{FF2B5EF4-FFF2-40B4-BE49-F238E27FC236}">
                    <a16:creationId xmlns:a16="http://schemas.microsoft.com/office/drawing/2014/main" id="{00000000-0008-0000-0800-000028000000}"/>
                  </a:ext>
                </a:extLst>
              </xdr:cNvPr>
              <xdr:cNvGraphicFramePr/>
            </xdr:nvGraphicFramePr>
            <xdr:xfrm>
              <a:off x="2835087" y="2311981"/>
              <a:ext cx="6992587" cy="5657865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2"/>
              </a:graphicData>
            </a:graphic>
          </xdr:graphicFrame>
          <xdr:grpSp>
            <xdr:nvGrpSpPr>
              <xdr:cNvPr id="41" name="Group 40">
                <a:extLst>
                  <a:ext uri="{FF2B5EF4-FFF2-40B4-BE49-F238E27FC236}">
                    <a16:creationId xmlns:a16="http://schemas.microsoft.com/office/drawing/2014/main" id="{00000000-0008-0000-0800-000029000000}"/>
                  </a:ext>
                </a:extLst>
              </xdr:cNvPr>
              <xdr:cNvGrpSpPr/>
            </xdr:nvGrpSpPr>
            <xdr:grpSpPr>
              <a:xfrm>
                <a:off x="4269446" y="2151529"/>
                <a:ext cx="5509111" cy="3495699"/>
                <a:chOff x="0" y="0"/>
                <a:chExt cx="5261713" cy="3404669"/>
              </a:xfrm>
            </xdr:grpSpPr>
            <xdr:grpSp>
              <xdr:nvGrpSpPr>
                <xdr:cNvPr id="42" name="Group 41">
                  <a:extLst>
                    <a:ext uri="{FF2B5EF4-FFF2-40B4-BE49-F238E27FC236}">
                      <a16:creationId xmlns:a16="http://schemas.microsoft.com/office/drawing/2014/main" id="{00000000-0008-0000-0800-00002A000000}"/>
                    </a:ext>
                  </a:extLst>
                </xdr:cNvPr>
                <xdr:cNvGrpSpPr/>
              </xdr:nvGrpSpPr>
              <xdr:grpSpPr>
                <a:xfrm>
                  <a:off x="4375861" y="2377005"/>
                  <a:ext cx="885852" cy="1027664"/>
                  <a:chOff x="4357949" y="2364634"/>
                  <a:chExt cx="893952" cy="1010510"/>
                </a:xfrm>
              </xdr:grpSpPr>
              <xdr:sp macro="" textlink="">
                <xdr:nvSpPr>
                  <xdr:cNvPr id="44" name="Rectangle 43">
                    <a:extLst>
                      <a:ext uri="{FF2B5EF4-FFF2-40B4-BE49-F238E27FC236}">
                        <a16:creationId xmlns:a16="http://schemas.microsoft.com/office/drawing/2014/main" id="{00000000-0008-0000-0800-00002C000000}"/>
                      </a:ext>
                    </a:extLst>
                  </xdr:cNvPr>
                  <xdr:cNvSpPr>
                    <a:spLocks noChangeArrowheads="1"/>
                  </xdr:cNvSpPr>
                </xdr:nvSpPr>
                <xdr:spPr bwMode="auto">
                  <a:xfrm>
                    <a:off x="4357949" y="2393468"/>
                    <a:ext cx="137160" cy="137160"/>
                  </a:xfrm>
                  <a:prstGeom prst="rect">
                    <a:avLst/>
                  </a:prstGeom>
                  <a:solidFill>
                    <a:srgbClr val="8AC869"/>
                  </a:solidFill>
                  <a:ln>
                    <a:noFill/>
                  </a:ln>
                  <a:extLst>
                    <a:ext uri="{91240B29-F687-4F45-9708-019B960494DF}">
                      <a14:hiddenLine xmlns:a14="http://schemas.microsoft.com/office/drawing/2010/main" w="9525">
                        <a:solidFill>
                          <a:srgbClr val="000000"/>
                        </a:solidFill>
                        <a:miter lim="800000"/>
                        <a:headEnd/>
                        <a:tailEnd/>
                      </a14:hiddenLine>
                    </a:ext>
                  </a:extLst>
                </xdr:spPr>
                <xdr:txBody>
                  <a:bodyPr vert="horz" wrap="square" lIns="91440" tIns="45720" rIns="91440" bIns="45720" numCol="1" anchor="t" anchorCtr="0" compatLnSpc="1">
                    <a:prstTxWarp prst="textNoShape">
                      <a:avLst/>
                    </a:prstTxWarp>
                  </a:bodyPr>
                  <a:lstStyle>
                    <a:defPPr>
                      <a:defRPr lang="en-US"/>
                    </a:defPPr>
                    <a:lvl1pPr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1pPr>
                    <a:lvl2pPr marL="4572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2pPr>
                    <a:lvl3pPr marL="9144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3pPr>
                    <a:lvl4pPr marL="13716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4pPr>
                    <a:lvl5pPr marL="18288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9pPr>
                  </a:lstStyle>
                  <a:p>
                    <a:endParaRPr lang="en-US">
                      <a:solidFill>
                        <a:schemeClr val="tx1"/>
                      </a:solidFill>
                    </a:endParaRPr>
                  </a:p>
                </xdr:txBody>
              </xdr:sp>
              <xdr:sp macro="" textlink="">
                <xdr:nvSpPr>
                  <xdr:cNvPr id="45" name="Rectangle 44">
                    <a:extLst>
                      <a:ext uri="{FF2B5EF4-FFF2-40B4-BE49-F238E27FC236}">
                        <a16:creationId xmlns:a16="http://schemas.microsoft.com/office/drawing/2014/main" id="{00000000-0008-0000-0800-00002D000000}"/>
                      </a:ext>
                    </a:extLst>
                  </xdr:cNvPr>
                  <xdr:cNvSpPr>
                    <a:spLocks noChangeArrowheads="1"/>
                  </xdr:cNvSpPr>
                </xdr:nvSpPr>
                <xdr:spPr bwMode="auto">
                  <a:xfrm>
                    <a:off x="4548022" y="2364634"/>
                    <a:ext cx="703879" cy="195546"/>
                  </a:xfrm>
                  <a:prstGeom prst="rect">
                    <a:avLst/>
                  </a:prstGeom>
                  <a:noFill/>
                  <a:ln>
                    <a:noFill/>
                  </a:ln>
                  <a:extLst>
                    <a:ext uri="{909E8E84-426E-40DD-AFC4-6F175D3DCCD1}">
                      <a14:hiddenFill xmlns:a14="http://schemas.microsoft.com/office/drawing/2010/main">
                        <a:solidFill>
                          <a:srgbClr val="FFFFFF"/>
                        </a:solidFill>
                      </a14:hiddenFill>
                    </a:ext>
                    <a:ext uri="{91240B29-F687-4F45-9708-019B960494DF}">
                      <a14:hiddenLine xmlns:a14="http://schemas.microsoft.com/office/drawing/2010/main" w="9525">
                        <a:solidFill>
                          <a:srgbClr val="000000"/>
                        </a:solidFill>
                        <a:miter lim="800000"/>
                        <a:headEnd/>
                        <a:tailEnd/>
                      </a14:hiddenLine>
                    </a:ext>
                  </a:extLst>
                </xdr:spPr>
                <xdr:txBody>
                  <a:bodyPr vert="horz" wrap="square" lIns="0" tIns="0" rIns="0" bIns="0" numCol="1" anchor="t" anchorCtr="0" compatLnSpc="1">
                    <a:prstTxWarp prst="textNoShape">
                      <a:avLst/>
                    </a:prstTxWarp>
                    <a:spAutoFit/>
                  </a:bodyPr>
                  <a:lstStyle>
                    <a:defPPr>
                      <a:defRPr lang="en-US"/>
                    </a:defPPr>
                    <a:lvl1pPr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1pPr>
                    <a:lvl2pPr marL="4572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2pPr>
                    <a:lvl3pPr marL="9144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3pPr>
                    <a:lvl4pPr marL="13716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4pPr>
                    <a:lvl5pPr marL="18288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9pPr>
                  </a:lstStyle>
                  <a:p>
                    <a:pPr marL="0" marR="0" lvl="0" indent="0" algn="l" defTabSz="914400" rtl="0" eaLnBrk="0" fontAlgn="base" latinLnBrk="0" hangingPunct="0">
                      <a:lnSpc>
                        <a:spcPct val="100000"/>
                      </a:lnSpc>
                      <a:spcBef>
                        <a:spcPct val="0"/>
                      </a:spcBef>
                      <a:spcAft>
                        <a:spcPct val="0"/>
                      </a:spcAft>
                      <a:buClrTx/>
                      <a:buSzTx/>
                      <a:buFontTx/>
                      <a:buNone/>
                      <a:tabLst/>
                    </a:pPr>
                    <a:r>
                      <a:rPr kumimoji="0" lang="en-US" altLang="en-US" sz="1300" b="0" i="0" u="none" strike="noStrike" cap="none" normalizeH="0" baseline="0">
                        <a:ln>
                          <a:noFill/>
                        </a:ln>
                        <a:effectLst/>
                        <a:latin typeface="Roboto" panose="02000000000000000000" pitchFamily="2" charset="0"/>
                        <a:ea typeface="Roboto" panose="02000000000000000000" pitchFamily="2" charset="0"/>
                      </a:rPr>
                      <a:t>Transport</a:t>
                    </a:r>
                    <a:endParaRPr kumimoji="0" lang="en-US" altLang="en-US" sz="1300" b="0" i="0" u="none" strike="noStrike" cap="none" normalizeH="0" baseline="-25000">
                      <a:ln>
                        <a:noFill/>
                      </a:ln>
                      <a:effectLst/>
                      <a:latin typeface="Roboto" panose="02000000000000000000" pitchFamily="2" charset="0"/>
                      <a:ea typeface="Roboto" panose="02000000000000000000" pitchFamily="2" charset="0"/>
                    </a:endParaRPr>
                  </a:p>
                </xdr:txBody>
              </xdr:sp>
              <xdr:sp macro="" textlink="">
                <xdr:nvSpPr>
                  <xdr:cNvPr id="46" name="Rectangle 45">
                    <a:extLst>
                      <a:ext uri="{FF2B5EF4-FFF2-40B4-BE49-F238E27FC236}">
                        <a16:creationId xmlns:a16="http://schemas.microsoft.com/office/drawing/2014/main" id="{00000000-0008-0000-0800-00002E000000}"/>
                      </a:ext>
                    </a:extLst>
                  </xdr:cNvPr>
                  <xdr:cNvSpPr>
                    <a:spLocks noChangeArrowheads="1"/>
                  </xdr:cNvSpPr>
                </xdr:nvSpPr>
                <xdr:spPr bwMode="auto">
                  <a:xfrm>
                    <a:off x="4357949" y="2668684"/>
                    <a:ext cx="137160" cy="137160"/>
                  </a:xfrm>
                  <a:prstGeom prst="rect">
                    <a:avLst/>
                  </a:prstGeom>
                  <a:solidFill>
                    <a:srgbClr val="DA7D45"/>
                  </a:solidFill>
                  <a:ln>
                    <a:noFill/>
                  </a:ln>
                  <a:extLst>
                    <a:ext uri="{91240B29-F687-4F45-9708-019B960494DF}">
                      <a14:hiddenLine xmlns:a14="http://schemas.microsoft.com/office/drawing/2010/main" w="9525">
                        <a:solidFill>
                          <a:srgbClr val="000000"/>
                        </a:solidFill>
                        <a:miter lim="800000"/>
                        <a:headEnd/>
                        <a:tailEnd/>
                      </a14:hiddenLine>
                    </a:ext>
                  </a:extLst>
                </xdr:spPr>
                <xdr:txBody>
                  <a:bodyPr vert="horz" wrap="square" lIns="91440" tIns="45720" rIns="91440" bIns="45720" numCol="1" anchor="t" anchorCtr="0" compatLnSpc="1">
                    <a:prstTxWarp prst="textNoShape">
                      <a:avLst/>
                    </a:prstTxWarp>
                  </a:bodyPr>
                  <a:lstStyle>
                    <a:defPPr>
                      <a:defRPr lang="en-US"/>
                    </a:defPPr>
                    <a:lvl1pPr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1pPr>
                    <a:lvl2pPr marL="4572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2pPr>
                    <a:lvl3pPr marL="9144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3pPr>
                    <a:lvl4pPr marL="13716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4pPr>
                    <a:lvl5pPr marL="18288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9pPr>
                  </a:lstStyle>
                  <a:p>
                    <a:endParaRPr lang="en-US">
                      <a:solidFill>
                        <a:schemeClr val="tx1"/>
                      </a:solidFill>
                    </a:endParaRPr>
                  </a:p>
                </xdr:txBody>
              </xdr:sp>
              <xdr:sp macro="" textlink="">
                <xdr:nvSpPr>
                  <xdr:cNvPr id="47" name="Rectangle 46">
                    <a:extLst>
                      <a:ext uri="{FF2B5EF4-FFF2-40B4-BE49-F238E27FC236}">
                        <a16:creationId xmlns:a16="http://schemas.microsoft.com/office/drawing/2014/main" id="{00000000-0008-0000-0800-00002F000000}"/>
                      </a:ext>
                    </a:extLst>
                  </xdr:cNvPr>
                  <xdr:cNvSpPr>
                    <a:spLocks noChangeArrowheads="1"/>
                  </xdr:cNvSpPr>
                </xdr:nvSpPr>
                <xdr:spPr bwMode="auto">
                  <a:xfrm>
                    <a:off x="4548022" y="2644607"/>
                    <a:ext cx="665055" cy="195546"/>
                  </a:xfrm>
                  <a:prstGeom prst="rect">
                    <a:avLst/>
                  </a:prstGeom>
                  <a:noFill/>
                  <a:ln>
                    <a:noFill/>
                  </a:ln>
                  <a:extLst>
                    <a:ext uri="{909E8E84-426E-40DD-AFC4-6F175D3DCCD1}">
                      <a14:hiddenFill xmlns:a14="http://schemas.microsoft.com/office/drawing/2010/main">
                        <a:solidFill>
                          <a:srgbClr val="FFFFFF"/>
                        </a:solidFill>
                      </a14:hiddenFill>
                    </a:ext>
                    <a:ext uri="{91240B29-F687-4F45-9708-019B960494DF}">
                      <a14:hiddenLine xmlns:a14="http://schemas.microsoft.com/office/drawing/2010/main" w="9525">
                        <a:solidFill>
                          <a:srgbClr val="000000"/>
                        </a:solidFill>
                        <a:miter lim="800000"/>
                        <a:headEnd/>
                        <a:tailEnd/>
                      </a14:hiddenLine>
                    </a:ext>
                  </a:extLst>
                </xdr:spPr>
                <xdr:txBody>
                  <a:bodyPr vert="horz" wrap="square" lIns="0" tIns="0" rIns="0" bIns="0" numCol="1" anchor="t" anchorCtr="0" compatLnSpc="1">
                    <a:prstTxWarp prst="textNoShape">
                      <a:avLst/>
                    </a:prstTxWarp>
                    <a:spAutoFit/>
                  </a:bodyPr>
                  <a:lstStyle>
                    <a:defPPr>
                      <a:defRPr lang="en-US"/>
                    </a:defPPr>
                    <a:lvl1pPr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1pPr>
                    <a:lvl2pPr marL="4572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2pPr>
                    <a:lvl3pPr marL="9144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3pPr>
                    <a:lvl4pPr marL="13716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4pPr>
                    <a:lvl5pPr marL="18288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9pPr>
                  </a:lstStyle>
                  <a:p>
                    <a:pPr marL="0" marR="0" lvl="0" indent="0" algn="l" defTabSz="914400" rtl="0" eaLnBrk="0" fontAlgn="base" latinLnBrk="0" hangingPunct="0">
                      <a:lnSpc>
                        <a:spcPct val="100000"/>
                      </a:lnSpc>
                      <a:spcBef>
                        <a:spcPct val="0"/>
                      </a:spcBef>
                      <a:spcAft>
                        <a:spcPct val="0"/>
                      </a:spcAft>
                      <a:buClrTx/>
                      <a:buSzTx/>
                      <a:buFontTx/>
                      <a:buNone/>
                      <a:tabLst/>
                    </a:pPr>
                    <a:r>
                      <a:rPr lang="en-US" altLang="en-US" sz="1300">
                        <a:latin typeface="Roboto" panose="02000000000000000000" pitchFamily="2" charset="0"/>
                        <a:ea typeface="Roboto" panose="02000000000000000000" pitchFamily="2" charset="0"/>
                      </a:rPr>
                      <a:t>Buildings</a:t>
                    </a:r>
                    <a:endParaRPr kumimoji="0" lang="en-US" altLang="en-US" sz="1300" b="0" i="0" u="none" strike="noStrike" cap="none" normalizeH="0" baseline="-25000">
                      <a:ln>
                        <a:noFill/>
                      </a:ln>
                      <a:effectLst/>
                      <a:latin typeface="Roboto" panose="02000000000000000000" pitchFamily="2" charset="0"/>
                      <a:ea typeface="Roboto" panose="02000000000000000000" pitchFamily="2" charset="0"/>
                    </a:endParaRPr>
                  </a:p>
                </xdr:txBody>
              </xdr:sp>
              <xdr:sp macro="" textlink="">
                <xdr:nvSpPr>
                  <xdr:cNvPr id="48" name="Rectangle 47">
                    <a:extLst>
                      <a:ext uri="{FF2B5EF4-FFF2-40B4-BE49-F238E27FC236}">
                        <a16:creationId xmlns:a16="http://schemas.microsoft.com/office/drawing/2014/main" id="{00000000-0008-0000-0800-000030000000}"/>
                      </a:ext>
                    </a:extLst>
                  </xdr:cNvPr>
                  <xdr:cNvSpPr>
                    <a:spLocks noChangeArrowheads="1"/>
                  </xdr:cNvSpPr>
                </xdr:nvSpPr>
                <xdr:spPr bwMode="auto">
                  <a:xfrm>
                    <a:off x="4357949" y="2938561"/>
                    <a:ext cx="137160" cy="137160"/>
                  </a:xfrm>
                  <a:prstGeom prst="rect">
                    <a:avLst/>
                  </a:prstGeom>
                  <a:solidFill>
                    <a:srgbClr val="E5BA4F"/>
                  </a:solidFill>
                  <a:ln>
                    <a:noFill/>
                  </a:ln>
                  <a:extLst>
                    <a:ext uri="{91240B29-F687-4F45-9708-019B960494DF}">
                      <a14:hiddenLine xmlns:a14="http://schemas.microsoft.com/office/drawing/2010/main" w="9525">
                        <a:solidFill>
                          <a:srgbClr val="000000"/>
                        </a:solidFill>
                        <a:miter lim="800000"/>
                        <a:headEnd/>
                        <a:tailEnd/>
                      </a14:hiddenLine>
                    </a:ext>
                  </a:extLst>
                </xdr:spPr>
                <xdr:txBody>
                  <a:bodyPr vert="horz" wrap="square" lIns="91440" tIns="45720" rIns="91440" bIns="45720" numCol="1" anchor="t" anchorCtr="0" compatLnSpc="1">
                    <a:prstTxWarp prst="textNoShape">
                      <a:avLst/>
                    </a:prstTxWarp>
                  </a:bodyPr>
                  <a:lstStyle>
                    <a:defPPr>
                      <a:defRPr lang="en-US"/>
                    </a:defPPr>
                    <a:lvl1pPr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1pPr>
                    <a:lvl2pPr marL="4572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2pPr>
                    <a:lvl3pPr marL="9144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3pPr>
                    <a:lvl4pPr marL="13716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4pPr>
                    <a:lvl5pPr marL="18288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9pPr>
                  </a:lstStyle>
                  <a:p>
                    <a:endParaRPr lang="en-US">
                      <a:solidFill>
                        <a:schemeClr val="tx1"/>
                      </a:solidFill>
                    </a:endParaRPr>
                  </a:p>
                </xdr:txBody>
              </xdr:sp>
              <xdr:sp macro="" textlink="">
                <xdr:nvSpPr>
                  <xdr:cNvPr id="49" name="Rectangle 48">
                    <a:extLst>
                      <a:ext uri="{FF2B5EF4-FFF2-40B4-BE49-F238E27FC236}">
                        <a16:creationId xmlns:a16="http://schemas.microsoft.com/office/drawing/2014/main" id="{00000000-0008-0000-0800-000031000000}"/>
                      </a:ext>
                    </a:extLst>
                  </xdr:cNvPr>
                  <xdr:cNvSpPr>
                    <a:spLocks noChangeArrowheads="1"/>
                  </xdr:cNvSpPr>
                </xdr:nvSpPr>
                <xdr:spPr bwMode="auto">
                  <a:xfrm>
                    <a:off x="4548022" y="2911310"/>
                    <a:ext cx="606755" cy="195546"/>
                  </a:xfrm>
                  <a:prstGeom prst="rect">
                    <a:avLst/>
                  </a:prstGeom>
                  <a:noFill/>
                  <a:ln>
                    <a:noFill/>
                  </a:ln>
                  <a:extLst>
                    <a:ext uri="{909E8E84-426E-40DD-AFC4-6F175D3DCCD1}">
                      <a14:hiddenFill xmlns:a14="http://schemas.microsoft.com/office/drawing/2010/main">
                        <a:solidFill>
                          <a:srgbClr val="FFFFFF"/>
                        </a:solidFill>
                      </a14:hiddenFill>
                    </a:ext>
                    <a:ext uri="{91240B29-F687-4F45-9708-019B960494DF}">
                      <a14:hiddenLine xmlns:a14="http://schemas.microsoft.com/office/drawing/2010/main" w="9525">
                        <a:solidFill>
                          <a:srgbClr val="000000"/>
                        </a:solidFill>
                        <a:miter lim="800000"/>
                        <a:headEnd/>
                        <a:tailEnd/>
                      </a14:hiddenLine>
                    </a:ext>
                  </a:extLst>
                </xdr:spPr>
                <xdr:txBody>
                  <a:bodyPr vert="horz" wrap="square" lIns="0" tIns="0" rIns="0" bIns="0" numCol="1" anchor="t" anchorCtr="0" compatLnSpc="1">
                    <a:prstTxWarp prst="textNoShape">
                      <a:avLst/>
                    </a:prstTxWarp>
                    <a:spAutoFit/>
                  </a:bodyPr>
                  <a:lstStyle>
                    <a:defPPr>
                      <a:defRPr lang="en-US"/>
                    </a:defPPr>
                    <a:lvl1pPr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1pPr>
                    <a:lvl2pPr marL="4572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2pPr>
                    <a:lvl3pPr marL="9144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3pPr>
                    <a:lvl4pPr marL="13716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4pPr>
                    <a:lvl5pPr marL="18288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9pPr>
                  </a:lstStyle>
                  <a:p>
                    <a:pPr marL="0" marR="0" lvl="0" indent="0" algn="l" defTabSz="914400" rtl="0" eaLnBrk="0" fontAlgn="base" latinLnBrk="0" hangingPunct="0">
                      <a:lnSpc>
                        <a:spcPct val="100000"/>
                      </a:lnSpc>
                      <a:spcBef>
                        <a:spcPct val="0"/>
                      </a:spcBef>
                      <a:spcAft>
                        <a:spcPct val="0"/>
                      </a:spcAft>
                      <a:buClrTx/>
                      <a:buSzTx/>
                      <a:buFontTx/>
                      <a:buNone/>
                      <a:tabLst/>
                    </a:pPr>
                    <a:r>
                      <a:rPr kumimoji="0" lang="en-US" altLang="en-US" sz="1300" b="0" i="0" u="none" strike="noStrike" cap="none" normalizeH="0" baseline="0">
                        <a:ln>
                          <a:noFill/>
                        </a:ln>
                        <a:effectLst/>
                        <a:latin typeface="Roboto" panose="02000000000000000000" pitchFamily="2" charset="0"/>
                        <a:ea typeface="Roboto" panose="02000000000000000000" pitchFamily="2" charset="0"/>
                      </a:rPr>
                      <a:t>Industry</a:t>
                    </a:r>
                    <a:endParaRPr kumimoji="0" lang="en-US" altLang="en-US" sz="1300" b="0" i="0" u="none" strike="noStrike" cap="none" normalizeH="0" baseline="-25000">
                      <a:ln>
                        <a:noFill/>
                      </a:ln>
                      <a:effectLst/>
                      <a:latin typeface="Roboto" panose="02000000000000000000" pitchFamily="2" charset="0"/>
                      <a:ea typeface="Roboto" panose="02000000000000000000" pitchFamily="2" charset="0"/>
                    </a:endParaRPr>
                  </a:p>
                </xdr:txBody>
              </xdr:sp>
              <xdr:sp macro="" textlink="">
                <xdr:nvSpPr>
                  <xdr:cNvPr id="50" name="Rectangle 49">
                    <a:extLst>
                      <a:ext uri="{FF2B5EF4-FFF2-40B4-BE49-F238E27FC236}">
                        <a16:creationId xmlns:a16="http://schemas.microsoft.com/office/drawing/2014/main" id="{00000000-0008-0000-0800-000032000000}"/>
                      </a:ext>
                    </a:extLst>
                  </xdr:cNvPr>
                  <xdr:cNvSpPr>
                    <a:spLocks noChangeArrowheads="1"/>
                  </xdr:cNvSpPr>
                </xdr:nvSpPr>
                <xdr:spPr bwMode="auto">
                  <a:xfrm>
                    <a:off x="4357949" y="3202088"/>
                    <a:ext cx="137160" cy="137160"/>
                  </a:xfrm>
                  <a:prstGeom prst="rect">
                    <a:avLst/>
                  </a:prstGeom>
                  <a:solidFill>
                    <a:srgbClr val="948BB3"/>
                  </a:solidFill>
                  <a:ln>
                    <a:noFill/>
                  </a:ln>
                  <a:extLst>
                    <a:ext uri="{91240B29-F687-4F45-9708-019B960494DF}">
                      <a14:hiddenLine xmlns:a14="http://schemas.microsoft.com/office/drawing/2010/main" w="9525">
                        <a:solidFill>
                          <a:srgbClr val="000000"/>
                        </a:solidFill>
                        <a:miter lim="800000"/>
                        <a:headEnd/>
                        <a:tailEnd/>
                      </a14:hiddenLine>
                    </a:ext>
                  </a:extLst>
                </xdr:spPr>
                <xdr:txBody>
                  <a:bodyPr vert="horz" wrap="square" lIns="91440" tIns="45720" rIns="91440" bIns="45720" numCol="1" anchor="t" anchorCtr="0" compatLnSpc="1">
                    <a:prstTxWarp prst="textNoShape">
                      <a:avLst/>
                    </a:prstTxWarp>
                  </a:bodyPr>
                  <a:lstStyle>
                    <a:defPPr>
                      <a:defRPr lang="en-US"/>
                    </a:defPPr>
                    <a:lvl1pPr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1pPr>
                    <a:lvl2pPr marL="4572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2pPr>
                    <a:lvl3pPr marL="9144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3pPr>
                    <a:lvl4pPr marL="13716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4pPr>
                    <a:lvl5pPr marL="18288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9pPr>
                  </a:lstStyle>
                  <a:p>
                    <a:endParaRPr lang="en-US">
                      <a:solidFill>
                        <a:schemeClr val="tx1"/>
                      </a:solidFill>
                    </a:endParaRPr>
                  </a:p>
                </xdr:txBody>
              </xdr:sp>
              <xdr:sp macro="" textlink="">
                <xdr:nvSpPr>
                  <xdr:cNvPr id="51" name="Rectangle 50">
                    <a:extLst>
                      <a:ext uri="{FF2B5EF4-FFF2-40B4-BE49-F238E27FC236}">
                        <a16:creationId xmlns:a16="http://schemas.microsoft.com/office/drawing/2014/main" id="{00000000-0008-0000-0800-000033000000}"/>
                      </a:ext>
                    </a:extLst>
                  </xdr:cNvPr>
                  <xdr:cNvSpPr>
                    <a:spLocks noChangeArrowheads="1"/>
                  </xdr:cNvSpPr>
                </xdr:nvSpPr>
                <xdr:spPr bwMode="auto">
                  <a:xfrm>
                    <a:off x="4548022" y="3179598"/>
                    <a:ext cx="538876" cy="195546"/>
                  </a:xfrm>
                  <a:prstGeom prst="rect">
                    <a:avLst/>
                  </a:prstGeom>
                  <a:noFill/>
                  <a:ln>
                    <a:noFill/>
                  </a:ln>
                  <a:extLst>
                    <a:ext uri="{909E8E84-426E-40DD-AFC4-6F175D3DCCD1}">
                      <a14:hiddenFill xmlns:a14="http://schemas.microsoft.com/office/drawing/2010/main">
                        <a:solidFill>
                          <a:srgbClr val="FFFFFF"/>
                        </a:solidFill>
                      </a14:hiddenFill>
                    </a:ext>
                    <a:ext uri="{91240B29-F687-4F45-9708-019B960494DF}">
                      <a14:hiddenLine xmlns:a14="http://schemas.microsoft.com/office/drawing/2010/main" w="9525">
                        <a:solidFill>
                          <a:srgbClr val="000000"/>
                        </a:solidFill>
                        <a:miter lim="800000"/>
                        <a:headEnd/>
                        <a:tailEnd/>
                      </a14:hiddenLine>
                    </a:ext>
                  </a:extLst>
                </xdr:spPr>
                <xdr:txBody>
                  <a:bodyPr vert="horz" wrap="square" lIns="0" tIns="0" rIns="0" bIns="0" numCol="1" anchor="t" anchorCtr="0" compatLnSpc="1">
                    <a:prstTxWarp prst="textNoShape">
                      <a:avLst/>
                    </a:prstTxWarp>
                    <a:spAutoFit/>
                  </a:bodyPr>
                  <a:lstStyle>
                    <a:defPPr>
                      <a:defRPr lang="en-US"/>
                    </a:defPPr>
                    <a:lvl1pPr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1pPr>
                    <a:lvl2pPr marL="4572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2pPr>
                    <a:lvl3pPr marL="9144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3pPr>
                    <a:lvl4pPr marL="13716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4pPr>
                    <a:lvl5pPr marL="18288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9pPr>
                  </a:lstStyle>
                  <a:p>
                    <a:pPr marL="0" marR="0" lvl="0" indent="0" algn="l" defTabSz="914400" rtl="0" eaLnBrk="0" fontAlgn="base" latinLnBrk="0" hangingPunct="0">
                      <a:lnSpc>
                        <a:spcPct val="100000"/>
                      </a:lnSpc>
                      <a:spcBef>
                        <a:spcPct val="0"/>
                      </a:spcBef>
                      <a:spcAft>
                        <a:spcPct val="0"/>
                      </a:spcAft>
                      <a:buClrTx/>
                      <a:buSzTx/>
                      <a:buFontTx/>
                      <a:buNone/>
                      <a:tabLst/>
                    </a:pPr>
                    <a:r>
                      <a:rPr lang="en-US" altLang="en-US" sz="1300">
                        <a:latin typeface="Roboto" panose="02000000000000000000" pitchFamily="2" charset="0"/>
                        <a:ea typeface="Roboto" panose="02000000000000000000" pitchFamily="2" charset="0"/>
                      </a:rPr>
                      <a:t>Electric</a:t>
                    </a:r>
                    <a:endParaRPr kumimoji="0" lang="en-US" altLang="en-US" sz="1300" b="0" i="0" u="none" strike="noStrike" cap="none" normalizeH="0" baseline="-25000">
                      <a:ln>
                        <a:noFill/>
                      </a:ln>
                      <a:effectLst/>
                      <a:latin typeface="Roboto" panose="02000000000000000000" pitchFamily="2" charset="0"/>
                      <a:ea typeface="Roboto" panose="02000000000000000000" pitchFamily="2" charset="0"/>
                    </a:endParaRPr>
                  </a:p>
                </xdr:txBody>
              </xdr:sp>
            </xdr:grpSp>
            <mc:AlternateContent xmlns:mc="http://schemas.openxmlformats.org/markup-compatibility/2006">
              <mc:Choice xmlns:a14="http://schemas.microsoft.com/office/drawing/2010/main" Requires="a14">
                <xdr:grpSp>
                  <xdr:nvGrpSpPr>
                    <xdr:cNvPr id="43" name="Group 42">
                      <a:extLst>
                        <a:ext uri="{FF2B5EF4-FFF2-40B4-BE49-F238E27FC236}">
                          <a16:creationId xmlns:a16="http://schemas.microsoft.com/office/drawing/2014/main" id="{00000000-0008-0000-0800-00002B000000}"/>
                        </a:ext>
                      </a:extLst>
                    </xdr:cNvPr>
                    <xdr:cNvGrpSpPr/>
                  </xdr:nvGrpSpPr>
                  <xdr:grpSpPr>
                    <a:xfrm>
                      <a:off x="0" y="0"/>
                      <a:ext cx="0" cy="0"/>
                      <a:chOff x="0" y="0"/>
                      <a:chExt cx="0" cy="0"/>
                    </a:xfrm>
                  </xdr:grpSpPr>
                </xdr:grpSp>
              </mc:Choice>
              <mc:Fallback/>
            </mc:AlternateContent>
          </xdr:grpSp>
        </xdr:grpSp>
        <xdr:grpSp>
          <xdr:nvGrpSpPr>
            <xdr:cNvPr id="30" name="Group 29">
              <a:extLst>
                <a:ext uri="{FF2B5EF4-FFF2-40B4-BE49-F238E27FC236}">
                  <a16:creationId xmlns:a16="http://schemas.microsoft.com/office/drawing/2014/main" id="{00000000-0008-0000-0800-00001E000000}"/>
                </a:ext>
              </a:extLst>
            </xdr:cNvPr>
            <xdr:cNvGrpSpPr/>
          </xdr:nvGrpSpPr>
          <xdr:grpSpPr>
            <a:xfrm>
              <a:off x="11249703" y="8382010"/>
              <a:ext cx="5076758" cy="461665"/>
              <a:chOff x="11264644" y="4930588"/>
              <a:chExt cx="5076758" cy="461665"/>
            </a:xfrm>
          </xdr:grpSpPr>
          <xdr:grpSp>
            <xdr:nvGrpSpPr>
              <xdr:cNvPr id="31" name="Group 30">
                <a:extLst>
                  <a:ext uri="{FF2B5EF4-FFF2-40B4-BE49-F238E27FC236}">
                    <a16:creationId xmlns:a16="http://schemas.microsoft.com/office/drawing/2014/main" id="{00000000-0008-0000-0800-00001F000000}"/>
                  </a:ext>
                </a:extLst>
              </xdr:cNvPr>
              <xdr:cNvGrpSpPr/>
            </xdr:nvGrpSpPr>
            <xdr:grpSpPr>
              <a:xfrm>
                <a:off x="11264644" y="4930588"/>
                <a:ext cx="5076758" cy="461665"/>
                <a:chOff x="2355612" y="5407223"/>
                <a:chExt cx="5076758" cy="461665"/>
              </a:xfrm>
            </xdr:grpSpPr>
            <xdr:sp macro="" textlink="">
              <xdr:nvSpPr>
                <xdr:cNvPr id="33" name="TextBox 3">
                  <a:extLst>
                    <a:ext uri="{FF2B5EF4-FFF2-40B4-BE49-F238E27FC236}">
                      <a16:creationId xmlns:a16="http://schemas.microsoft.com/office/drawing/2014/main" id="{00000000-0008-0000-0800-000021000000}"/>
                    </a:ext>
                  </a:extLst>
                </xdr:cNvPr>
                <xdr:cNvSpPr txBox="1"/>
              </xdr:nvSpPr>
              <xdr:spPr>
                <a:xfrm>
                  <a:off x="2355612" y="5410200"/>
                  <a:ext cx="623367" cy="276999"/>
                </a:xfrm>
                <a:prstGeom prst="rect">
                  <a:avLst/>
                </a:prstGeom>
                <a:noFill/>
              </xdr:spPr>
              <xdr:txBody>
                <a:bodyPr wrap="square" rtlCol="0">
                  <a:spAutoFit/>
                </a:bodyPr>
                <a:lstStyle>
                  <a:defPPr>
                    <a:defRPr lang="en-US"/>
                  </a:defPPr>
                  <a:lvl1pPr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1pPr>
                  <a:lvl2pPr marL="4572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2pPr>
                  <a:lvl3pPr marL="9144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3pPr>
                  <a:lvl4pPr marL="13716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4pPr>
                  <a:lvl5pPr marL="18288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9pPr>
                </a:lstStyle>
                <a:p>
                  <a:pPr>
                    <a:spcBef>
                      <a:spcPts val="0"/>
                    </a:spcBef>
                  </a:pPr>
                  <a:r>
                    <a:rPr lang="en-US" sz="1200" b="1">
                      <a:solidFill>
                        <a:schemeClr val="tx1"/>
                      </a:solidFill>
                      <a:latin typeface="Roboto" panose="02000000000000000000" pitchFamily="2" charset="0"/>
                      <a:ea typeface="Roboto" panose="02000000000000000000" pitchFamily="2" charset="0"/>
                    </a:rPr>
                    <a:t>2005</a:t>
                  </a:r>
                </a:p>
              </xdr:txBody>
            </xdr:sp>
            <xdr:sp macro="" textlink="">
              <xdr:nvSpPr>
                <xdr:cNvPr id="34" name="TextBox 7">
                  <a:extLst>
                    <a:ext uri="{FF2B5EF4-FFF2-40B4-BE49-F238E27FC236}">
                      <a16:creationId xmlns:a16="http://schemas.microsoft.com/office/drawing/2014/main" id="{00000000-0008-0000-0800-000022000000}"/>
                    </a:ext>
                  </a:extLst>
                </xdr:cNvPr>
                <xdr:cNvSpPr txBox="1"/>
              </xdr:nvSpPr>
              <xdr:spPr>
                <a:xfrm>
                  <a:off x="3009789" y="5410200"/>
                  <a:ext cx="623367" cy="276999"/>
                </a:xfrm>
                <a:prstGeom prst="rect">
                  <a:avLst/>
                </a:prstGeom>
                <a:noFill/>
              </xdr:spPr>
              <xdr:txBody>
                <a:bodyPr wrap="square" rtlCol="0">
                  <a:spAutoFit/>
                </a:bodyPr>
                <a:lstStyle>
                  <a:defPPr>
                    <a:defRPr lang="en-US"/>
                  </a:defPPr>
                  <a:lvl1pPr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1pPr>
                  <a:lvl2pPr marL="4572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2pPr>
                  <a:lvl3pPr marL="9144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3pPr>
                  <a:lvl4pPr marL="13716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4pPr>
                  <a:lvl5pPr marL="18288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9pPr>
                </a:lstStyle>
                <a:p>
                  <a:pPr>
                    <a:spcBef>
                      <a:spcPts val="0"/>
                    </a:spcBef>
                  </a:pPr>
                  <a:r>
                    <a:rPr lang="en-US" sz="1200" b="1">
                      <a:solidFill>
                        <a:schemeClr val="tx1"/>
                      </a:solidFill>
                      <a:latin typeface="Roboto" panose="02000000000000000000" pitchFamily="2" charset="0"/>
                      <a:ea typeface="Roboto" panose="02000000000000000000" pitchFamily="2" charset="0"/>
                    </a:rPr>
                    <a:t>2021</a:t>
                  </a:r>
                </a:p>
              </xdr:txBody>
            </xdr:sp>
            <xdr:sp macro="" textlink="">
              <xdr:nvSpPr>
                <xdr:cNvPr id="35" name="TextBox 8">
                  <a:extLst>
                    <a:ext uri="{FF2B5EF4-FFF2-40B4-BE49-F238E27FC236}">
                      <a16:creationId xmlns:a16="http://schemas.microsoft.com/office/drawing/2014/main" id="{00000000-0008-0000-0800-000023000000}"/>
                    </a:ext>
                  </a:extLst>
                </xdr:cNvPr>
                <xdr:cNvSpPr txBox="1"/>
              </xdr:nvSpPr>
              <xdr:spPr>
                <a:xfrm>
                  <a:off x="3639008" y="5409403"/>
                  <a:ext cx="701996" cy="278684"/>
                </a:xfrm>
                <a:prstGeom prst="rect">
                  <a:avLst/>
                </a:prstGeom>
                <a:noFill/>
              </xdr:spPr>
              <xdr:txBody>
                <a:bodyPr wrap="square" rtlCol="0">
                  <a:spAutoFit/>
                </a:bodyPr>
                <a:lstStyle>
                  <a:defPPr>
                    <a:defRPr lang="en-US"/>
                  </a:defPPr>
                  <a:lvl1pPr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1pPr>
                  <a:lvl2pPr marL="4572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2pPr>
                  <a:lvl3pPr marL="9144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3pPr>
                  <a:lvl4pPr marL="13716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4pPr>
                  <a:lvl5pPr marL="18288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9pPr>
                </a:lstStyle>
                <a:p>
                  <a:pPr>
                    <a:spcBef>
                      <a:spcPts val="0"/>
                    </a:spcBef>
                  </a:pPr>
                  <a:r>
                    <a:rPr lang="en-US" sz="1200">
                      <a:solidFill>
                        <a:schemeClr val="tx1"/>
                      </a:solidFill>
                      <a:latin typeface="Roboto" panose="02000000000000000000" pitchFamily="2" charset="0"/>
                      <a:ea typeface="Roboto" panose="02000000000000000000" pitchFamily="2" charset="0"/>
                    </a:rPr>
                    <a:t>Electric</a:t>
                  </a:r>
                </a:p>
              </xdr:txBody>
            </xdr:sp>
            <xdr:sp macro="" textlink="">
              <xdr:nvSpPr>
                <xdr:cNvPr id="36" name="TextBox 9">
                  <a:extLst>
                    <a:ext uri="{FF2B5EF4-FFF2-40B4-BE49-F238E27FC236}">
                      <a16:creationId xmlns:a16="http://schemas.microsoft.com/office/drawing/2014/main" id="{00000000-0008-0000-0800-000024000000}"/>
                    </a:ext>
                  </a:extLst>
                </xdr:cNvPr>
                <xdr:cNvSpPr txBox="1"/>
              </xdr:nvSpPr>
              <xdr:spPr>
                <a:xfrm>
                  <a:off x="4258039" y="5409403"/>
                  <a:ext cx="749628" cy="276999"/>
                </a:xfrm>
                <a:prstGeom prst="rect">
                  <a:avLst/>
                </a:prstGeom>
                <a:noFill/>
              </xdr:spPr>
              <xdr:txBody>
                <a:bodyPr wrap="square" rtlCol="0">
                  <a:spAutoFit/>
                </a:bodyPr>
                <a:lstStyle>
                  <a:defPPr>
                    <a:defRPr lang="en-US"/>
                  </a:defPPr>
                  <a:lvl1pPr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1pPr>
                  <a:lvl2pPr marL="4572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2pPr>
                  <a:lvl3pPr marL="9144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3pPr>
                  <a:lvl4pPr marL="13716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4pPr>
                  <a:lvl5pPr marL="18288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9pPr>
                </a:lstStyle>
                <a:p>
                  <a:pPr>
                    <a:spcBef>
                      <a:spcPts val="0"/>
                    </a:spcBef>
                  </a:pPr>
                  <a:r>
                    <a:rPr lang="en-US" sz="1200">
                      <a:solidFill>
                        <a:schemeClr val="tx1"/>
                      </a:solidFill>
                      <a:latin typeface="Roboto" panose="02000000000000000000" pitchFamily="2" charset="0"/>
                      <a:ea typeface="Roboto" panose="02000000000000000000" pitchFamily="2" charset="0"/>
                    </a:rPr>
                    <a:t>Industry</a:t>
                  </a:r>
                </a:p>
              </xdr:txBody>
            </xdr:sp>
            <xdr:sp macro="" textlink="">
              <xdr:nvSpPr>
                <xdr:cNvPr id="37" name="TextBox 10">
                  <a:extLst>
                    <a:ext uri="{FF2B5EF4-FFF2-40B4-BE49-F238E27FC236}">
                      <a16:creationId xmlns:a16="http://schemas.microsoft.com/office/drawing/2014/main" id="{00000000-0008-0000-0800-000025000000}"/>
                    </a:ext>
                  </a:extLst>
                </xdr:cNvPr>
                <xdr:cNvSpPr txBox="1"/>
              </xdr:nvSpPr>
              <xdr:spPr>
                <a:xfrm>
                  <a:off x="4856627" y="5409402"/>
                  <a:ext cx="846556" cy="278684"/>
                </a:xfrm>
                <a:prstGeom prst="rect">
                  <a:avLst/>
                </a:prstGeom>
                <a:noFill/>
              </xdr:spPr>
              <xdr:txBody>
                <a:bodyPr wrap="square" rtlCol="0">
                  <a:spAutoFit/>
                </a:bodyPr>
                <a:lstStyle>
                  <a:defPPr>
                    <a:defRPr lang="en-US"/>
                  </a:defPPr>
                  <a:lvl1pPr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1pPr>
                  <a:lvl2pPr marL="4572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2pPr>
                  <a:lvl3pPr marL="9144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3pPr>
                  <a:lvl4pPr marL="13716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4pPr>
                  <a:lvl5pPr marL="18288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9pPr>
                </a:lstStyle>
                <a:p>
                  <a:pPr>
                    <a:spcBef>
                      <a:spcPts val="0"/>
                    </a:spcBef>
                  </a:pPr>
                  <a:r>
                    <a:rPr lang="en-US" sz="1200">
                      <a:solidFill>
                        <a:schemeClr val="tx1"/>
                      </a:solidFill>
                      <a:latin typeface="Roboto" panose="02000000000000000000" pitchFamily="2" charset="0"/>
                      <a:ea typeface="Roboto" panose="02000000000000000000" pitchFamily="2" charset="0"/>
                    </a:rPr>
                    <a:t>Buildings</a:t>
                  </a:r>
                </a:p>
              </xdr:txBody>
            </xdr:sp>
            <xdr:sp macro="" textlink="">
              <xdr:nvSpPr>
                <xdr:cNvPr id="38" name="TextBox 11">
                  <a:extLst>
                    <a:ext uri="{FF2B5EF4-FFF2-40B4-BE49-F238E27FC236}">
                      <a16:creationId xmlns:a16="http://schemas.microsoft.com/office/drawing/2014/main" id="{00000000-0008-0000-0800-000026000000}"/>
                    </a:ext>
                  </a:extLst>
                </xdr:cNvPr>
                <xdr:cNvSpPr txBox="1"/>
              </xdr:nvSpPr>
              <xdr:spPr>
                <a:xfrm>
                  <a:off x="5499289" y="5409402"/>
                  <a:ext cx="905111" cy="278684"/>
                </a:xfrm>
                <a:prstGeom prst="rect">
                  <a:avLst/>
                </a:prstGeom>
                <a:noFill/>
              </xdr:spPr>
              <xdr:txBody>
                <a:bodyPr wrap="square" rtlCol="0">
                  <a:spAutoFit/>
                </a:bodyPr>
                <a:lstStyle>
                  <a:defPPr>
                    <a:defRPr lang="en-US"/>
                  </a:defPPr>
                  <a:lvl1pPr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1pPr>
                  <a:lvl2pPr marL="4572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2pPr>
                  <a:lvl3pPr marL="9144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3pPr>
                  <a:lvl4pPr marL="13716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4pPr>
                  <a:lvl5pPr marL="18288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9pPr>
                </a:lstStyle>
                <a:p>
                  <a:pPr>
                    <a:spcBef>
                      <a:spcPts val="0"/>
                    </a:spcBef>
                  </a:pPr>
                  <a:r>
                    <a:rPr lang="en-US" sz="1200">
                      <a:solidFill>
                        <a:schemeClr val="tx1"/>
                      </a:solidFill>
                      <a:latin typeface="Roboto" panose="02000000000000000000" pitchFamily="2" charset="0"/>
                      <a:ea typeface="Roboto" panose="02000000000000000000" pitchFamily="2" charset="0"/>
                    </a:rPr>
                    <a:t>Transport</a:t>
                  </a:r>
                </a:p>
              </xdr:txBody>
            </xdr:sp>
            <xdr:sp macro="" textlink="">
              <xdr:nvSpPr>
                <xdr:cNvPr id="39" name="TextBox 15">
                  <a:extLst>
                    <a:ext uri="{FF2B5EF4-FFF2-40B4-BE49-F238E27FC236}">
                      <a16:creationId xmlns:a16="http://schemas.microsoft.com/office/drawing/2014/main" id="{00000000-0008-0000-0800-000027000000}"/>
                    </a:ext>
                  </a:extLst>
                </xdr:cNvPr>
                <xdr:cNvSpPr txBox="1"/>
              </xdr:nvSpPr>
              <xdr:spPr>
                <a:xfrm>
                  <a:off x="6733765" y="5407223"/>
                  <a:ext cx="698605" cy="461665"/>
                </a:xfrm>
                <a:prstGeom prst="rect">
                  <a:avLst/>
                </a:prstGeom>
                <a:noFill/>
              </xdr:spPr>
              <xdr:txBody>
                <a:bodyPr wrap="square" rtlCol="0">
                  <a:spAutoFit/>
                </a:bodyPr>
                <a:lstStyle>
                  <a:defPPr>
                    <a:defRPr lang="en-US"/>
                  </a:defPPr>
                  <a:lvl1pPr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1pPr>
                  <a:lvl2pPr marL="4572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2pPr>
                  <a:lvl3pPr marL="9144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3pPr>
                  <a:lvl4pPr marL="13716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4pPr>
                  <a:lvl5pPr marL="18288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9pPr>
                </a:lstStyle>
                <a:p>
                  <a:pPr>
                    <a:spcBef>
                      <a:spcPts val="0"/>
                    </a:spcBef>
                  </a:pPr>
                  <a:r>
                    <a:rPr lang="en-US" sz="1200" b="1">
                      <a:solidFill>
                        <a:schemeClr val="tx1"/>
                      </a:solidFill>
                      <a:latin typeface="Roboto" panose="02000000000000000000" pitchFamily="2" charset="0"/>
                      <a:ea typeface="Roboto" panose="02000000000000000000" pitchFamily="2" charset="0"/>
                    </a:rPr>
                    <a:t>2030</a:t>
                  </a:r>
                  <a:br>
                    <a:rPr lang="en-US" sz="1200" b="1">
                      <a:solidFill>
                        <a:schemeClr val="tx1"/>
                      </a:solidFill>
                      <a:latin typeface="Roboto" panose="02000000000000000000" pitchFamily="2" charset="0"/>
                      <a:ea typeface="Roboto" panose="02000000000000000000" pitchFamily="2" charset="0"/>
                    </a:rPr>
                  </a:br>
                  <a:r>
                    <a:rPr lang="en-US" sz="1200" b="1">
                      <a:solidFill>
                        <a:schemeClr val="tx1"/>
                      </a:solidFill>
                      <a:latin typeface="Roboto" panose="02000000000000000000" pitchFamily="2" charset="0"/>
                      <a:ea typeface="Roboto" panose="02000000000000000000" pitchFamily="2" charset="0"/>
                    </a:rPr>
                    <a:t>Target</a:t>
                  </a:r>
                </a:p>
              </xdr:txBody>
            </xdr:sp>
          </xdr:grpSp>
          <xdr:sp macro="" textlink="">
            <xdr:nvSpPr>
              <xdr:cNvPr id="32" name="TextBox 31">
                <a:extLst>
                  <a:ext uri="{FF2B5EF4-FFF2-40B4-BE49-F238E27FC236}">
                    <a16:creationId xmlns:a16="http://schemas.microsoft.com/office/drawing/2014/main" id="{00000000-0008-0000-0800-000020000000}"/>
                  </a:ext>
                </a:extLst>
              </xdr:cNvPr>
              <xdr:cNvSpPr txBox="1"/>
            </xdr:nvSpPr>
            <xdr:spPr>
              <a:xfrm>
                <a:off x="15074382" y="4930589"/>
                <a:ext cx="781111" cy="276999"/>
              </a:xfrm>
              <a:prstGeom prst="rect">
                <a:avLst/>
              </a:prstGeom>
              <a:noFill/>
            </xdr:spPr>
            <xdr:txBody>
              <a:bodyPr wrap="square" rtlCol="0">
                <a:noAutofit/>
              </a:bodyPr>
              <a:lstStyle>
                <a:defPPr>
                  <a:defRPr lang="en-US"/>
                </a:defPPr>
                <a:lvl1pPr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1pPr>
                <a:lvl2pPr marL="4572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2pPr>
                <a:lvl3pPr marL="9144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3pPr>
                <a:lvl4pPr marL="13716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4pPr>
                <a:lvl5pPr marL="18288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9pPr>
              </a:lstStyle>
              <a:p>
                <a:pPr>
                  <a:spcBef>
                    <a:spcPts val="0"/>
                  </a:spcBef>
                </a:pPr>
                <a:r>
                  <a:rPr lang="en-US" sz="1200">
                    <a:solidFill>
                      <a:schemeClr val="tx1"/>
                    </a:solidFill>
                    <a:latin typeface="Roboto" panose="02000000000000000000" pitchFamily="2" charset="0"/>
                    <a:ea typeface="Roboto" panose="02000000000000000000" pitchFamily="2" charset="0"/>
                  </a:rPr>
                  <a:t>Gap</a:t>
                </a:r>
              </a:p>
            </xdr:txBody>
          </xdr:sp>
        </xdr:grpSp>
      </xdr:grpSp>
      <xdr:sp macro="" textlink="">
        <xdr:nvSpPr>
          <xdr:cNvPr id="28" name="TextBox 27">
            <a:extLst>
              <a:ext uri="{FF2B5EF4-FFF2-40B4-BE49-F238E27FC236}">
                <a16:creationId xmlns:a16="http://schemas.microsoft.com/office/drawing/2014/main" id="{00000000-0008-0000-0800-00001C000000}"/>
              </a:ext>
            </a:extLst>
          </xdr:cNvPr>
          <xdr:cNvSpPr txBox="1"/>
        </xdr:nvSpPr>
        <xdr:spPr>
          <a:xfrm>
            <a:off x="3003176" y="3361766"/>
            <a:ext cx="4967942" cy="34228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algn="ctr"/>
            <a:r>
              <a:rPr lang="en-US" sz="1600" b="1">
                <a:solidFill>
                  <a:srgbClr val="000099"/>
                </a:solidFill>
                <a:latin typeface="Roboto" panose="02000000000000000000" pitchFamily="2" charset="0"/>
                <a:ea typeface="Roboto" panose="02000000000000000000" pitchFamily="2" charset="0"/>
              </a:rPr>
              <a:t>GCAM-CGS</a:t>
            </a:r>
          </a:p>
        </xdr:txBody>
      </xdr:sp>
    </xdr:grp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548226</xdr:colOff>
      <xdr:row>18</xdr:row>
      <xdr:rowOff>68960</xdr:rowOff>
    </xdr:from>
    <xdr:to>
      <xdr:col>32</xdr:col>
      <xdr:colOff>286181</xdr:colOff>
      <xdr:row>48</xdr:row>
      <xdr:rowOff>168542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GrpSpPr/>
      </xdr:nvGrpSpPr>
      <xdr:grpSpPr>
        <a:xfrm>
          <a:off x="11805044" y="3497960"/>
          <a:ext cx="9436137" cy="5814582"/>
          <a:chOff x="10331822" y="3496236"/>
          <a:chExt cx="9532470" cy="5702523"/>
        </a:xfrm>
      </xdr:grpSpPr>
      <xdr:grpSp>
        <xdr:nvGrpSpPr>
          <xdr:cNvPr id="3" name="Group 2">
            <a:extLst>
              <a:ext uri="{FF2B5EF4-FFF2-40B4-BE49-F238E27FC236}">
                <a16:creationId xmlns:a16="http://schemas.microsoft.com/office/drawing/2014/main" id="{00000000-0008-0000-0900-000003000000}"/>
              </a:ext>
            </a:extLst>
          </xdr:cNvPr>
          <xdr:cNvGrpSpPr/>
        </xdr:nvGrpSpPr>
        <xdr:grpSpPr>
          <a:xfrm>
            <a:off x="10331822" y="3496236"/>
            <a:ext cx="9532470" cy="5702523"/>
            <a:chOff x="2835087" y="2151529"/>
            <a:chExt cx="9412941" cy="5818317"/>
          </a:xfrm>
        </xdr:grpSpPr>
        <xdr:graphicFrame macro="">
          <xdr:nvGraphicFramePr>
            <xdr:cNvPr id="14" name="Chart 13">
              <a:extLst>
                <a:ext uri="{FF2B5EF4-FFF2-40B4-BE49-F238E27FC236}">
                  <a16:creationId xmlns:a16="http://schemas.microsoft.com/office/drawing/2014/main" id="{00000000-0008-0000-0900-00000E000000}"/>
                </a:ext>
              </a:extLst>
            </xdr:cNvPr>
            <xdr:cNvGraphicFramePr/>
          </xdr:nvGraphicFramePr>
          <xdr:xfrm>
            <a:off x="2835087" y="2757766"/>
            <a:ext cx="9412941" cy="521208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  <xdr:grpSp>
          <xdr:nvGrpSpPr>
            <xdr:cNvPr id="15" name="Group 14">
              <a:extLst>
                <a:ext uri="{FF2B5EF4-FFF2-40B4-BE49-F238E27FC236}">
                  <a16:creationId xmlns:a16="http://schemas.microsoft.com/office/drawing/2014/main" id="{00000000-0008-0000-0900-00000F000000}"/>
                </a:ext>
              </a:extLst>
            </xdr:cNvPr>
            <xdr:cNvGrpSpPr/>
          </xdr:nvGrpSpPr>
          <xdr:grpSpPr>
            <a:xfrm>
              <a:off x="4269446" y="2151529"/>
              <a:ext cx="7558936" cy="3579539"/>
              <a:chOff x="0" y="0"/>
              <a:chExt cx="7219469" cy="3486328"/>
            </a:xfrm>
          </xdr:grpSpPr>
          <xdr:grpSp>
            <xdr:nvGrpSpPr>
              <xdr:cNvPr id="16" name="Group 15">
                <a:extLst>
                  <a:ext uri="{FF2B5EF4-FFF2-40B4-BE49-F238E27FC236}">
                    <a16:creationId xmlns:a16="http://schemas.microsoft.com/office/drawing/2014/main" id="{00000000-0008-0000-0900-000010000000}"/>
                  </a:ext>
                </a:extLst>
              </xdr:cNvPr>
              <xdr:cNvGrpSpPr/>
            </xdr:nvGrpSpPr>
            <xdr:grpSpPr>
              <a:xfrm>
                <a:off x="6333622" y="2458666"/>
                <a:ext cx="885847" cy="1027662"/>
                <a:chOff x="6333601" y="2444934"/>
                <a:chExt cx="893947" cy="1010508"/>
              </a:xfrm>
            </xdr:grpSpPr>
            <xdr:sp macro="" textlink="">
              <xdr:nvSpPr>
                <xdr:cNvPr id="18" name="Rectangle 17">
                  <a:extLst>
                    <a:ext uri="{FF2B5EF4-FFF2-40B4-BE49-F238E27FC236}">
                      <a16:creationId xmlns:a16="http://schemas.microsoft.com/office/drawing/2014/main" id="{00000000-0008-0000-0900-000012000000}"/>
                    </a:ext>
                  </a:extLst>
                </xdr:cNvPr>
                <xdr:cNvSpPr>
                  <a:spLocks noChangeArrowheads="1"/>
                </xdr:cNvSpPr>
              </xdr:nvSpPr>
              <xdr:spPr bwMode="auto">
                <a:xfrm>
                  <a:off x="6333601" y="2473773"/>
                  <a:ext cx="137160" cy="137160"/>
                </a:xfrm>
                <a:prstGeom prst="rect">
                  <a:avLst/>
                </a:prstGeom>
                <a:solidFill>
                  <a:srgbClr val="8AC869"/>
                </a:solidFill>
                <a:ln>
                  <a:noFill/>
                </a:ln>
                <a:extLs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="horz" wrap="square" lIns="91440" tIns="45720" rIns="91440" bIns="45720" numCol="1" anchor="t" anchorCtr="0" compatLnSpc="1">
                  <a:prstTxWarp prst="textNoShape">
                    <a:avLst/>
                  </a:prstTxWarp>
                </a:bodyPr>
                <a:lstStyle>
                  <a:defPPr>
                    <a:defRPr lang="en-US"/>
                  </a:defPPr>
                  <a:lvl1pPr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1pPr>
                  <a:lvl2pPr marL="4572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2pPr>
                  <a:lvl3pPr marL="9144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3pPr>
                  <a:lvl4pPr marL="13716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4pPr>
                  <a:lvl5pPr marL="18288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9pPr>
                </a:lstStyle>
                <a:p>
                  <a:endParaRPr lang="en-US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19" name="Rectangle 18">
                  <a:extLst>
                    <a:ext uri="{FF2B5EF4-FFF2-40B4-BE49-F238E27FC236}">
                      <a16:creationId xmlns:a16="http://schemas.microsoft.com/office/drawing/2014/main" id="{00000000-0008-0000-0900-000013000000}"/>
                    </a:ext>
                  </a:extLst>
                </xdr:cNvPr>
                <xdr:cNvSpPr>
                  <a:spLocks noChangeArrowheads="1"/>
                </xdr:cNvSpPr>
              </xdr:nvSpPr>
              <xdr:spPr bwMode="auto">
                <a:xfrm>
                  <a:off x="6523669" y="2444934"/>
                  <a:ext cx="703879" cy="195546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 xmlns:a14="http://schemas.microsoft.com/office/drawing/2010/main">
                      <a:solidFill>
                        <a:srgbClr val="FFFFFF"/>
                      </a:solidFill>
                    </a14:hiddenFill>
                  </a:ex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="horz" wrap="square" lIns="0" tIns="0" rIns="0" bIns="0" numCol="1" anchor="t" anchorCtr="0" compatLnSpc="1">
                  <a:prstTxWarp prst="textNoShape">
                    <a:avLst/>
                  </a:prstTxWarp>
                  <a:spAutoFit/>
                </a:bodyPr>
                <a:lstStyle>
                  <a:defPPr>
                    <a:defRPr lang="en-US"/>
                  </a:defPPr>
                  <a:lvl1pPr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1pPr>
                  <a:lvl2pPr marL="4572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2pPr>
                  <a:lvl3pPr marL="9144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3pPr>
                  <a:lvl4pPr marL="13716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4pPr>
                  <a:lvl5pPr marL="18288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9pPr>
                </a:lstStyle>
                <a:p>
                  <a:pPr marL="0" marR="0" lvl="0" indent="0" algn="l" defTabSz="914400" rtl="0" eaLnBrk="0" fontAlgn="base" latinLnBrk="0" hangingPunct="0">
                    <a:lnSpc>
                      <a:spcPct val="100000"/>
                    </a:lnSpc>
                    <a:spcBef>
                      <a:spcPct val="0"/>
                    </a:spcBef>
                    <a:spcAft>
                      <a:spcPct val="0"/>
                    </a:spcAft>
                    <a:buClrTx/>
                    <a:buSzTx/>
                    <a:buFontTx/>
                    <a:buNone/>
                    <a:tabLst/>
                  </a:pPr>
                  <a:r>
                    <a:rPr kumimoji="0" lang="en-US" altLang="en-US" sz="1300" b="0" i="0" u="none" strike="noStrike" cap="none" normalizeH="0" baseline="0">
                      <a:ln>
                        <a:noFill/>
                      </a:ln>
                      <a:effectLst/>
                      <a:latin typeface="Roboto" panose="02000000000000000000" pitchFamily="2" charset="0"/>
                      <a:ea typeface="Roboto" panose="02000000000000000000" pitchFamily="2" charset="0"/>
                    </a:rPr>
                    <a:t>Transport</a:t>
                  </a:r>
                  <a:endParaRPr kumimoji="0" lang="en-US" altLang="en-US" sz="1300" b="0" i="0" u="none" strike="noStrike" cap="none" normalizeH="0" baseline="-25000">
                    <a:ln>
                      <a:noFill/>
                    </a:ln>
                    <a:effectLst/>
                    <a:latin typeface="Roboto" panose="02000000000000000000" pitchFamily="2" charset="0"/>
                    <a:ea typeface="Roboto" panose="02000000000000000000" pitchFamily="2" charset="0"/>
                  </a:endParaRPr>
                </a:p>
              </xdr:txBody>
            </xdr:sp>
            <xdr:sp macro="" textlink="">
              <xdr:nvSpPr>
                <xdr:cNvPr id="20" name="Rectangle 19">
                  <a:extLst>
                    <a:ext uri="{FF2B5EF4-FFF2-40B4-BE49-F238E27FC236}">
                      <a16:creationId xmlns:a16="http://schemas.microsoft.com/office/drawing/2014/main" id="{00000000-0008-0000-0900-000014000000}"/>
                    </a:ext>
                  </a:extLst>
                </xdr:cNvPr>
                <xdr:cNvSpPr>
                  <a:spLocks noChangeArrowheads="1"/>
                </xdr:cNvSpPr>
              </xdr:nvSpPr>
              <xdr:spPr bwMode="auto">
                <a:xfrm>
                  <a:off x="6333601" y="2748986"/>
                  <a:ext cx="137160" cy="137160"/>
                </a:xfrm>
                <a:prstGeom prst="rect">
                  <a:avLst/>
                </a:prstGeom>
                <a:solidFill>
                  <a:srgbClr val="DA7D45"/>
                </a:solidFill>
                <a:ln>
                  <a:noFill/>
                </a:ln>
                <a:extLs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="horz" wrap="square" lIns="91440" tIns="45720" rIns="91440" bIns="45720" numCol="1" anchor="t" anchorCtr="0" compatLnSpc="1">
                  <a:prstTxWarp prst="textNoShape">
                    <a:avLst/>
                  </a:prstTxWarp>
                </a:bodyPr>
                <a:lstStyle>
                  <a:defPPr>
                    <a:defRPr lang="en-US"/>
                  </a:defPPr>
                  <a:lvl1pPr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1pPr>
                  <a:lvl2pPr marL="4572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2pPr>
                  <a:lvl3pPr marL="9144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3pPr>
                  <a:lvl4pPr marL="13716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4pPr>
                  <a:lvl5pPr marL="18288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9pPr>
                </a:lstStyle>
                <a:p>
                  <a:endParaRPr lang="en-US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21" name="Rectangle 20">
                  <a:extLst>
                    <a:ext uri="{FF2B5EF4-FFF2-40B4-BE49-F238E27FC236}">
                      <a16:creationId xmlns:a16="http://schemas.microsoft.com/office/drawing/2014/main" id="{00000000-0008-0000-0900-000015000000}"/>
                    </a:ext>
                  </a:extLst>
                </xdr:cNvPr>
                <xdr:cNvSpPr>
                  <a:spLocks noChangeArrowheads="1"/>
                </xdr:cNvSpPr>
              </xdr:nvSpPr>
              <xdr:spPr bwMode="auto">
                <a:xfrm>
                  <a:off x="6523669" y="2724910"/>
                  <a:ext cx="665055" cy="195546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 xmlns:a14="http://schemas.microsoft.com/office/drawing/2010/main">
                      <a:solidFill>
                        <a:srgbClr val="FFFFFF"/>
                      </a:solidFill>
                    </a14:hiddenFill>
                  </a:ex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="horz" wrap="square" lIns="0" tIns="0" rIns="0" bIns="0" numCol="1" anchor="t" anchorCtr="0" compatLnSpc="1">
                  <a:prstTxWarp prst="textNoShape">
                    <a:avLst/>
                  </a:prstTxWarp>
                  <a:spAutoFit/>
                </a:bodyPr>
                <a:lstStyle>
                  <a:defPPr>
                    <a:defRPr lang="en-US"/>
                  </a:defPPr>
                  <a:lvl1pPr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1pPr>
                  <a:lvl2pPr marL="4572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2pPr>
                  <a:lvl3pPr marL="9144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3pPr>
                  <a:lvl4pPr marL="13716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4pPr>
                  <a:lvl5pPr marL="18288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9pPr>
                </a:lstStyle>
                <a:p>
                  <a:pPr marL="0" marR="0" lvl="0" indent="0" algn="l" defTabSz="914400" rtl="0" eaLnBrk="0" fontAlgn="base" latinLnBrk="0" hangingPunct="0">
                    <a:lnSpc>
                      <a:spcPct val="100000"/>
                    </a:lnSpc>
                    <a:spcBef>
                      <a:spcPct val="0"/>
                    </a:spcBef>
                    <a:spcAft>
                      <a:spcPct val="0"/>
                    </a:spcAft>
                    <a:buClrTx/>
                    <a:buSzTx/>
                    <a:buFontTx/>
                    <a:buNone/>
                    <a:tabLst/>
                  </a:pPr>
                  <a:r>
                    <a:rPr lang="en-US" altLang="en-US" sz="1300">
                      <a:latin typeface="Roboto" panose="02000000000000000000" pitchFamily="2" charset="0"/>
                      <a:ea typeface="Roboto" panose="02000000000000000000" pitchFamily="2" charset="0"/>
                    </a:rPr>
                    <a:t>Buildings</a:t>
                  </a:r>
                  <a:endParaRPr kumimoji="0" lang="en-US" altLang="en-US" sz="1300" b="0" i="0" u="none" strike="noStrike" cap="none" normalizeH="0" baseline="-25000">
                    <a:ln>
                      <a:noFill/>
                    </a:ln>
                    <a:effectLst/>
                    <a:latin typeface="Roboto" panose="02000000000000000000" pitchFamily="2" charset="0"/>
                    <a:ea typeface="Roboto" panose="02000000000000000000" pitchFamily="2" charset="0"/>
                  </a:endParaRPr>
                </a:p>
              </xdr:txBody>
            </xdr:sp>
            <xdr:sp macro="" textlink="">
              <xdr:nvSpPr>
                <xdr:cNvPr id="22" name="Rectangle 21">
                  <a:extLst>
                    <a:ext uri="{FF2B5EF4-FFF2-40B4-BE49-F238E27FC236}">
                      <a16:creationId xmlns:a16="http://schemas.microsoft.com/office/drawing/2014/main" id="{00000000-0008-0000-0900-000016000000}"/>
                    </a:ext>
                  </a:extLst>
                </xdr:cNvPr>
                <xdr:cNvSpPr>
                  <a:spLocks noChangeArrowheads="1"/>
                </xdr:cNvSpPr>
              </xdr:nvSpPr>
              <xdr:spPr bwMode="auto">
                <a:xfrm>
                  <a:off x="6333601" y="3018861"/>
                  <a:ext cx="137160" cy="137160"/>
                </a:xfrm>
                <a:prstGeom prst="rect">
                  <a:avLst/>
                </a:prstGeom>
                <a:solidFill>
                  <a:srgbClr val="E5BA4F"/>
                </a:solidFill>
                <a:ln>
                  <a:noFill/>
                </a:ln>
                <a:extLs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="horz" wrap="square" lIns="91440" tIns="45720" rIns="91440" bIns="45720" numCol="1" anchor="t" anchorCtr="0" compatLnSpc="1">
                  <a:prstTxWarp prst="textNoShape">
                    <a:avLst/>
                  </a:prstTxWarp>
                </a:bodyPr>
                <a:lstStyle>
                  <a:defPPr>
                    <a:defRPr lang="en-US"/>
                  </a:defPPr>
                  <a:lvl1pPr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1pPr>
                  <a:lvl2pPr marL="4572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2pPr>
                  <a:lvl3pPr marL="9144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3pPr>
                  <a:lvl4pPr marL="13716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4pPr>
                  <a:lvl5pPr marL="18288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9pPr>
                </a:lstStyle>
                <a:p>
                  <a:endParaRPr lang="en-US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23" name="Rectangle 22">
                  <a:extLst>
                    <a:ext uri="{FF2B5EF4-FFF2-40B4-BE49-F238E27FC236}">
                      <a16:creationId xmlns:a16="http://schemas.microsoft.com/office/drawing/2014/main" id="{00000000-0008-0000-0900-000017000000}"/>
                    </a:ext>
                  </a:extLst>
                </xdr:cNvPr>
                <xdr:cNvSpPr>
                  <a:spLocks noChangeArrowheads="1"/>
                </xdr:cNvSpPr>
              </xdr:nvSpPr>
              <xdr:spPr bwMode="auto">
                <a:xfrm>
                  <a:off x="6523669" y="2991610"/>
                  <a:ext cx="606755" cy="195546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 xmlns:a14="http://schemas.microsoft.com/office/drawing/2010/main">
                      <a:solidFill>
                        <a:srgbClr val="FFFFFF"/>
                      </a:solidFill>
                    </a14:hiddenFill>
                  </a:ex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="horz" wrap="square" lIns="0" tIns="0" rIns="0" bIns="0" numCol="1" anchor="t" anchorCtr="0" compatLnSpc="1">
                  <a:prstTxWarp prst="textNoShape">
                    <a:avLst/>
                  </a:prstTxWarp>
                  <a:spAutoFit/>
                </a:bodyPr>
                <a:lstStyle>
                  <a:defPPr>
                    <a:defRPr lang="en-US"/>
                  </a:defPPr>
                  <a:lvl1pPr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1pPr>
                  <a:lvl2pPr marL="4572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2pPr>
                  <a:lvl3pPr marL="9144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3pPr>
                  <a:lvl4pPr marL="13716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4pPr>
                  <a:lvl5pPr marL="18288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9pPr>
                </a:lstStyle>
                <a:p>
                  <a:pPr marL="0" marR="0" lvl="0" indent="0" algn="l" defTabSz="914400" rtl="0" eaLnBrk="0" fontAlgn="base" latinLnBrk="0" hangingPunct="0">
                    <a:lnSpc>
                      <a:spcPct val="100000"/>
                    </a:lnSpc>
                    <a:spcBef>
                      <a:spcPct val="0"/>
                    </a:spcBef>
                    <a:spcAft>
                      <a:spcPct val="0"/>
                    </a:spcAft>
                    <a:buClrTx/>
                    <a:buSzTx/>
                    <a:buFontTx/>
                    <a:buNone/>
                    <a:tabLst/>
                  </a:pPr>
                  <a:r>
                    <a:rPr kumimoji="0" lang="en-US" altLang="en-US" sz="1300" b="0" i="0" u="none" strike="noStrike" cap="none" normalizeH="0" baseline="0">
                      <a:ln>
                        <a:noFill/>
                      </a:ln>
                      <a:effectLst/>
                      <a:latin typeface="Roboto" panose="02000000000000000000" pitchFamily="2" charset="0"/>
                      <a:ea typeface="Roboto" panose="02000000000000000000" pitchFamily="2" charset="0"/>
                    </a:rPr>
                    <a:t>Industry</a:t>
                  </a:r>
                  <a:endParaRPr kumimoji="0" lang="en-US" altLang="en-US" sz="1300" b="0" i="0" u="none" strike="noStrike" cap="none" normalizeH="0" baseline="-25000">
                    <a:ln>
                      <a:noFill/>
                    </a:ln>
                    <a:effectLst/>
                    <a:latin typeface="Roboto" panose="02000000000000000000" pitchFamily="2" charset="0"/>
                    <a:ea typeface="Roboto" panose="02000000000000000000" pitchFamily="2" charset="0"/>
                  </a:endParaRPr>
                </a:p>
              </xdr:txBody>
            </xdr:sp>
            <xdr:sp macro="" textlink="">
              <xdr:nvSpPr>
                <xdr:cNvPr id="24" name="Rectangle 23">
                  <a:extLst>
                    <a:ext uri="{FF2B5EF4-FFF2-40B4-BE49-F238E27FC236}">
                      <a16:creationId xmlns:a16="http://schemas.microsoft.com/office/drawing/2014/main" id="{00000000-0008-0000-0900-000018000000}"/>
                    </a:ext>
                  </a:extLst>
                </xdr:cNvPr>
                <xdr:cNvSpPr>
                  <a:spLocks noChangeArrowheads="1"/>
                </xdr:cNvSpPr>
              </xdr:nvSpPr>
              <xdr:spPr bwMode="auto">
                <a:xfrm>
                  <a:off x="6333601" y="3282386"/>
                  <a:ext cx="137160" cy="137160"/>
                </a:xfrm>
                <a:prstGeom prst="rect">
                  <a:avLst/>
                </a:prstGeom>
                <a:solidFill>
                  <a:srgbClr val="948BB3"/>
                </a:solidFill>
                <a:ln>
                  <a:noFill/>
                </a:ln>
                <a:extLs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="horz" wrap="square" lIns="91440" tIns="45720" rIns="91440" bIns="45720" numCol="1" anchor="t" anchorCtr="0" compatLnSpc="1">
                  <a:prstTxWarp prst="textNoShape">
                    <a:avLst/>
                  </a:prstTxWarp>
                </a:bodyPr>
                <a:lstStyle>
                  <a:defPPr>
                    <a:defRPr lang="en-US"/>
                  </a:defPPr>
                  <a:lvl1pPr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1pPr>
                  <a:lvl2pPr marL="4572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2pPr>
                  <a:lvl3pPr marL="9144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3pPr>
                  <a:lvl4pPr marL="13716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4pPr>
                  <a:lvl5pPr marL="18288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9pPr>
                </a:lstStyle>
                <a:p>
                  <a:endParaRPr lang="en-US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25" name="Rectangle 24">
                  <a:extLst>
                    <a:ext uri="{FF2B5EF4-FFF2-40B4-BE49-F238E27FC236}">
                      <a16:creationId xmlns:a16="http://schemas.microsoft.com/office/drawing/2014/main" id="{00000000-0008-0000-0900-000019000000}"/>
                    </a:ext>
                  </a:extLst>
                </xdr:cNvPr>
                <xdr:cNvSpPr>
                  <a:spLocks noChangeArrowheads="1"/>
                </xdr:cNvSpPr>
              </xdr:nvSpPr>
              <xdr:spPr bwMode="auto">
                <a:xfrm>
                  <a:off x="6523669" y="3259896"/>
                  <a:ext cx="538876" cy="195546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 xmlns:a14="http://schemas.microsoft.com/office/drawing/2010/main">
                      <a:solidFill>
                        <a:srgbClr val="FFFFFF"/>
                      </a:solidFill>
                    </a14:hiddenFill>
                  </a:ex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="horz" wrap="square" lIns="0" tIns="0" rIns="0" bIns="0" numCol="1" anchor="t" anchorCtr="0" compatLnSpc="1">
                  <a:prstTxWarp prst="textNoShape">
                    <a:avLst/>
                  </a:prstTxWarp>
                  <a:spAutoFit/>
                </a:bodyPr>
                <a:lstStyle>
                  <a:defPPr>
                    <a:defRPr lang="en-US"/>
                  </a:defPPr>
                  <a:lvl1pPr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1pPr>
                  <a:lvl2pPr marL="4572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2pPr>
                  <a:lvl3pPr marL="9144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3pPr>
                  <a:lvl4pPr marL="13716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4pPr>
                  <a:lvl5pPr marL="18288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9pPr>
                </a:lstStyle>
                <a:p>
                  <a:pPr marL="0" marR="0" lvl="0" indent="0" algn="l" defTabSz="914400" rtl="0" eaLnBrk="0" fontAlgn="base" latinLnBrk="0" hangingPunct="0">
                    <a:lnSpc>
                      <a:spcPct val="100000"/>
                    </a:lnSpc>
                    <a:spcBef>
                      <a:spcPct val="0"/>
                    </a:spcBef>
                    <a:spcAft>
                      <a:spcPct val="0"/>
                    </a:spcAft>
                    <a:buClrTx/>
                    <a:buSzTx/>
                    <a:buFontTx/>
                    <a:buNone/>
                    <a:tabLst/>
                  </a:pPr>
                  <a:r>
                    <a:rPr lang="en-US" altLang="en-US" sz="1300">
                      <a:latin typeface="Roboto" panose="02000000000000000000" pitchFamily="2" charset="0"/>
                      <a:ea typeface="Roboto" panose="02000000000000000000" pitchFamily="2" charset="0"/>
                    </a:rPr>
                    <a:t>Electric</a:t>
                  </a:r>
                  <a:endParaRPr kumimoji="0" lang="en-US" altLang="en-US" sz="1300" b="0" i="0" u="none" strike="noStrike" cap="none" normalizeH="0" baseline="-25000">
                    <a:ln>
                      <a:noFill/>
                    </a:ln>
                    <a:effectLst/>
                    <a:latin typeface="Roboto" panose="02000000000000000000" pitchFamily="2" charset="0"/>
                    <a:ea typeface="Roboto" panose="02000000000000000000" pitchFamily="2" charset="0"/>
                  </a:endParaRPr>
                </a:p>
              </xdr:txBody>
            </xdr:sp>
          </xdr:grpSp>
          <mc:AlternateContent xmlns:mc="http://schemas.openxmlformats.org/markup-compatibility/2006">
            <mc:Choice xmlns:a14="http://schemas.microsoft.com/office/drawing/2010/main" Requires="a14">
              <xdr:grpSp>
                <xdr:nvGrpSpPr>
                  <xdr:cNvPr id="17" name="Group 16">
                    <a:extLst>
                      <a:ext uri="{FF2B5EF4-FFF2-40B4-BE49-F238E27FC236}">
                        <a16:creationId xmlns:a16="http://schemas.microsoft.com/office/drawing/2014/main" id="{00000000-0008-0000-0900-000011000000}"/>
                      </a:ext>
                    </a:extLst>
                  </xdr:cNvPr>
                  <xdr:cNvGrpSpPr/>
                </xdr:nvGrpSpPr>
                <xdr:grpSpPr>
                  <a:xfrm>
                    <a:off x="0" y="0"/>
                    <a:ext cx="0" cy="0"/>
                    <a:chOff x="0" y="0"/>
                    <a:chExt cx="0" cy="0"/>
                  </a:xfrm>
                </xdr:grpSpPr>
              </xdr:grpSp>
            </mc:Choice>
            <mc:Fallback/>
          </mc:AlternateContent>
        </xdr:grpSp>
      </xdr:grpSp>
      <xdr:grpSp>
        <xdr:nvGrpSpPr>
          <xdr:cNvPr id="4" name="Group 3">
            <a:extLst>
              <a:ext uri="{FF2B5EF4-FFF2-40B4-BE49-F238E27FC236}">
                <a16:creationId xmlns:a16="http://schemas.microsoft.com/office/drawing/2014/main" id="{00000000-0008-0000-0900-000004000000}"/>
              </a:ext>
            </a:extLst>
          </xdr:cNvPr>
          <xdr:cNvGrpSpPr/>
        </xdr:nvGrpSpPr>
        <xdr:grpSpPr>
          <a:xfrm>
            <a:off x="11713883" y="8382010"/>
            <a:ext cx="6577958" cy="461665"/>
            <a:chOff x="11728824" y="4930588"/>
            <a:chExt cx="6577958" cy="461665"/>
          </a:xfrm>
        </xdr:grpSpPr>
        <xdr:grpSp>
          <xdr:nvGrpSpPr>
            <xdr:cNvPr id="5" name="Group 4">
              <a:extLst>
                <a:ext uri="{FF2B5EF4-FFF2-40B4-BE49-F238E27FC236}">
                  <a16:creationId xmlns:a16="http://schemas.microsoft.com/office/drawing/2014/main" id="{00000000-0008-0000-0900-000005000000}"/>
                </a:ext>
              </a:extLst>
            </xdr:cNvPr>
            <xdr:cNvGrpSpPr/>
          </xdr:nvGrpSpPr>
          <xdr:grpSpPr>
            <a:xfrm>
              <a:off x="11728824" y="4930588"/>
              <a:ext cx="6577958" cy="461665"/>
              <a:chOff x="2819792" y="5407223"/>
              <a:chExt cx="6577958" cy="461665"/>
            </a:xfrm>
          </xdr:grpSpPr>
          <xdr:sp macro="" textlink="">
            <xdr:nvSpPr>
              <xdr:cNvPr id="7" name="TextBox 3">
                <a:extLst>
                  <a:ext uri="{FF2B5EF4-FFF2-40B4-BE49-F238E27FC236}">
                    <a16:creationId xmlns:a16="http://schemas.microsoft.com/office/drawing/2014/main" id="{00000000-0008-0000-0900-000007000000}"/>
                  </a:ext>
                </a:extLst>
              </xdr:cNvPr>
              <xdr:cNvSpPr txBox="1"/>
            </xdr:nvSpPr>
            <xdr:spPr>
              <a:xfrm>
                <a:off x="2819792" y="5410200"/>
                <a:ext cx="623367" cy="276999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en-US"/>
                </a:defPPr>
                <a:lvl1pPr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1pPr>
                <a:lvl2pPr marL="4572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2pPr>
                <a:lvl3pPr marL="9144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3pPr>
                <a:lvl4pPr marL="13716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4pPr>
                <a:lvl5pPr marL="18288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9pPr>
              </a:lstStyle>
              <a:p>
                <a:pPr>
                  <a:spcBef>
                    <a:spcPts val="0"/>
                  </a:spcBef>
                </a:pPr>
                <a:r>
                  <a:rPr lang="en-US" sz="1200" b="1">
                    <a:solidFill>
                      <a:schemeClr val="tx1"/>
                    </a:solidFill>
                    <a:latin typeface="Roboto" panose="02000000000000000000" pitchFamily="2" charset="0"/>
                    <a:ea typeface="Roboto" panose="02000000000000000000" pitchFamily="2" charset="0"/>
                  </a:rPr>
                  <a:t>2005</a:t>
                </a:r>
              </a:p>
            </xdr:txBody>
          </xdr:sp>
          <xdr:sp macro="" textlink="">
            <xdr:nvSpPr>
              <xdr:cNvPr id="8" name="TextBox 7">
                <a:extLst>
                  <a:ext uri="{FF2B5EF4-FFF2-40B4-BE49-F238E27FC236}">
                    <a16:creationId xmlns:a16="http://schemas.microsoft.com/office/drawing/2014/main" id="{00000000-0008-0000-0900-000008000000}"/>
                  </a:ext>
                </a:extLst>
              </xdr:cNvPr>
              <xdr:cNvSpPr txBox="1"/>
            </xdr:nvSpPr>
            <xdr:spPr>
              <a:xfrm>
                <a:off x="3681379" y="5410200"/>
                <a:ext cx="623367" cy="276999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en-US"/>
                </a:defPPr>
                <a:lvl1pPr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1pPr>
                <a:lvl2pPr marL="4572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2pPr>
                <a:lvl3pPr marL="9144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3pPr>
                <a:lvl4pPr marL="13716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4pPr>
                <a:lvl5pPr marL="18288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9pPr>
              </a:lstStyle>
              <a:p>
                <a:pPr>
                  <a:spcBef>
                    <a:spcPts val="0"/>
                  </a:spcBef>
                </a:pPr>
                <a:r>
                  <a:rPr lang="en-US" sz="1200" b="1">
                    <a:solidFill>
                      <a:schemeClr val="tx1"/>
                    </a:solidFill>
                    <a:latin typeface="Roboto" panose="02000000000000000000" pitchFamily="2" charset="0"/>
                    <a:ea typeface="Roboto" panose="02000000000000000000" pitchFamily="2" charset="0"/>
                  </a:rPr>
                  <a:t>2021</a:t>
                </a:r>
              </a:p>
            </xdr:txBody>
          </xdr:sp>
          <xdr:sp macro="" textlink="">
            <xdr:nvSpPr>
              <xdr:cNvPr id="9" name="TextBox 8">
                <a:extLst>
                  <a:ext uri="{FF2B5EF4-FFF2-40B4-BE49-F238E27FC236}">
                    <a16:creationId xmlns:a16="http://schemas.microsoft.com/office/drawing/2014/main" id="{00000000-0008-0000-0900-000009000000}"/>
                  </a:ext>
                </a:extLst>
              </xdr:cNvPr>
              <xdr:cNvSpPr txBox="1"/>
            </xdr:nvSpPr>
            <xdr:spPr>
              <a:xfrm>
                <a:off x="4478503" y="5409403"/>
                <a:ext cx="701996" cy="278684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en-US"/>
                </a:defPPr>
                <a:lvl1pPr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1pPr>
                <a:lvl2pPr marL="4572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2pPr>
                <a:lvl3pPr marL="9144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3pPr>
                <a:lvl4pPr marL="13716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4pPr>
                <a:lvl5pPr marL="18288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9pPr>
              </a:lstStyle>
              <a:p>
                <a:pPr>
                  <a:spcBef>
                    <a:spcPts val="0"/>
                  </a:spcBef>
                </a:pPr>
                <a:r>
                  <a:rPr lang="en-US" sz="1200">
                    <a:solidFill>
                      <a:schemeClr val="tx1"/>
                    </a:solidFill>
                    <a:latin typeface="Roboto" panose="02000000000000000000" pitchFamily="2" charset="0"/>
                    <a:ea typeface="Roboto" panose="02000000000000000000" pitchFamily="2" charset="0"/>
                  </a:rPr>
                  <a:t>Electric</a:t>
                </a:r>
              </a:p>
            </xdr:txBody>
          </xdr:sp>
          <xdr:sp macro="" textlink="">
            <xdr:nvSpPr>
              <xdr:cNvPr id="10" name="TextBox 9">
                <a:extLst>
                  <a:ext uri="{FF2B5EF4-FFF2-40B4-BE49-F238E27FC236}">
                    <a16:creationId xmlns:a16="http://schemas.microsoft.com/office/drawing/2014/main" id="{00000000-0008-0000-0900-00000A000000}"/>
                  </a:ext>
                </a:extLst>
              </xdr:cNvPr>
              <xdr:cNvSpPr txBox="1"/>
            </xdr:nvSpPr>
            <xdr:spPr>
              <a:xfrm>
                <a:off x="5304928" y="5409403"/>
                <a:ext cx="749628" cy="276999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en-US"/>
                </a:defPPr>
                <a:lvl1pPr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1pPr>
                <a:lvl2pPr marL="4572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2pPr>
                <a:lvl3pPr marL="9144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3pPr>
                <a:lvl4pPr marL="13716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4pPr>
                <a:lvl5pPr marL="18288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9pPr>
              </a:lstStyle>
              <a:p>
                <a:pPr>
                  <a:spcBef>
                    <a:spcPts val="0"/>
                  </a:spcBef>
                </a:pPr>
                <a:r>
                  <a:rPr lang="en-US" sz="1200">
                    <a:solidFill>
                      <a:schemeClr val="tx1"/>
                    </a:solidFill>
                    <a:latin typeface="Roboto" panose="02000000000000000000" pitchFamily="2" charset="0"/>
                    <a:ea typeface="Roboto" panose="02000000000000000000" pitchFamily="2" charset="0"/>
                  </a:rPr>
                  <a:t>Industry</a:t>
                </a:r>
              </a:p>
            </xdr:txBody>
          </xdr:sp>
          <xdr:sp macro="" textlink="">
            <xdr:nvSpPr>
              <xdr:cNvPr id="11" name="TextBox 10">
                <a:extLst>
                  <a:ext uri="{FF2B5EF4-FFF2-40B4-BE49-F238E27FC236}">
                    <a16:creationId xmlns:a16="http://schemas.microsoft.com/office/drawing/2014/main" id="{00000000-0008-0000-0900-00000B000000}"/>
                  </a:ext>
                </a:extLst>
              </xdr:cNvPr>
              <xdr:cNvSpPr txBox="1"/>
            </xdr:nvSpPr>
            <xdr:spPr>
              <a:xfrm>
                <a:off x="6150429" y="5409402"/>
                <a:ext cx="846556" cy="278684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en-US"/>
                </a:defPPr>
                <a:lvl1pPr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1pPr>
                <a:lvl2pPr marL="4572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2pPr>
                <a:lvl3pPr marL="9144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3pPr>
                <a:lvl4pPr marL="13716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4pPr>
                <a:lvl5pPr marL="18288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9pPr>
              </a:lstStyle>
              <a:p>
                <a:pPr>
                  <a:spcBef>
                    <a:spcPts val="0"/>
                  </a:spcBef>
                </a:pPr>
                <a:r>
                  <a:rPr lang="en-US" sz="1200">
                    <a:solidFill>
                      <a:schemeClr val="tx1"/>
                    </a:solidFill>
                    <a:latin typeface="Roboto" panose="02000000000000000000" pitchFamily="2" charset="0"/>
                    <a:ea typeface="Roboto" panose="02000000000000000000" pitchFamily="2" charset="0"/>
                  </a:rPr>
                  <a:t>Buildings</a:t>
                </a:r>
              </a:p>
            </xdr:txBody>
          </xdr:sp>
          <xdr:sp macro="" textlink="">
            <xdr:nvSpPr>
              <xdr:cNvPr id="12" name="TextBox 11">
                <a:extLst>
                  <a:ext uri="{FF2B5EF4-FFF2-40B4-BE49-F238E27FC236}">
                    <a16:creationId xmlns:a16="http://schemas.microsoft.com/office/drawing/2014/main" id="{00000000-0008-0000-0900-00000C000000}"/>
                  </a:ext>
                </a:extLst>
              </xdr:cNvPr>
              <xdr:cNvSpPr txBox="1"/>
            </xdr:nvSpPr>
            <xdr:spPr>
              <a:xfrm>
                <a:off x="6951120" y="5409402"/>
                <a:ext cx="905111" cy="278684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en-US"/>
                </a:defPPr>
                <a:lvl1pPr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1pPr>
                <a:lvl2pPr marL="4572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2pPr>
                <a:lvl3pPr marL="9144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3pPr>
                <a:lvl4pPr marL="13716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4pPr>
                <a:lvl5pPr marL="18288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9pPr>
              </a:lstStyle>
              <a:p>
                <a:pPr>
                  <a:spcBef>
                    <a:spcPts val="0"/>
                  </a:spcBef>
                </a:pPr>
                <a:r>
                  <a:rPr lang="en-US" sz="1200">
                    <a:solidFill>
                      <a:schemeClr val="tx1"/>
                    </a:solidFill>
                    <a:latin typeface="Roboto" panose="02000000000000000000" pitchFamily="2" charset="0"/>
                    <a:ea typeface="Roboto" panose="02000000000000000000" pitchFamily="2" charset="0"/>
                  </a:rPr>
                  <a:t>Transport</a:t>
                </a:r>
              </a:p>
            </xdr:txBody>
          </xdr:sp>
          <xdr:sp macro="" textlink="">
            <xdr:nvSpPr>
              <xdr:cNvPr id="13" name="TextBox 15">
                <a:extLst>
                  <a:ext uri="{FF2B5EF4-FFF2-40B4-BE49-F238E27FC236}">
                    <a16:creationId xmlns:a16="http://schemas.microsoft.com/office/drawing/2014/main" id="{00000000-0008-0000-0900-00000D000000}"/>
                  </a:ext>
                </a:extLst>
              </xdr:cNvPr>
              <xdr:cNvSpPr txBox="1"/>
            </xdr:nvSpPr>
            <xdr:spPr>
              <a:xfrm>
                <a:off x="8699145" y="5407223"/>
                <a:ext cx="698605" cy="461665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en-US"/>
                </a:defPPr>
                <a:lvl1pPr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1pPr>
                <a:lvl2pPr marL="4572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2pPr>
                <a:lvl3pPr marL="9144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3pPr>
                <a:lvl4pPr marL="13716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4pPr>
                <a:lvl5pPr marL="18288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9pPr>
              </a:lstStyle>
              <a:p>
                <a:pPr>
                  <a:spcBef>
                    <a:spcPts val="0"/>
                  </a:spcBef>
                </a:pPr>
                <a:r>
                  <a:rPr lang="en-US" sz="1200" b="1">
                    <a:solidFill>
                      <a:schemeClr val="tx1"/>
                    </a:solidFill>
                    <a:latin typeface="Roboto" panose="02000000000000000000" pitchFamily="2" charset="0"/>
                    <a:ea typeface="Roboto" panose="02000000000000000000" pitchFamily="2" charset="0"/>
                  </a:rPr>
                  <a:t>2030</a:t>
                </a:r>
                <a:br>
                  <a:rPr lang="en-US" sz="1200" b="1">
                    <a:solidFill>
                      <a:schemeClr val="tx1"/>
                    </a:solidFill>
                    <a:latin typeface="Roboto" panose="02000000000000000000" pitchFamily="2" charset="0"/>
                    <a:ea typeface="Roboto" panose="02000000000000000000" pitchFamily="2" charset="0"/>
                  </a:rPr>
                </a:br>
                <a:r>
                  <a:rPr lang="en-US" sz="1200" b="1">
                    <a:solidFill>
                      <a:schemeClr val="tx1"/>
                    </a:solidFill>
                    <a:latin typeface="Roboto" panose="02000000000000000000" pitchFamily="2" charset="0"/>
                    <a:ea typeface="Roboto" panose="02000000000000000000" pitchFamily="2" charset="0"/>
                  </a:rPr>
                  <a:t>Target</a:t>
                </a:r>
              </a:p>
            </xdr:txBody>
          </xdr:sp>
        </xdr:grpSp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00000000-0008-0000-0900-000006000000}"/>
                </a:ext>
              </a:extLst>
            </xdr:cNvPr>
            <xdr:cNvSpPr txBox="1"/>
          </xdr:nvSpPr>
          <xdr:spPr>
            <a:xfrm>
              <a:off x="16674353" y="4930589"/>
              <a:ext cx="781111" cy="276999"/>
            </a:xfrm>
            <a:prstGeom prst="rect">
              <a:avLst/>
            </a:prstGeom>
            <a:noFill/>
          </xdr:spPr>
          <xdr:txBody>
            <a:bodyPr wrap="square" rtlCol="0">
              <a:noAutofit/>
            </a:bodyPr>
            <a:lstStyle>
              <a:defPPr>
                <a:defRPr lang="en-US"/>
              </a:defPPr>
              <a:lvl1pPr algn="ctr" rtl="0" eaLnBrk="0" fontAlgn="base" hangingPunct="0">
                <a:spcBef>
                  <a:spcPct val="50000"/>
                </a:spcBef>
                <a:spcAft>
                  <a:spcPct val="0"/>
                </a:spcAft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ctr" rtl="0" eaLnBrk="0" fontAlgn="base" hangingPunct="0">
                <a:spcBef>
                  <a:spcPct val="50000"/>
                </a:spcBef>
                <a:spcAft>
                  <a:spcPct val="0"/>
                </a:spcAft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ctr" rtl="0" eaLnBrk="0" fontAlgn="base" hangingPunct="0">
                <a:spcBef>
                  <a:spcPct val="50000"/>
                </a:spcBef>
                <a:spcAft>
                  <a:spcPct val="0"/>
                </a:spcAft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ctr" rtl="0" eaLnBrk="0" fontAlgn="base" hangingPunct="0">
                <a:spcBef>
                  <a:spcPct val="50000"/>
                </a:spcBef>
                <a:spcAft>
                  <a:spcPct val="0"/>
                </a:spcAft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ctr" rtl="0" eaLnBrk="0" fontAlgn="base" hangingPunct="0">
                <a:spcBef>
                  <a:spcPct val="50000"/>
                </a:spcBef>
                <a:spcAft>
                  <a:spcPct val="0"/>
                </a:spcAft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>
                <a:spcBef>
                  <a:spcPts val="0"/>
                </a:spcBef>
              </a:pPr>
              <a:r>
                <a:rPr lang="en-US" sz="1200">
                  <a:solidFill>
                    <a:schemeClr val="tx1"/>
                  </a:solidFill>
                  <a:latin typeface="Roboto" panose="02000000000000000000" pitchFamily="2" charset="0"/>
                  <a:ea typeface="Roboto" panose="02000000000000000000" pitchFamily="2" charset="0"/>
                </a:rPr>
                <a:t>Gap</a:t>
              </a:r>
            </a:p>
          </xdr:txBody>
        </xdr:sp>
      </xdr:grpSp>
    </xdr:grpSp>
    <xdr:clientData/>
  </xdr:twoCellAnchor>
  <xdr:twoCellAnchor>
    <xdr:from>
      <xdr:col>2</xdr:col>
      <xdr:colOff>58628</xdr:colOff>
      <xdr:row>18</xdr:row>
      <xdr:rowOff>0</xdr:rowOff>
    </xdr:from>
    <xdr:to>
      <xdr:col>12</xdr:col>
      <xdr:colOff>97319</xdr:colOff>
      <xdr:row>48</xdr:row>
      <xdr:rowOff>99582</xdr:rowOff>
    </xdr:to>
    <xdr:grpSp>
      <xdr:nvGrpSpPr>
        <xdr:cNvPr id="26" name="Group 25">
          <a:extLst>
            <a:ext uri="{FF2B5EF4-FFF2-40B4-BE49-F238E27FC236}">
              <a16:creationId xmlns:a16="http://schemas.microsoft.com/office/drawing/2014/main" id="{00000000-0008-0000-0900-00001A000000}"/>
            </a:ext>
          </a:extLst>
        </xdr:cNvPr>
        <xdr:cNvGrpSpPr/>
      </xdr:nvGrpSpPr>
      <xdr:grpSpPr>
        <a:xfrm>
          <a:off x="1980946" y="3429000"/>
          <a:ext cx="6948646" cy="5814582"/>
          <a:chOff x="2045804" y="3361765"/>
          <a:chExt cx="7068515" cy="5702523"/>
        </a:xfrm>
      </xdr:grpSpPr>
      <xdr:grpSp>
        <xdr:nvGrpSpPr>
          <xdr:cNvPr id="27" name="Group 26">
            <a:extLst>
              <a:ext uri="{FF2B5EF4-FFF2-40B4-BE49-F238E27FC236}">
                <a16:creationId xmlns:a16="http://schemas.microsoft.com/office/drawing/2014/main" id="{00000000-0008-0000-0900-00001B000000}"/>
              </a:ext>
            </a:extLst>
          </xdr:cNvPr>
          <xdr:cNvGrpSpPr/>
        </xdr:nvGrpSpPr>
        <xdr:grpSpPr>
          <a:xfrm>
            <a:off x="2045804" y="3361765"/>
            <a:ext cx="7068515" cy="5702523"/>
            <a:chOff x="10331822" y="3496236"/>
            <a:chExt cx="7081386" cy="5702523"/>
          </a:xfrm>
        </xdr:grpSpPr>
        <xdr:grpSp>
          <xdr:nvGrpSpPr>
            <xdr:cNvPr id="29" name="Group 28">
              <a:extLst>
                <a:ext uri="{FF2B5EF4-FFF2-40B4-BE49-F238E27FC236}">
                  <a16:creationId xmlns:a16="http://schemas.microsoft.com/office/drawing/2014/main" id="{00000000-0008-0000-0900-00001D000000}"/>
                </a:ext>
              </a:extLst>
            </xdr:cNvPr>
            <xdr:cNvGrpSpPr/>
          </xdr:nvGrpSpPr>
          <xdr:grpSpPr>
            <a:xfrm>
              <a:off x="10331822" y="3496236"/>
              <a:ext cx="7081386" cy="5702523"/>
              <a:chOff x="2835087" y="2151529"/>
              <a:chExt cx="6992587" cy="5818317"/>
            </a:xfrm>
          </xdr:grpSpPr>
          <xdr:graphicFrame macro="">
            <xdr:nvGraphicFramePr>
              <xdr:cNvPr id="40" name="Chart 39">
                <a:extLst>
                  <a:ext uri="{FF2B5EF4-FFF2-40B4-BE49-F238E27FC236}">
                    <a16:creationId xmlns:a16="http://schemas.microsoft.com/office/drawing/2014/main" id="{00000000-0008-0000-0900-000028000000}"/>
                  </a:ext>
                </a:extLst>
              </xdr:cNvPr>
              <xdr:cNvGraphicFramePr/>
            </xdr:nvGraphicFramePr>
            <xdr:xfrm>
              <a:off x="2835087" y="2311981"/>
              <a:ext cx="6992587" cy="5657865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2"/>
              </a:graphicData>
            </a:graphic>
          </xdr:graphicFrame>
          <xdr:grpSp>
            <xdr:nvGrpSpPr>
              <xdr:cNvPr id="41" name="Group 40">
                <a:extLst>
                  <a:ext uri="{FF2B5EF4-FFF2-40B4-BE49-F238E27FC236}">
                    <a16:creationId xmlns:a16="http://schemas.microsoft.com/office/drawing/2014/main" id="{00000000-0008-0000-0900-000029000000}"/>
                  </a:ext>
                </a:extLst>
              </xdr:cNvPr>
              <xdr:cNvGrpSpPr/>
            </xdr:nvGrpSpPr>
            <xdr:grpSpPr>
              <a:xfrm>
                <a:off x="4269446" y="2151529"/>
                <a:ext cx="5509111" cy="3495699"/>
                <a:chOff x="0" y="0"/>
                <a:chExt cx="5261713" cy="3404669"/>
              </a:xfrm>
            </xdr:grpSpPr>
            <xdr:grpSp>
              <xdr:nvGrpSpPr>
                <xdr:cNvPr id="42" name="Group 41">
                  <a:extLst>
                    <a:ext uri="{FF2B5EF4-FFF2-40B4-BE49-F238E27FC236}">
                      <a16:creationId xmlns:a16="http://schemas.microsoft.com/office/drawing/2014/main" id="{00000000-0008-0000-0900-00002A000000}"/>
                    </a:ext>
                  </a:extLst>
                </xdr:cNvPr>
                <xdr:cNvGrpSpPr/>
              </xdr:nvGrpSpPr>
              <xdr:grpSpPr>
                <a:xfrm>
                  <a:off x="4375861" y="2377005"/>
                  <a:ext cx="885852" cy="1027664"/>
                  <a:chOff x="4357949" y="2364634"/>
                  <a:chExt cx="893952" cy="1010510"/>
                </a:xfrm>
              </xdr:grpSpPr>
              <xdr:sp macro="" textlink="">
                <xdr:nvSpPr>
                  <xdr:cNvPr id="44" name="Rectangle 43">
                    <a:extLst>
                      <a:ext uri="{FF2B5EF4-FFF2-40B4-BE49-F238E27FC236}">
                        <a16:creationId xmlns:a16="http://schemas.microsoft.com/office/drawing/2014/main" id="{00000000-0008-0000-0900-00002C000000}"/>
                      </a:ext>
                    </a:extLst>
                  </xdr:cNvPr>
                  <xdr:cNvSpPr>
                    <a:spLocks noChangeArrowheads="1"/>
                  </xdr:cNvSpPr>
                </xdr:nvSpPr>
                <xdr:spPr bwMode="auto">
                  <a:xfrm>
                    <a:off x="4357949" y="2393468"/>
                    <a:ext cx="137160" cy="137160"/>
                  </a:xfrm>
                  <a:prstGeom prst="rect">
                    <a:avLst/>
                  </a:prstGeom>
                  <a:solidFill>
                    <a:srgbClr val="8AC869"/>
                  </a:solidFill>
                  <a:ln>
                    <a:noFill/>
                  </a:ln>
                  <a:extLst>
                    <a:ext uri="{91240B29-F687-4F45-9708-019B960494DF}">
                      <a14:hiddenLine xmlns:a14="http://schemas.microsoft.com/office/drawing/2010/main" w="9525">
                        <a:solidFill>
                          <a:srgbClr val="000000"/>
                        </a:solidFill>
                        <a:miter lim="800000"/>
                        <a:headEnd/>
                        <a:tailEnd/>
                      </a14:hiddenLine>
                    </a:ext>
                  </a:extLst>
                </xdr:spPr>
                <xdr:txBody>
                  <a:bodyPr vert="horz" wrap="square" lIns="91440" tIns="45720" rIns="91440" bIns="45720" numCol="1" anchor="t" anchorCtr="0" compatLnSpc="1">
                    <a:prstTxWarp prst="textNoShape">
                      <a:avLst/>
                    </a:prstTxWarp>
                  </a:bodyPr>
                  <a:lstStyle>
                    <a:defPPr>
                      <a:defRPr lang="en-US"/>
                    </a:defPPr>
                    <a:lvl1pPr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1pPr>
                    <a:lvl2pPr marL="4572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2pPr>
                    <a:lvl3pPr marL="9144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3pPr>
                    <a:lvl4pPr marL="13716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4pPr>
                    <a:lvl5pPr marL="18288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9pPr>
                  </a:lstStyle>
                  <a:p>
                    <a:endParaRPr lang="en-US">
                      <a:solidFill>
                        <a:schemeClr val="tx1"/>
                      </a:solidFill>
                    </a:endParaRPr>
                  </a:p>
                </xdr:txBody>
              </xdr:sp>
              <xdr:sp macro="" textlink="">
                <xdr:nvSpPr>
                  <xdr:cNvPr id="45" name="Rectangle 44">
                    <a:extLst>
                      <a:ext uri="{FF2B5EF4-FFF2-40B4-BE49-F238E27FC236}">
                        <a16:creationId xmlns:a16="http://schemas.microsoft.com/office/drawing/2014/main" id="{00000000-0008-0000-0900-00002D000000}"/>
                      </a:ext>
                    </a:extLst>
                  </xdr:cNvPr>
                  <xdr:cNvSpPr>
                    <a:spLocks noChangeArrowheads="1"/>
                  </xdr:cNvSpPr>
                </xdr:nvSpPr>
                <xdr:spPr bwMode="auto">
                  <a:xfrm>
                    <a:off x="4548022" y="2364634"/>
                    <a:ext cx="703879" cy="195546"/>
                  </a:xfrm>
                  <a:prstGeom prst="rect">
                    <a:avLst/>
                  </a:prstGeom>
                  <a:noFill/>
                  <a:ln>
                    <a:noFill/>
                  </a:ln>
                  <a:extLst>
                    <a:ext uri="{909E8E84-426E-40DD-AFC4-6F175D3DCCD1}">
                      <a14:hiddenFill xmlns:a14="http://schemas.microsoft.com/office/drawing/2010/main">
                        <a:solidFill>
                          <a:srgbClr val="FFFFFF"/>
                        </a:solidFill>
                      </a14:hiddenFill>
                    </a:ext>
                    <a:ext uri="{91240B29-F687-4F45-9708-019B960494DF}">
                      <a14:hiddenLine xmlns:a14="http://schemas.microsoft.com/office/drawing/2010/main" w="9525">
                        <a:solidFill>
                          <a:srgbClr val="000000"/>
                        </a:solidFill>
                        <a:miter lim="800000"/>
                        <a:headEnd/>
                        <a:tailEnd/>
                      </a14:hiddenLine>
                    </a:ext>
                  </a:extLst>
                </xdr:spPr>
                <xdr:txBody>
                  <a:bodyPr vert="horz" wrap="square" lIns="0" tIns="0" rIns="0" bIns="0" numCol="1" anchor="t" anchorCtr="0" compatLnSpc="1">
                    <a:prstTxWarp prst="textNoShape">
                      <a:avLst/>
                    </a:prstTxWarp>
                    <a:spAutoFit/>
                  </a:bodyPr>
                  <a:lstStyle>
                    <a:defPPr>
                      <a:defRPr lang="en-US"/>
                    </a:defPPr>
                    <a:lvl1pPr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1pPr>
                    <a:lvl2pPr marL="4572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2pPr>
                    <a:lvl3pPr marL="9144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3pPr>
                    <a:lvl4pPr marL="13716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4pPr>
                    <a:lvl5pPr marL="18288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9pPr>
                  </a:lstStyle>
                  <a:p>
                    <a:pPr marL="0" marR="0" lvl="0" indent="0" algn="l" defTabSz="914400" rtl="0" eaLnBrk="0" fontAlgn="base" latinLnBrk="0" hangingPunct="0">
                      <a:lnSpc>
                        <a:spcPct val="100000"/>
                      </a:lnSpc>
                      <a:spcBef>
                        <a:spcPct val="0"/>
                      </a:spcBef>
                      <a:spcAft>
                        <a:spcPct val="0"/>
                      </a:spcAft>
                      <a:buClrTx/>
                      <a:buSzTx/>
                      <a:buFontTx/>
                      <a:buNone/>
                      <a:tabLst/>
                    </a:pPr>
                    <a:r>
                      <a:rPr kumimoji="0" lang="en-US" altLang="en-US" sz="1300" b="0" i="0" u="none" strike="noStrike" cap="none" normalizeH="0" baseline="0">
                        <a:ln>
                          <a:noFill/>
                        </a:ln>
                        <a:effectLst/>
                        <a:latin typeface="Roboto" panose="02000000000000000000" pitchFamily="2" charset="0"/>
                        <a:ea typeface="Roboto" panose="02000000000000000000" pitchFamily="2" charset="0"/>
                      </a:rPr>
                      <a:t>Transport</a:t>
                    </a:r>
                    <a:endParaRPr kumimoji="0" lang="en-US" altLang="en-US" sz="1300" b="0" i="0" u="none" strike="noStrike" cap="none" normalizeH="0" baseline="-25000">
                      <a:ln>
                        <a:noFill/>
                      </a:ln>
                      <a:effectLst/>
                      <a:latin typeface="Roboto" panose="02000000000000000000" pitchFamily="2" charset="0"/>
                      <a:ea typeface="Roboto" panose="02000000000000000000" pitchFamily="2" charset="0"/>
                    </a:endParaRPr>
                  </a:p>
                </xdr:txBody>
              </xdr:sp>
              <xdr:sp macro="" textlink="">
                <xdr:nvSpPr>
                  <xdr:cNvPr id="46" name="Rectangle 45">
                    <a:extLst>
                      <a:ext uri="{FF2B5EF4-FFF2-40B4-BE49-F238E27FC236}">
                        <a16:creationId xmlns:a16="http://schemas.microsoft.com/office/drawing/2014/main" id="{00000000-0008-0000-0900-00002E000000}"/>
                      </a:ext>
                    </a:extLst>
                  </xdr:cNvPr>
                  <xdr:cNvSpPr>
                    <a:spLocks noChangeArrowheads="1"/>
                  </xdr:cNvSpPr>
                </xdr:nvSpPr>
                <xdr:spPr bwMode="auto">
                  <a:xfrm>
                    <a:off x="4357949" y="2668684"/>
                    <a:ext cx="137160" cy="137160"/>
                  </a:xfrm>
                  <a:prstGeom prst="rect">
                    <a:avLst/>
                  </a:prstGeom>
                  <a:solidFill>
                    <a:srgbClr val="DA7D45"/>
                  </a:solidFill>
                  <a:ln>
                    <a:noFill/>
                  </a:ln>
                  <a:extLst>
                    <a:ext uri="{91240B29-F687-4F45-9708-019B960494DF}">
                      <a14:hiddenLine xmlns:a14="http://schemas.microsoft.com/office/drawing/2010/main" w="9525">
                        <a:solidFill>
                          <a:srgbClr val="000000"/>
                        </a:solidFill>
                        <a:miter lim="800000"/>
                        <a:headEnd/>
                        <a:tailEnd/>
                      </a14:hiddenLine>
                    </a:ext>
                  </a:extLst>
                </xdr:spPr>
                <xdr:txBody>
                  <a:bodyPr vert="horz" wrap="square" lIns="91440" tIns="45720" rIns="91440" bIns="45720" numCol="1" anchor="t" anchorCtr="0" compatLnSpc="1">
                    <a:prstTxWarp prst="textNoShape">
                      <a:avLst/>
                    </a:prstTxWarp>
                  </a:bodyPr>
                  <a:lstStyle>
                    <a:defPPr>
                      <a:defRPr lang="en-US"/>
                    </a:defPPr>
                    <a:lvl1pPr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1pPr>
                    <a:lvl2pPr marL="4572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2pPr>
                    <a:lvl3pPr marL="9144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3pPr>
                    <a:lvl4pPr marL="13716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4pPr>
                    <a:lvl5pPr marL="18288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9pPr>
                  </a:lstStyle>
                  <a:p>
                    <a:endParaRPr lang="en-US">
                      <a:solidFill>
                        <a:schemeClr val="tx1"/>
                      </a:solidFill>
                    </a:endParaRPr>
                  </a:p>
                </xdr:txBody>
              </xdr:sp>
              <xdr:sp macro="" textlink="">
                <xdr:nvSpPr>
                  <xdr:cNvPr id="47" name="Rectangle 46">
                    <a:extLst>
                      <a:ext uri="{FF2B5EF4-FFF2-40B4-BE49-F238E27FC236}">
                        <a16:creationId xmlns:a16="http://schemas.microsoft.com/office/drawing/2014/main" id="{00000000-0008-0000-0900-00002F000000}"/>
                      </a:ext>
                    </a:extLst>
                  </xdr:cNvPr>
                  <xdr:cNvSpPr>
                    <a:spLocks noChangeArrowheads="1"/>
                  </xdr:cNvSpPr>
                </xdr:nvSpPr>
                <xdr:spPr bwMode="auto">
                  <a:xfrm>
                    <a:off x="4548022" y="2644607"/>
                    <a:ext cx="665055" cy="195546"/>
                  </a:xfrm>
                  <a:prstGeom prst="rect">
                    <a:avLst/>
                  </a:prstGeom>
                  <a:noFill/>
                  <a:ln>
                    <a:noFill/>
                  </a:ln>
                  <a:extLst>
                    <a:ext uri="{909E8E84-426E-40DD-AFC4-6F175D3DCCD1}">
                      <a14:hiddenFill xmlns:a14="http://schemas.microsoft.com/office/drawing/2010/main">
                        <a:solidFill>
                          <a:srgbClr val="FFFFFF"/>
                        </a:solidFill>
                      </a14:hiddenFill>
                    </a:ext>
                    <a:ext uri="{91240B29-F687-4F45-9708-019B960494DF}">
                      <a14:hiddenLine xmlns:a14="http://schemas.microsoft.com/office/drawing/2010/main" w="9525">
                        <a:solidFill>
                          <a:srgbClr val="000000"/>
                        </a:solidFill>
                        <a:miter lim="800000"/>
                        <a:headEnd/>
                        <a:tailEnd/>
                      </a14:hiddenLine>
                    </a:ext>
                  </a:extLst>
                </xdr:spPr>
                <xdr:txBody>
                  <a:bodyPr vert="horz" wrap="square" lIns="0" tIns="0" rIns="0" bIns="0" numCol="1" anchor="t" anchorCtr="0" compatLnSpc="1">
                    <a:prstTxWarp prst="textNoShape">
                      <a:avLst/>
                    </a:prstTxWarp>
                    <a:spAutoFit/>
                  </a:bodyPr>
                  <a:lstStyle>
                    <a:defPPr>
                      <a:defRPr lang="en-US"/>
                    </a:defPPr>
                    <a:lvl1pPr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1pPr>
                    <a:lvl2pPr marL="4572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2pPr>
                    <a:lvl3pPr marL="9144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3pPr>
                    <a:lvl4pPr marL="13716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4pPr>
                    <a:lvl5pPr marL="18288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9pPr>
                  </a:lstStyle>
                  <a:p>
                    <a:pPr marL="0" marR="0" lvl="0" indent="0" algn="l" defTabSz="914400" rtl="0" eaLnBrk="0" fontAlgn="base" latinLnBrk="0" hangingPunct="0">
                      <a:lnSpc>
                        <a:spcPct val="100000"/>
                      </a:lnSpc>
                      <a:spcBef>
                        <a:spcPct val="0"/>
                      </a:spcBef>
                      <a:spcAft>
                        <a:spcPct val="0"/>
                      </a:spcAft>
                      <a:buClrTx/>
                      <a:buSzTx/>
                      <a:buFontTx/>
                      <a:buNone/>
                      <a:tabLst/>
                    </a:pPr>
                    <a:r>
                      <a:rPr lang="en-US" altLang="en-US" sz="1300">
                        <a:latin typeface="Roboto" panose="02000000000000000000" pitchFamily="2" charset="0"/>
                        <a:ea typeface="Roboto" panose="02000000000000000000" pitchFamily="2" charset="0"/>
                      </a:rPr>
                      <a:t>Buildings</a:t>
                    </a:r>
                    <a:endParaRPr kumimoji="0" lang="en-US" altLang="en-US" sz="1300" b="0" i="0" u="none" strike="noStrike" cap="none" normalizeH="0" baseline="-25000">
                      <a:ln>
                        <a:noFill/>
                      </a:ln>
                      <a:effectLst/>
                      <a:latin typeface="Roboto" panose="02000000000000000000" pitchFamily="2" charset="0"/>
                      <a:ea typeface="Roboto" panose="02000000000000000000" pitchFamily="2" charset="0"/>
                    </a:endParaRPr>
                  </a:p>
                </xdr:txBody>
              </xdr:sp>
              <xdr:sp macro="" textlink="">
                <xdr:nvSpPr>
                  <xdr:cNvPr id="48" name="Rectangle 47">
                    <a:extLst>
                      <a:ext uri="{FF2B5EF4-FFF2-40B4-BE49-F238E27FC236}">
                        <a16:creationId xmlns:a16="http://schemas.microsoft.com/office/drawing/2014/main" id="{00000000-0008-0000-0900-000030000000}"/>
                      </a:ext>
                    </a:extLst>
                  </xdr:cNvPr>
                  <xdr:cNvSpPr>
                    <a:spLocks noChangeArrowheads="1"/>
                  </xdr:cNvSpPr>
                </xdr:nvSpPr>
                <xdr:spPr bwMode="auto">
                  <a:xfrm>
                    <a:off x="4357949" y="2938561"/>
                    <a:ext cx="137160" cy="137160"/>
                  </a:xfrm>
                  <a:prstGeom prst="rect">
                    <a:avLst/>
                  </a:prstGeom>
                  <a:solidFill>
                    <a:srgbClr val="E5BA4F"/>
                  </a:solidFill>
                  <a:ln>
                    <a:noFill/>
                  </a:ln>
                  <a:extLst>
                    <a:ext uri="{91240B29-F687-4F45-9708-019B960494DF}">
                      <a14:hiddenLine xmlns:a14="http://schemas.microsoft.com/office/drawing/2010/main" w="9525">
                        <a:solidFill>
                          <a:srgbClr val="000000"/>
                        </a:solidFill>
                        <a:miter lim="800000"/>
                        <a:headEnd/>
                        <a:tailEnd/>
                      </a14:hiddenLine>
                    </a:ext>
                  </a:extLst>
                </xdr:spPr>
                <xdr:txBody>
                  <a:bodyPr vert="horz" wrap="square" lIns="91440" tIns="45720" rIns="91440" bIns="45720" numCol="1" anchor="t" anchorCtr="0" compatLnSpc="1">
                    <a:prstTxWarp prst="textNoShape">
                      <a:avLst/>
                    </a:prstTxWarp>
                  </a:bodyPr>
                  <a:lstStyle>
                    <a:defPPr>
                      <a:defRPr lang="en-US"/>
                    </a:defPPr>
                    <a:lvl1pPr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1pPr>
                    <a:lvl2pPr marL="4572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2pPr>
                    <a:lvl3pPr marL="9144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3pPr>
                    <a:lvl4pPr marL="13716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4pPr>
                    <a:lvl5pPr marL="18288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9pPr>
                  </a:lstStyle>
                  <a:p>
                    <a:endParaRPr lang="en-US">
                      <a:solidFill>
                        <a:schemeClr val="tx1"/>
                      </a:solidFill>
                    </a:endParaRPr>
                  </a:p>
                </xdr:txBody>
              </xdr:sp>
              <xdr:sp macro="" textlink="">
                <xdr:nvSpPr>
                  <xdr:cNvPr id="49" name="Rectangle 48">
                    <a:extLst>
                      <a:ext uri="{FF2B5EF4-FFF2-40B4-BE49-F238E27FC236}">
                        <a16:creationId xmlns:a16="http://schemas.microsoft.com/office/drawing/2014/main" id="{00000000-0008-0000-0900-000031000000}"/>
                      </a:ext>
                    </a:extLst>
                  </xdr:cNvPr>
                  <xdr:cNvSpPr>
                    <a:spLocks noChangeArrowheads="1"/>
                  </xdr:cNvSpPr>
                </xdr:nvSpPr>
                <xdr:spPr bwMode="auto">
                  <a:xfrm>
                    <a:off x="4548022" y="2911310"/>
                    <a:ext cx="606755" cy="195546"/>
                  </a:xfrm>
                  <a:prstGeom prst="rect">
                    <a:avLst/>
                  </a:prstGeom>
                  <a:noFill/>
                  <a:ln>
                    <a:noFill/>
                  </a:ln>
                  <a:extLst>
                    <a:ext uri="{909E8E84-426E-40DD-AFC4-6F175D3DCCD1}">
                      <a14:hiddenFill xmlns:a14="http://schemas.microsoft.com/office/drawing/2010/main">
                        <a:solidFill>
                          <a:srgbClr val="FFFFFF"/>
                        </a:solidFill>
                      </a14:hiddenFill>
                    </a:ext>
                    <a:ext uri="{91240B29-F687-4F45-9708-019B960494DF}">
                      <a14:hiddenLine xmlns:a14="http://schemas.microsoft.com/office/drawing/2010/main" w="9525">
                        <a:solidFill>
                          <a:srgbClr val="000000"/>
                        </a:solidFill>
                        <a:miter lim="800000"/>
                        <a:headEnd/>
                        <a:tailEnd/>
                      </a14:hiddenLine>
                    </a:ext>
                  </a:extLst>
                </xdr:spPr>
                <xdr:txBody>
                  <a:bodyPr vert="horz" wrap="square" lIns="0" tIns="0" rIns="0" bIns="0" numCol="1" anchor="t" anchorCtr="0" compatLnSpc="1">
                    <a:prstTxWarp prst="textNoShape">
                      <a:avLst/>
                    </a:prstTxWarp>
                    <a:spAutoFit/>
                  </a:bodyPr>
                  <a:lstStyle>
                    <a:defPPr>
                      <a:defRPr lang="en-US"/>
                    </a:defPPr>
                    <a:lvl1pPr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1pPr>
                    <a:lvl2pPr marL="4572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2pPr>
                    <a:lvl3pPr marL="9144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3pPr>
                    <a:lvl4pPr marL="13716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4pPr>
                    <a:lvl5pPr marL="18288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9pPr>
                  </a:lstStyle>
                  <a:p>
                    <a:pPr marL="0" marR="0" lvl="0" indent="0" algn="l" defTabSz="914400" rtl="0" eaLnBrk="0" fontAlgn="base" latinLnBrk="0" hangingPunct="0">
                      <a:lnSpc>
                        <a:spcPct val="100000"/>
                      </a:lnSpc>
                      <a:spcBef>
                        <a:spcPct val="0"/>
                      </a:spcBef>
                      <a:spcAft>
                        <a:spcPct val="0"/>
                      </a:spcAft>
                      <a:buClrTx/>
                      <a:buSzTx/>
                      <a:buFontTx/>
                      <a:buNone/>
                      <a:tabLst/>
                    </a:pPr>
                    <a:r>
                      <a:rPr kumimoji="0" lang="en-US" altLang="en-US" sz="1300" b="0" i="0" u="none" strike="noStrike" cap="none" normalizeH="0" baseline="0">
                        <a:ln>
                          <a:noFill/>
                        </a:ln>
                        <a:effectLst/>
                        <a:latin typeface="Roboto" panose="02000000000000000000" pitchFamily="2" charset="0"/>
                        <a:ea typeface="Roboto" panose="02000000000000000000" pitchFamily="2" charset="0"/>
                      </a:rPr>
                      <a:t>Industry</a:t>
                    </a:r>
                    <a:endParaRPr kumimoji="0" lang="en-US" altLang="en-US" sz="1300" b="0" i="0" u="none" strike="noStrike" cap="none" normalizeH="0" baseline="-25000">
                      <a:ln>
                        <a:noFill/>
                      </a:ln>
                      <a:effectLst/>
                      <a:latin typeface="Roboto" panose="02000000000000000000" pitchFamily="2" charset="0"/>
                      <a:ea typeface="Roboto" panose="02000000000000000000" pitchFamily="2" charset="0"/>
                    </a:endParaRPr>
                  </a:p>
                </xdr:txBody>
              </xdr:sp>
              <xdr:sp macro="" textlink="">
                <xdr:nvSpPr>
                  <xdr:cNvPr id="50" name="Rectangle 49">
                    <a:extLst>
                      <a:ext uri="{FF2B5EF4-FFF2-40B4-BE49-F238E27FC236}">
                        <a16:creationId xmlns:a16="http://schemas.microsoft.com/office/drawing/2014/main" id="{00000000-0008-0000-0900-000032000000}"/>
                      </a:ext>
                    </a:extLst>
                  </xdr:cNvPr>
                  <xdr:cNvSpPr>
                    <a:spLocks noChangeArrowheads="1"/>
                  </xdr:cNvSpPr>
                </xdr:nvSpPr>
                <xdr:spPr bwMode="auto">
                  <a:xfrm>
                    <a:off x="4357949" y="3202088"/>
                    <a:ext cx="137160" cy="137160"/>
                  </a:xfrm>
                  <a:prstGeom prst="rect">
                    <a:avLst/>
                  </a:prstGeom>
                  <a:solidFill>
                    <a:srgbClr val="948BB3"/>
                  </a:solidFill>
                  <a:ln>
                    <a:noFill/>
                  </a:ln>
                  <a:extLst>
                    <a:ext uri="{91240B29-F687-4F45-9708-019B960494DF}">
                      <a14:hiddenLine xmlns:a14="http://schemas.microsoft.com/office/drawing/2010/main" w="9525">
                        <a:solidFill>
                          <a:srgbClr val="000000"/>
                        </a:solidFill>
                        <a:miter lim="800000"/>
                        <a:headEnd/>
                        <a:tailEnd/>
                      </a14:hiddenLine>
                    </a:ext>
                  </a:extLst>
                </xdr:spPr>
                <xdr:txBody>
                  <a:bodyPr vert="horz" wrap="square" lIns="91440" tIns="45720" rIns="91440" bIns="45720" numCol="1" anchor="t" anchorCtr="0" compatLnSpc="1">
                    <a:prstTxWarp prst="textNoShape">
                      <a:avLst/>
                    </a:prstTxWarp>
                  </a:bodyPr>
                  <a:lstStyle>
                    <a:defPPr>
                      <a:defRPr lang="en-US"/>
                    </a:defPPr>
                    <a:lvl1pPr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1pPr>
                    <a:lvl2pPr marL="4572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2pPr>
                    <a:lvl3pPr marL="9144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3pPr>
                    <a:lvl4pPr marL="13716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4pPr>
                    <a:lvl5pPr marL="18288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9pPr>
                  </a:lstStyle>
                  <a:p>
                    <a:endParaRPr lang="en-US">
                      <a:solidFill>
                        <a:schemeClr val="tx1"/>
                      </a:solidFill>
                    </a:endParaRPr>
                  </a:p>
                </xdr:txBody>
              </xdr:sp>
              <xdr:sp macro="" textlink="">
                <xdr:nvSpPr>
                  <xdr:cNvPr id="51" name="Rectangle 50">
                    <a:extLst>
                      <a:ext uri="{FF2B5EF4-FFF2-40B4-BE49-F238E27FC236}">
                        <a16:creationId xmlns:a16="http://schemas.microsoft.com/office/drawing/2014/main" id="{00000000-0008-0000-0900-000033000000}"/>
                      </a:ext>
                    </a:extLst>
                  </xdr:cNvPr>
                  <xdr:cNvSpPr>
                    <a:spLocks noChangeArrowheads="1"/>
                  </xdr:cNvSpPr>
                </xdr:nvSpPr>
                <xdr:spPr bwMode="auto">
                  <a:xfrm>
                    <a:off x="4548022" y="3179598"/>
                    <a:ext cx="538876" cy="195546"/>
                  </a:xfrm>
                  <a:prstGeom prst="rect">
                    <a:avLst/>
                  </a:prstGeom>
                  <a:noFill/>
                  <a:ln>
                    <a:noFill/>
                  </a:ln>
                  <a:extLst>
                    <a:ext uri="{909E8E84-426E-40DD-AFC4-6F175D3DCCD1}">
                      <a14:hiddenFill xmlns:a14="http://schemas.microsoft.com/office/drawing/2010/main">
                        <a:solidFill>
                          <a:srgbClr val="FFFFFF"/>
                        </a:solidFill>
                      </a14:hiddenFill>
                    </a:ext>
                    <a:ext uri="{91240B29-F687-4F45-9708-019B960494DF}">
                      <a14:hiddenLine xmlns:a14="http://schemas.microsoft.com/office/drawing/2010/main" w="9525">
                        <a:solidFill>
                          <a:srgbClr val="000000"/>
                        </a:solidFill>
                        <a:miter lim="800000"/>
                        <a:headEnd/>
                        <a:tailEnd/>
                      </a14:hiddenLine>
                    </a:ext>
                  </a:extLst>
                </xdr:spPr>
                <xdr:txBody>
                  <a:bodyPr vert="horz" wrap="square" lIns="0" tIns="0" rIns="0" bIns="0" numCol="1" anchor="t" anchorCtr="0" compatLnSpc="1">
                    <a:prstTxWarp prst="textNoShape">
                      <a:avLst/>
                    </a:prstTxWarp>
                    <a:spAutoFit/>
                  </a:bodyPr>
                  <a:lstStyle>
                    <a:defPPr>
                      <a:defRPr lang="en-US"/>
                    </a:defPPr>
                    <a:lvl1pPr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1pPr>
                    <a:lvl2pPr marL="4572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2pPr>
                    <a:lvl3pPr marL="9144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3pPr>
                    <a:lvl4pPr marL="13716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4pPr>
                    <a:lvl5pPr marL="18288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9pPr>
                  </a:lstStyle>
                  <a:p>
                    <a:pPr marL="0" marR="0" lvl="0" indent="0" algn="l" defTabSz="914400" rtl="0" eaLnBrk="0" fontAlgn="base" latinLnBrk="0" hangingPunct="0">
                      <a:lnSpc>
                        <a:spcPct val="100000"/>
                      </a:lnSpc>
                      <a:spcBef>
                        <a:spcPct val="0"/>
                      </a:spcBef>
                      <a:spcAft>
                        <a:spcPct val="0"/>
                      </a:spcAft>
                      <a:buClrTx/>
                      <a:buSzTx/>
                      <a:buFontTx/>
                      <a:buNone/>
                      <a:tabLst/>
                    </a:pPr>
                    <a:r>
                      <a:rPr lang="en-US" altLang="en-US" sz="1300">
                        <a:latin typeface="Roboto" panose="02000000000000000000" pitchFamily="2" charset="0"/>
                        <a:ea typeface="Roboto" panose="02000000000000000000" pitchFamily="2" charset="0"/>
                      </a:rPr>
                      <a:t>Electric</a:t>
                    </a:r>
                    <a:endParaRPr kumimoji="0" lang="en-US" altLang="en-US" sz="1300" b="0" i="0" u="none" strike="noStrike" cap="none" normalizeH="0" baseline="-25000">
                      <a:ln>
                        <a:noFill/>
                      </a:ln>
                      <a:effectLst/>
                      <a:latin typeface="Roboto" panose="02000000000000000000" pitchFamily="2" charset="0"/>
                      <a:ea typeface="Roboto" panose="02000000000000000000" pitchFamily="2" charset="0"/>
                    </a:endParaRPr>
                  </a:p>
                </xdr:txBody>
              </xdr:sp>
            </xdr:grpSp>
            <mc:AlternateContent xmlns:mc="http://schemas.openxmlformats.org/markup-compatibility/2006">
              <mc:Choice xmlns:a14="http://schemas.microsoft.com/office/drawing/2010/main" Requires="a14">
                <xdr:grpSp>
                  <xdr:nvGrpSpPr>
                    <xdr:cNvPr id="43" name="Group 42">
                      <a:extLst>
                        <a:ext uri="{FF2B5EF4-FFF2-40B4-BE49-F238E27FC236}">
                          <a16:creationId xmlns:a16="http://schemas.microsoft.com/office/drawing/2014/main" id="{00000000-0008-0000-0900-00002B000000}"/>
                        </a:ext>
                      </a:extLst>
                    </xdr:cNvPr>
                    <xdr:cNvGrpSpPr/>
                  </xdr:nvGrpSpPr>
                  <xdr:grpSpPr>
                    <a:xfrm>
                      <a:off x="0" y="0"/>
                      <a:ext cx="0" cy="0"/>
                      <a:chOff x="0" y="0"/>
                      <a:chExt cx="0" cy="0"/>
                    </a:xfrm>
                  </xdr:grpSpPr>
                </xdr:grpSp>
              </mc:Choice>
              <mc:Fallback/>
            </mc:AlternateContent>
          </xdr:grpSp>
        </xdr:grpSp>
        <xdr:grpSp>
          <xdr:nvGrpSpPr>
            <xdr:cNvPr id="30" name="Group 29">
              <a:extLst>
                <a:ext uri="{FF2B5EF4-FFF2-40B4-BE49-F238E27FC236}">
                  <a16:creationId xmlns:a16="http://schemas.microsoft.com/office/drawing/2014/main" id="{00000000-0008-0000-0900-00001E000000}"/>
                </a:ext>
              </a:extLst>
            </xdr:cNvPr>
            <xdr:cNvGrpSpPr/>
          </xdr:nvGrpSpPr>
          <xdr:grpSpPr>
            <a:xfrm>
              <a:off x="11249703" y="8382010"/>
              <a:ext cx="5076758" cy="461665"/>
              <a:chOff x="11264644" y="4930588"/>
              <a:chExt cx="5076758" cy="461665"/>
            </a:xfrm>
          </xdr:grpSpPr>
          <xdr:grpSp>
            <xdr:nvGrpSpPr>
              <xdr:cNvPr id="31" name="Group 30">
                <a:extLst>
                  <a:ext uri="{FF2B5EF4-FFF2-40B4-BE49-F238E27FC236}">
                    <a16:creationId xmlns:a16="http://schemas.microsoft.com/office/drawing/2014/main" id="{00000000-0008-0000-0900-00001F000000}"/>
                  </a:ext>
                </a:extLst>
              </xdr:cNvPr>
              <xdr:cNvGrpSpPr/>
            </xdr:nvGrpSpPr>
            <xdr:grpSpPr>
              <a:xfrm>
                <a:off x="11264644" y="4930588"/>
                <a:ext cx="5076758" cy="461665"/>
                <a:chOff x="2355612" y="5407223"/>
                <a:chExt cx="5076758" cy="461665"/>
              </a:xfrm>
            </xdr:grpSpPr>
            <xdr:sp macro="" textlink="">
              <xdr:nvSpPr>
                <xdr:cNvPr id="33" name="TextBox 3">
                  <a:extLst>
                    <a:ext uri="{FF2B5EF4-FFF2-40B4-BE49-F238E27FC236}">
                      <a16:creationId xmlns:a16="http://schemas.microsoft.com/office/drawing/2014/main" id="{00000000-0008-0000-0900-000021000000}"/>
                    </a:ext>
                  </a:extLst>
                </xdr:cNvPr>
                <xdr:cNvSpPr txBox="1"/>
              </xdr:nvSpPr>
              <xdr:spPr>
                <a:xfrm>
                  <a:off x="2355612" y="5410200"/>
                  <a:ext cx="623367" cy="276999"/>
                </a:xfrm>
                <a:prstGeom prst="rect">
                  <a:avLst/>
                </a:prstGeom>
                <a:noFill/>
              </xdr:spPr>
              <xdr:txBody>
                <a:bodyPr wrap="square" rtlCol="0">
                  <a:spAutoFit/>
                </a:bodyPr>
                <a:lstStyle>
                  <a:defPPr>
                    <a:defRPr lang="en-US"/>
                  </a:defPPr>
                  <a:lvl1pPr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1pPr>
                  <a:lvl2pPr marL="4572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2pPr>
                  <a:lvl3pPr marL="9144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3pPr>
                  <a:lvl4pPr marL="13716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4pPr>
                  <a:lvl5pPr marL="18288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9pPr>
                </a:lstStyle>
                <a:p>
                  <a:pPr>
                    <a:spcBef>
                      <a:spcPts val="0"/>
                    </a:spcBef>
                  </a:pPr>
                  <a:r>
                    <a:rPr lang="en-US" sz="1200" b="1">
                      <a:solidFill>
                        <a:schemeClr val="tx1"/>
                      </a:solidFill>
                      <a:latin typeface="Roboto" panose="02000000000000000000" pitchFamily="2" charset="0"/>
                      <a:ea typeface="Roboto" panose="02000000000000000000" pitchFamily="2" charset="0"/>
                    </a:rPr>
                    <a:t>2005</a:t>
                  </a:r>
                </a:p>
              </xdr:txBody>
            </xdr:sp>
            <xdr:sp macro="" textlink="">
              <xdr:nvSpPr>
                <xdr:cNvPr id="34" name="TextBox 7">
                  <a:extLst>
                    <a:ext uri="{FF2B5EF4-FFF2-40B4-BE49-F238E27FC236}">
                      <a16:creationId xmlns:a16="http://schemas.microsoft.com/office/drawing/2014/main" id="{00000000-0008-0000-0900-000022000000}"/>
                    </a:ext>
                  </a:extLst>
                </xdr:cNvPr>
                <xdr:cNvSpPr txBox="1"/>
              </xdr:nvSpPr>
              <xdr:spPr>
                <a:xfrm>
                  <a:off x="3009789" y="5410200"/>
                  <a:ext cx="623367" cy="276999"/>
                </a:xfrm>
                <a:prstGeom prst="rect">
                  <a:avLst/>
                </a:prstGeom>
                <a:noFill/>
              </xdr:spPr>
              <xdr:txBody>
                <a:bodyPr wrap="square" rtlCol="0">
                  <a:spAutoFit/>
                </a:bodyPr>
                <a:lstStyle>
                  <a:defPPr>
                    <a:defRPr lang="en-US"/>
                  </a:defPPr>
                  <a:lvl1pPr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1pPr>
                  <a:lvl2pPr marL="4572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2pPr>
                  <a:lvl3pPr marL="9144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3pPr>
                  <a:lvl4pPr marL="13716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4pPr>
                  <a:lvl5pPr marL="18288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9pPr>
                </a:lstStyle>
                <a:p>
                  <a:pPr>
                    <a:spcBef>
                      <a:spcPts val="0"/>
                    </a:spcBef>
                  </a:pPr>
                  <a:r>
                    <a:rPr lang="en-US" sz="1200" b="1">
                      <a:solidFill>
                        <a:schemeClr val="tx1"/>
                      </a:solidFill>
                      <a:latin typeface="Roboto" panose="02000000000000000000" pitchFamily="2" charset="0"/>
                      <a:ea typeface="Roboto" panose="02000000000000000000" pitchFamily="2" charset="0"/>
                    </a:rPr>
                    <a:t>2021</a:t>
                  </a:r>
                </a:p>
              </xdr:txBody>
            </xdr:sp>
            <xdr:sp macro="" textlink="">
              <xdr:nvSpPr>
                <xdr:cNvPr id="35" name="TextBox 8">
                  <a:extLst>
                    <a:ext uri="{FF2B5EF4-FFF2-40B4-BE49-F238E27FC236}">
                      <a16:creationId xmlns:a16="http://schemas.microsoft.com/office/drawing/2014/main" id="{00000000-0008-0000-0900-000023000000}"/>
                    </a:ext>
                  </a:extLst>
                </xdr:cNvPr>
                <xdr:cNvSpPr txBox="1"/>
              </xdr:nvSpPr>
              <xdr:spPr>
                <a:xfrm>
                  <a:off x="3639008" y="5409403"/>
                  <a:ext cx="701996" cy="278684"/>
                </a:xfrm>
                <a:prstGeom prst="rect">
                  <a:avLst/>
                </a:prstGeom>
                <a:noFill/>
              </xdr:spPr>
              <xdr:txBody>
                <a:bodyPr wrap="square" rtlCol="0">
                  <a:spAutoFit/>
                </a:bodyPr>
                <a:lstStyle>
                  <a:defPPr>
                    <a:defRPr lang="en-US"/>
                  </a:defPPr>
                  <a:lvl1pPr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1pPr>
                  <a:lvl2pPr marL="4572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2pPr>
                  <a:lvl3pPr marL="9144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3pPr>
                  <a:lvl4pPr marL="13716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4pPr>
                  <a:lvl5pPr marL="18288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9pPr>
                </a:lstStyle>
                <a:p>
                  <a:pPr>
                    <a:spcBef>
                      <a:spcPts val="0"/>
                    </a:spcBef>
                  </a:pPr>
                  <a:r>
                    <a:rPr lang="en-US" sz="1200">
                      <a:solidFill>
                        <a:schemeClr val="tx1"/>
                      </a:solidFill>
                      <a:latin typeface="Roboto" panose="02000000000000000000" pitchFamily="2" charset="0"/>
                      <a:ea typeface="Roboto" panose="02000000000000000000" pitchFamily="2" charset="0"/>
                    </a:rPr>
                    <a:t>Electric</a:t>
                  </a:r>
                </a:p>
              </xdr:txBody>
            </xdr:sp>
            <xdr:sp macro="" textlink="">
              <xdr:nvSpPr>
                <xdr:cNvPr id="36" name="TextBox 9">
                  <a:extLst>
                    <a:ext uri="{FF2B5EF4-FFF2-40B4-BE49-F238E27FC236}">
                      <a16:creationId xmlns:a16="http://schemas.microsoft.com/office/drawing/2014/main" id="{00000000-0008-0000-0900-000024000000}"/>
                    </a:ext>
                  </a:extLst>
                </xdr:cNvPr>
                <xdr:cNvSpPr txBox="1"/>
              </xdr:nvSpPr>
              <xdr:spPr>
                <a:xfrm>
                  <a:off x="4258039" y="5409403"/>
                  <a:ext cx="749628" cy="276999"/>
                </a:xfrm>
                <a:prstGeom prst="rect">
                  <a:avLst/>
                </a:prstGeom>
                <a:noFill/>
              </xdr:spPr>
              <xdr:txBody>
                <a:bodyPr wrap="square" rtlCol="0">
                  <a:spAutoFit/>
                </a:bodyPr>
                <a:lstStyle>
                  <a:defPPr>
                    <a:defRPr lang="en-US"/>
                  </a:defPPr>
                  <a:lvl1pPr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1pPr>
                  <a:lvl2pPr marL="4572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2pPr>
                  <a:lvl3pPr marL="9144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3pPr>
                  <a:lvl4pPr marL="13716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4pPr>
                  <a:lvl5pPr marL="18288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9pPr>
                </a:lstStyle>
                <a:p>
                  <a:pPr>
                    <a:spcBef>
                      <a:spcPts val="0"/>
                    </a:spcBef>
                  </a:pPr>
                  <a:r>
                    <a:rPr lang="en-US" sz="1200">
                      <a:solidFill>
                        <a:schemeClr val="tx1"/>
                      </a:solidFill>
                      <a:latin typeface="Roboto" panose="02000000000000000000" pitchFamily="2" charset="0"/>
                      <a:ea typeface="Roboto" panose="02000000000000000000" pitchFamily="2" charset="0"/>
                    </a:rPr>
                    <a:t>Industry</a:t>
                  </a:r>
                </a:p>
              </xdr:txBody>
            </xdr:sp>
            <xdr:sp macro="" textlink="">
              <xdr:nvSpPr>
                <xdr:cNvPr id="37" name="TextBox 10">
                  <a:extLst>
                    <a:ext uri="{FF2B5EF4-FFF2-40B4-BE49-F238E27FC236}">
                      <a16:creationId xmlns:a16="http://schemas.microsoft.com/office/drawing/2014/main" id="{00000000-0008-0000-0900-000025000000}"/>
                    </a:ext>
                  </a:extLst>
                </xdr:cNvPr>
                <xdr:cNvSpPr txBox="1"/>
              </xdr:nvSpPr>
              <xdr:spPr>
                <a:xfrm>
                  <a:off x="4856627" y="5409402"/>
                  <a:ext cx="846556" cy="278684"/>
                </a:xfrm>
                <a:prstGeom prst="rect">
                  <a:avLst/>
                </a:prstGeom>
                <a:noFill/>
              </xdr:spPr>
              <xdr:txBody>
                <a:bodyPr wrap="square" rtlCol="0">
                  <a:spAutoFit/>
                </a:bodyPr>
                <a:lstStyle>
                  <a:defPPr>
                    <a:defRPr lang="en-US"/>
                  </a:defPPr>
                  <a:lvl1pPr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1pPr>
                  <a:lvl2pPr marL="4572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2pPr>
                  <a:lvl3pPr marL="9144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3pPr>
                  <a:lvl4pPr marL="13716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4pPr>
                  <a:lvl5pPr marL="18288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9pPr>
                </a:lstStyle>
                <a:p>
                  <a:pPr>
                    <a:spcBef>
                      <a:spcPts val="0"/>
                    </a:spcBef>
                  </a:pPr>
                  <a:r>
                    <a:rPr lang="en-US" sz="1200">
                      <a:solidFill>
                        <a:schemeClr val="tx1"/>
                      </a:solidFill>
                      <a:latin typeface="Roboto" panose="02000000000000000000" pitchFamily="2" charset="0"/>
                      <a:ea typeface="Roboto" panose="02000000000000000000" pitchFamily="2" charset="0"/>
                    </a:rPr>
                    <a:t>Buildings</a:t>
                  </a:r>
                </a:p>
              </xdr:txBody>
            </xdr:sp>
            <xdr:sp macro="" textlink="">
              <xdr:nvSpPr>
                <xdr:cNvPr id="38" name="TextBox 11">
                  <a:extLst>
                    <a:ext uri="{FF2B5EF4-FFF2-40B4-BE49-F238E27FC236}">
                      <a16:creationId xmlns:a16="http://schemas.microsoft.com/office/drawing/2014/main" id="{00000000-0008-0000-0900-000026000000}"/>
                    </a:ext>
                  </a:extLst>
                </xdr:cNvPr>
                <xdr:cNvSpPr txBox="1"/>
              </xdr:nvSpPr>
              <xdr:spPr>
                <a:xfrm>
                  <a:off x="5499289" y="5409402"/>
                  <a:ext cx="905111" cy="278684"/>
                </a:xfrm>
                <a:prstGeom prst="rect">
                  <a:avLst/>
                </a:prstGeom>
                <a:noFill/>
              </xdr:spPr>
              <xdr:txBody>
                <a:bodyPr wrap="square" rtlCol="0">
                  <a:spAutoFit/>
                </a:bodyPr>
                <a:lstStyle>
                  <a:defPPr>
                    <a:defRPr lang="en-US"/>
                  </a:defPPr>
                  <a:lvl1pPr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1pPr>
                  <a:lvl2pPr marL="4572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2pPr>
                  <a:lvl3pPr marL="9144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3pPr>
                  <a:lvl4pPr marL="13716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4pPr>
                  <a:lvl5pPr marL="18288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9pPr>
                </a:lstStyle>
                <a:p>
                  <a:pPr>
                    <a:spcBef>
                      <a:spcPts val="0"/>
                    </a:spcBef>
                  </a:pPr>
                  <a:r>
                    <a:rPr lang="en-US" sz="1200">
                      <a:solidFill>
                        <a:schemeClr val="tx1"/>
                      </a:solidFill>
                      <a:latin typeface="Roboto" panose="02000000000000000000" pitchFamily="2" charset="0"/>
                      <a:ea typeface="Roboto" panose="02000000000000000000" pitchFamily="2" charset="0"/>
                    </a:rPr>
                    <a:t>Transport</a:t>
                  </a:r>
                </a:p>
              </xdr:txBody>
            </xdr:sp>
            <xdr:sp macro="" textlink="">
              <xdr:nvSpPr>
                <xdr:cNvPr id="39" name="TextBox 15">
                  <a:extLst>
                    <a:ext uri="{FF2B5EF4-FFF2-40B4-BE49-F238E27FC236}">
                      <a16:creationId xmlns:a16="http://schemas.microsoft.com/office/drawing/2014/main" id="{00000000-0008-0000-0900-000027000000}"/>
                    </a:ext>
                  </a:extLst>
                </xdr:cNvPr>
                <xdr:cNvSpPr txBox="1"/>
              </xdr:nvSpPr>
              <xdr:spPr>
                <a:xfrm>
                  <a:off x="6733765" y="5407223"/>
                  <a:ext cx="698605" cy="461665"/>
                </a:xfrm>
                <a:prstGeom prst="rect">
                  <a:avLst/>
                </a:prstGeom>
                <a:noFill/>
              </xdr:spPr>
              <xdr:txBody>
                <a:bodyPr wrap="square" rtlCol="0">
                  <a:spAutoFit/>
                </a:bodyPr>
                <a:lstStyle>
                  <a:defPPr>
                    <a:defRPr lang="en-US"/>
                  </a:defPPr>
                  <a:lvl1pPr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1pPr>
                  <a:lvl2pPr marL="4572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2pPr>
                  <a:lvl3pPr marL="9144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3pPr>
                  <a:lvl4pPr marL="13716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4pPr>
                  <a:lvl5pPr marL="18288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9pPr>
                </a:lstStyle>
                <a:p>
                  <a:pPr>
                    <a:spcBef>
                      <a:spcPts val="0"/>
                    </a:spcBef>
                  </a:pPr>
                  <a:r>
                    <a:rPr lang="en-US" sz="1200" b="1">
                      <a:solidFill>
                        <a:schemeClr val="tx1"/>
                      </a:solidFill>
                      <a:latin typeface="Roboto" panose="02000000000000000000" pitchFamily="2" charset="0"/>
                      <a:ea typeface="Roboto" panose="02000000000000000000" pitchFamily="2" charset="0"/>
                    </a:rPr>
                    <a:t>2030</a:t>
                  </a:r>
                  <a:br>
                    <a:rPr lang="en-US" sz="1200" b="1">
                      <a:solidFill>
                        <a:schemeClr val="tx1"/>
                      </a:solidFill>
                      <a:latin typeface="Roboto" panose="02000000000000000000" pitchFamily="2" charset="0"/>
                      <a:ea typeface="Roboto" panose="02000000000000000000" pitchFamily="2" charset="0"/>
                    </a:rPr>
                  </a:br>
                  <a:r>
                    <a:rPr lang="en-US" sz="1200" b="1">
                      <a:solidFill>
                        <a:schemeClr val="tx1"/>
                      </a:solidFill>
                      <a:latin typeface="Roboto" panose="02000000000000000000" pitchFamily="2" charset="0"/>
                      <a:ea typeface="Roboto" panose="02000000000000000000" pitchFamily="2" charset="0"/>
                    </a:rPr>
                    <a:t>Target</a:t>
                  </a:r>
                </a:p>
              </xdr:txBody>
            </xdr:sp>
          </xdr:grpSp>
          <xdr:sp macro="" textlink="">
            <xdr:nvSpPr>
              <xdr:cNvPr id="32" name="TextBox 31">
                <a:extLst>
                  <a:ext uri="{FF2B5EF4-FFF2-40B4-BE49-F238E27FC236}">
                    <a16:creationId xmlns:a16="http://schemas.microsoft.com/office/drawing/2014/main" id="{00000000-0008-0000-0900-000020000000}"/>
                  </a:ext>
                </a:extLst>
              </xdr:cNvPr>
              <xdr:cNvSpPr txBox="1"/>
            </xdr:nvSpPr>
            <xdr:spPr>
              <a:xfrm>
                <a:off x="15074382" y="4930589"/>
                <a:ext cx="781111" cy="276999"/>
              </a:xfrm>
              <a:prstGeom prst="rect">
                <a:avLst/>
              </a:prstGeom>
              <a:noFill/>
            </xdr:spPr>
            <xdr:txBody>
              <a:bodyPr wrap="square" rtlCol="0">
                <a:noAutofit/>
              </a:bodyPr>
              <a:lstStyle>
                <a:defPPr>
                  <a:defRPr lang="en-US"/>
                </a:defPPr>
                <a:lvl1pPr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1pPr>
                <a:lvl2pPr marL="4572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2pPr>
                <a:lvl3pPr marL="9144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3pPr>
                <a:lvl4pPr marL="13716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4pPr>
                <a:lvl5pPr marL="18288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9pPr>
              </a:lstStyle>
              <a:p>
                <a:pPr>
                  <a:spcBef>
                    <a:spcPts val="0"/>
                  </a:spcBef>
                </a:pPr>
                <a:r>
                  <a:rPr lang="en-US" sz="1200">
                    <a:solidFill>
                      <a:schemeClr val="tx1"/>
                    </a:solidFill>
                    <a:latin typeface="Roboto" panose="02000000000000000000" pitchFamily="2" charset="0"/>
                    <a:ea typeface="Roboto" panose="02000000000000000000" pitchFamily="2" charset="0"/>
                  </a:rPr>
                  <a:t>Gap</a:t>
                </a:r>
              </a:p>
            </xdr:txBody>
          </xdr:sp>
        </xdr:grpSp>
      </xdr:grpSp>
      <xdr:sp macro="" textlink="">
        <xdr:nvSpPr>
          <xdr:cNvPr id="28" name="TextBox 27">
            <a:extLst>
              <a:ext uri="{FF2B5EF4-FFF2-40B4-BE49-F238E27FC236}">
                <a16:creationId xmlns:a16="http://schemas.microsoft.com/office/drawing/2014/main" id="{00000000-0008-0000-0900-00001C000000}"/>
              </a:ext>
            </a:extLst>
          </xdr:cNvPr>
          <xdr:cNvSpPr txBox="1"/>
        </xdr:nvSpPr>
        <xdr:spPr>
          <a:xfrm>
            <a:off x="3003176" y="3361766"/>
            <a:ext cx="4967942" cy="34228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algn="ctr"/>
            <a:r>
              <a:rPr lang="en-US" sz="1600" b="1">
                <a:solidFill>
                  <a:srgbClr val="000099"/>
                </a:solidFill>
                <a:latin typeface="Roboto" panose="02000000000000000000" pitchFamily="2" charset="0"/>
                <a:ea typeface="Roboto" panose="02000000000000000000" pitchFamily="2" charset="0"/>
              </a:rPr>
              <a:t>MARKAL-NETL</a:t>
            </a:r>
          </a:p>
        </xdr:txBody>
      </xdr:sp>
    </xdr:grp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548226</xdr:colOff>
      <xdr:row>18</xdr:row>
      <xdr:rowOff>68960</xdr:rowOff>
    </xdr:from>
    <xdr:to>
      <xdr:col>32</xdr:col>
      <xdr:colOff>286181</xdr:colOff>
      <xdr:row>48</xdr:row>
      <xdr:rowOff>168542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GrpSpPr/>
      </xdr:nvGrpSpPr>
      <xdr:grpSpPr>
        <a:xfrm>
          <a:off x="11805044" y="3497960"/>
          <a:ext cx="9436137" cy="5814582"/>
          <a:chOff x="10331822" y="3496236"/>
          <a:chExt cx="9532470" cy="5702523"/>
        </a:xfrm>
      </xdr:grpSpPr>
      <xdr:grpSp>
        <xdr:nvGrpSpPr>
          <xdr:cNvPr id="3" name="Group 2">
            <a:extLst>
              <a:ext uri="{FF2B5EF4-FFF2-40B4-BE49-F238E27FC236}">
                <a16:creationId xmlns:a16="http://schemas.microsoft.com/office/drawing/2014/main" id="{00000000-0008-0000-0A00-000003000000}"/>
              </a:ext>
            </a:extLst>
          </xdr:cNvPr>
          <xdr:cNvGrpSpPr/>
        </xdr:nvGrpSpPr>
        <xdr:grpSpPr>
          <a:xfrm>
            <a:off x="10331822" y="3496236"/>
            <a:ext cx="9532470" cy="5702523"/>
            <a:chOff x="2835087" y="2151529"/>
            <a:chExt cx="9412941" cy="5818317"/>
          </a:xfrm>
        </xdr:grpSpPr>
        <xdr:graphicFrame macro="">
          <xdr:nvGraphicFramePr>
            <xdr:cNvPr id="14" name="Chart 13">
              <a:extLst>
                <a:ext uri="{FF2B5EF4-FFF2-40B4-BE49-F238E27FC236}">
                  <a16:creationId xmlns:a16="http://schemas.microsoft.com/office/drawing/2014/main" id="{00000000-0008-0000-0A00-00000E000000}"/>
                </a:ext>
              </a:extLst>
            </xdr:cNvPr>
            <xdr:cNvGraphicFramePr/>
          </xdr:nvGraphicFramePr>
          <xdr:xfrm>
            <a:off x="2835087" y="2757766"/>
            <a:ext cx="9412941" cy="521208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  <xdr:grpSp>
          <xdr:nvGrpSpPr>
            <xdr:cNvPr id="15" name="Group 14">
              <a:extLst>
                <a:ext uri="{FF2B5EF4-FFF2-40B4-BE49-F238E27FC236}">
                  <a16:creationId xmlns:a16="http://schemas.microsoft.com/office/drawing/2014/main" id="{00000000-0008-0000-0A00-00000F000000}"/>
                </a:ext>
              </a:extLst>
            </xdr:cNvPr>
            <xdr:cNvGrpSpPr/>
          </xdr:nvGrpSpPr>
          <xdr:grpSpPr>
            <a:xfrm>
              <a:off x="4269446" y="2151529"/>
              <a:ext cx="7558936" cy="3579539"/>
              <a:chOff x="0" y="0"/>
              <a:chExt cx="7219469" cy="3486328"/>
            </a:xfrm>
          </xdr:grpSpPr>
          <xdr:grpSp>
            <xdr:nvGrpSpPr>
              <xdr:cNvPr id="16" name="Group 15">
                <a:extLst>
                  <a:ext uri="{FF2B5EF4-FFF2-40B4-BE49-F238E27FC236}">
                    <a16:creationId xmlns:a16="http://schemas.microsoft.com/office/drawing/2014/main" id="{00000000-0008-0000-0A00-000010000000}"/>
                  </a:ext>
                </a:extLst>
              </xdr:cNvPr>
              <xdr:cNvGrpSpPr/>
            </xdr:nvGrpSpPr>
            <xdr:grpSpPr>
              <a:xfrm>
                <a:off x="6333622" y="2458666"/>
                <a:ext cx="885847" cy="1027662"/>
                <a:chOff x="6333601" y="2444934"/>
                <a:chExt cx="893947" cy="1010508"/>
              </a:xfrm>
            </xdr:grpSpPr>
            <xdr:sp macro="" textlink="">
              <xdr:nvSpPr>
                <xdr:cNvPr id="18" name="Rectangle 17">
                  <a:extLst>
                    <a:ext uri="{FF2B5EF4-FFF2-40B4-BE49-F238E27FC236}">
                      <a16:creationId xmlns:a16="http://schemas.microsoft.com/office/drawing/2014/main" id="{00000000-0008-0000-0A00-000012000000}"/>
                    </a:ext>
                  </a:extLst>
                </xdr:cNvPr>
                <xdr:cNvSpPr>
                  <a:spLocks noChangeArrowheads="1"/>
                </xdr:cNvSpPr>
              </xdr:nvSpPr>
              <xdr:spPr bwMode="auto">
                <a:xfrm>
                  <a:off x="6333601" y="2473773"/>
                  <a:ext cx="137160" cy="137160"/>
                </a:xfrm>
                <a:prstGeom prst="rect">
                  <a:avLst/>
                </a:prstGeom>
                <a:solidFill>
                  <a:srgbClr val="8AC869"/>
                </a:solidFill>
                <a:ln>
                  <a:noFill/>
                </a:ln>
                <a:extLs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="horz" wrap="square" lIns="91440" tIns="45720" rIns="91440" bIns="45720" numCol="1" anchor="t" anchorCtr="0" compatLnSpc="1">
                  <a:prstTxWarp prst="textNoShape">
                    <a:avLst/>
                  </a:prstTxWarp>
                </a:bodyPr>
                <a:lstStyle>
                  <a:defPPr>
                    <a:defRPr lang="en-US"/>
                  </a:defPPr>
                  <a:lvl1pPr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1pPr>
                  <a:lvl2pPr marL="4572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2pPr>
                  <a:lvl3pPr marL="9144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3pPr>
                  <a:lvl4pPr marL="13716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4pPr>
                  <a:lvl5pPr marL="18288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9pPr>
                </a:lstStyle>
                <a:p>
                  <a:endParaRPr lang="en-US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19" name="Rectangle 18">
                  <a:extLst>
                    <a:ext uri="{FF2B5EF4-FFF2-40B4-BE49-F238E27FC236}">
                      <a16:creationId xmlns:a16="http://schemas.microsoft.com/office/drawing/2014/main" id="{00000000-0008-0000-0A00-000013000000}"/>
                    </a:ext>
                  </a:extLst>
                </xdr:cNvPr>
                <xdr:cNvSpPr>
                  <a:spLocks noChangeArrowheads="1"/>
                </xdr:cNvSpPr>
              </xdr:nvSpPr>
              <xdr:spPr bwMode="auto">
                <a:xfrm>
                  <a:off x="6523669" y="2444934"/>
                  <a:ext cx="703879" cy="195546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 xmlns:a14="http://schemas.microsoft.com/office/drawing/2010/main">
                      <a:solidFill>
                        <a:srgbClr val="FFFFFF"/>
                      </a:solidFill>
                    </a14:hiddenFill>
                  </a:ex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="horz" wrap="square" lIns="0" tIns="0" rIns="0" bIns="0" numCol="1" anchor="t" anchorCtr="0" compatLnSpc="1">
                  <a:prstTxWarp prst="textNoShape">
                    <a:avLst/>
                  </a:prstTxWarp>
                  <a:spAutoFit/>
                </a:bodyPr>
                <a:lstStyle>
                  <a:defPPr>
                    <a:defRPr lang="en-US"/>
                  </a:defPPr>
                  <a:lvl1pPr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1pPr>
                  <a:lvl2pPr marL="4572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2pPr>
                  <a:lvl3pPr marL="9144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3pPr>
                  <a:lvl4pPr marL="13716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4pPr>
                  <a:lvl5pPr marL="18288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9pPr>
                </a:lstStyle>
                <a:p>
                  <a:pPr marL="0" marR="0" lvl="0" indent="0" algn="l" defTabSz="914400" rtl="0" eaLnBrk="0" fontAlgn="base" latinLnBrk="0" hangingPunct="0">
                    <a:lnSpc>
                      <a:spcPct val="100000"/>
                    </a:lnSpc>
                    <a:spcBef>
                      <a:spcPct val="0"/>
                    </a:spcBef>
                    <a:spcAft>
                      <a:spcPct val="0"/>
                    </a:spcAft>
                    <a:buClrTx/>
                    <a:buSzTx/>
                    <a:buFontTx/>
                    <a:buNone/>
                    <a:tabLst/>
                  </a:pPr>
                  <a:r>
                    <a:rPr kumimoji="0" lang="en-US" altLang="en-US" sz="1300" b="0" i="0" u="none" strike="noStrike" cap="none" normalizeH="0" baseline="0">
                      <a:ln>
                        <a:noFill/>
                      </a:ln>
                      <a:effectLst/>
                      <a:latin typeface="Roboto" panose="02000000000000000000" pitchFamily="2" charset="0"/>
                      <a:ea typeface="Roboto" panose="02000000000000000000" pitchFamily="2" charset="0"/>
                    </a:rPr>
                    <a:t>Transport</a:t>
                  </a:r>
                  <a:endParaRPr kumimoji="0" lang="en-US" altLang="en-US" sz="1300" b="0" i="0" u="none" strike="noStrike" cap="none" normalizeH="0" baseline="-25000">
                    <a:ln>
                      <a:noFill/>
                    </a:ln>
                    <a:effectLst/>
                    <a:latin typeface="Roboto" panose="02000000000000000000" pitchFamily="2" charset="0"/>
                    <a:ea typeface="Roboto" panose="02000000000000000000" pitchFamily="2" charset="0"/>
                  </a:endParaRPr>
                </a:p>
              </xdr:txBody>
            </xdr:sp>
            <xdr:sp macro="" textlink="">
              <xdr:nvSpPr>
                <xdr:cNvPr id="20" name="Rectangle 19">
                  <a:extLst>
                    <a:ext uri="{FF2B5EF4-FFF2-40B4-BE49-F238E27FC236}">
                      <a16:creationId xmlns:a16="http://schemas.microsoft.com/office/drawing/2014/main" id="{00000000-0008-0000-0A00-000014000000}"/>
                    </a:ext>
                  </a:extLst>
                </xdr:cNvPr>
                <xdr:cNvSpPr>
                  <a:spLocks noChangeArrowheads="1"/>
                </xdr:cNvSpPr>
              </xdr:nvSpPr>
              <xdr:spPr bwMode="auto">
                <a:xfrm>
                  <a:off x="6333601" y="2748986"/>
                  <a:ext cx="137160" cy="137160"/>
                </a:xfrm>
                <a:prstGeom prst="rect">
                  <a:avLst/>
                </a:prstGeom>
                <a:solidFill>
                  <a:srgbClr val="DA7D45"/>
                </a:solidFill>
                <a:ln>
                  <a:noFill/>
                </a:ln>
                <a:extLs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="horz" wrap="square" lIns="91440" tIns="45720" rIns="91440" bIns="45720" numCol="1" anchor="t" anchorCtr="0" compatLnSpc="1">
                  <a:prstTxWarp prst="textNoShape">
                    <a:avLst/>
                  </a:prstTxWarp>
                </a:bodyPr>
                <a:lstStyle>
                  <a:defPPr>
                    <a:defRPr lang="en-US"/>
                  </a:defPPr>
                  <a:lvl1pPr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1pPr>
                  <a:lvl2pPr marL="4572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2pPr>
                  <a:lvl3pPr marL="9144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3pPr>
                  <a:lvl4pPr marL="13716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4pPr>
                  <a:lvl5pPr marL="18288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9pPr>
                </a:lstStyle>
                <a:p>
                  <a:endParaRPr lang="en-US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21" name="Rectangle 20">
                  <a:extLst>
                    <a:ext uri="{FF2B5EF4-FFF2-40B4-BE49-F238E27FC236}">
                      <a16:creationId xmlns:a16="http://schemas.microsoft.com/office/drawing/2014/main" id="{00000000-0008-0000-0A00-000015000000}"/>
                    </a:ext>
                  </a:extLst>
                </xdr:cNvPr>
                <xdr:cNvSpPr>
                  <a:spLocks noChangeArrowheads="1"/>
                </xdr:cNvSpPr>
              </xdr:nvSpPr>
              <xdr:spPr bwMode="auto">
                <a:xfrm>
                  <a:off x="6523669" y="2724910"/>
                  <a:ext cx="665055" cy="195546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 xmlns:a14="http://schemas.microsoft.com/office/drawing/2010/main">
                      <a:solidFill>
                        <a:srgbClr val="FFFFFF"/>
                      </a:solidFill>
                    </a14:hiddenFill>
                  </a:ex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="horz" wrap="square" lIns="0" tIns="0" rIns="0" bIns="0" numCol="1" anchor="t" anchorCtr="0" compatLnSpc="1">
                  <a:prstTxWarp prst="textNoShape">
                    <a:avLst/>
                  </a:prstTxWarp>
                  <a:spAutoFit/>
                </a:bodyPr>
                <a:lstStyle>
                  <a:defPPr>
                    <a:defRPr lang="en-US"/>
                  </a:defPPr>
                  <a:lvl1pPr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1pPr>
                  <a:lvl2pPr marL="4572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2pPr>
                  <a:lvl3pPr marL="9144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3pPr>
                  <a:lvl4pPr marL="13716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4pPr>
                  <a:lvl5pPr marL="18288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9pPr>
                </a:lstStyle>
                <a:p>
                  <a:pPr marL="0" marR="0" lvl="0" indent="0" algn="l" defTabSz="914400" rtl="0" eaLnBrk="0" fontAlgn="base" latinLnBrk="0" hangingPunct="0">
                    <a:lnSpc>
                      <a:spcPct val="100000"/>
                    </a:lnSpc>
                    <a:spcBef>
                      <a:spcPct val="0"/>
                    </a:spcBef>
                    <a:spcAft>
                      <a:spcPct val="0"/>
                    </a:spcAft>
                    <a:buClrTx/>
                    <a:buSzTx/>
                    <a:buFontTx/>
                    <a:buNone/>
                    <a:tabLst/>
                  </a:pPr>
                  <a:r>
                    <a:rPr lang="en-US" altLang="en-US" sz="1300">
                      <a:latin typeface="Roboto" panose="02000000000000000000" pitchFamily="2" charset="0"/>
                      <a:ea typeface="Roboto" panose="02000000000000000000" pitchFamily="2" charset="0"/>
                    </a:rPr>
                    <a:t>Buildings</a:t>
                  </a:r>
                  <a:endParaRPr kumimoji="0" lang="en-US" altLang="en-US" sz="1300" b="0" i="0" u="none" strike="noStrike" cap="none" normalizeH="0" baseline="-25000">
                    <a:ln>
                      <a:noFill/>
                    </a:ln>
                    <a:effectLst/>
                    <a:latin typeface="Roboto" panose="02000000000000000000" pitchFamily="2" charset="0"/>
                    <a:ea typeface="Roboto" panose="02000000000000000000" pitchFamily="2" charset="0"/>
                  </a:endParaRPr>
                </a:p>
              </xdr:txBody>
            </xdr:sp>
            <xdr:sp macro="" textlink="">
              <xdr:nvSpPr>
                <xdr:cNvPr id="22" name="Rectangle 21">
                  <a:extLst>
                    <a:ext uri="{FF2B5EF4-FFF2-40B4-BE49-F238E27FC236}">
                      <a16:creationId xmlns:a16="http://schemas.microsoft.com/office/drawing/2014/main" id="{00000000-0008-0000-0A00-000016000000}"/>
                    </a:ext>
                  </a:extLst>
                </xdr:cNvPr>
                <xdr:cNvSpPr>
                  <a:spLocks noChangeArrowheads="1"/>
                </xdr:cNvSpPr>
              </xdr:nvSpPr>
              <xdr:spPr bwMode="auto">
                <a:xfrm>
                  <a:off x="6333601" y="3018861"/>
                  <a:ext cx="137160" cy="137160"/>
                </a:xfrm>
                <a:prstGeom prst="rect">
                  <a:avLst/>
                </a:prstGeom>
                <a:solidFill>
                  <a:srgbClr val="E5BA4F"/>
                </a:solidFill>
                <a:ln>
                  <a:noFill/>
                </a:ln>
                <a:extLs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="horz" wrap="square" lIns="91440" tIns="45720" rIns="91440" bIns="45720" numCol="1" anchor="t" anchorCtr="0" compatLnSpc="1">
                  <a:prstTxWarp prst="textNoShape">
                    <a:avLst/>
                  </a:prstTxWarp>
                </a:bodyPr>
                <a:lstStyle>
                  <a:defPPr>
                    <a:defRPr lang="en-US"/>
                  </a:defPPr>
                  <a:lvl1pPr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1pPr>
                  <a:lvl2pPr marL="4572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2pPr>
                  <a:lvl3pPr marL="9144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3pPr>
                  <a:lvl4pPr marL="13716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4pPr>
                  <a:lvl5pPr marL="18288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9pPr>
                </a:lstStyle>
                <a:p>
                  <a:endParaRPr lang="en-US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23" name="Rectangle 22">
                  <a:extLst>
                    <a:ext uri="{FF2B5EF4-FFF2-40B4-BE49-F238E27FC236}">
                      <a16:creationId xmlns:a16="http://schemas.microsoft.com/office/drawing/2014/main" id="{00000000-0008-0000-0A00-000017000000}"/>
                    </a:ext>
                  </a:extLst>
                </xdr:cNvPr>
                <xdr:cNvSpPr>
                  <a:spLocks noChangeArrowheads="1"/>
                </xdr:cNvSpPr>
              </xdr:nvSpPr>
              <xdr:spPr bwMode="auto">
                <a:xfrm>
                  <a:off x="6523669" y="2991610"/>
                  <a:ext cx="606755" cy="195546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 xmlns:a14="http://schemas.microsoft.com/office/drawing/2010/main">
                      <a:solidFill>
                        <a:srgbClr val="FFFFFF"/>
                      </a:solidFill>
                    </a14:hiddenFill>
                  </a:ex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="horz" wrap="square" lIns="0" tIns="0" rIns="0" bIns="0" numCol="1" anchor="t" anchorCtr="0" compatLnSpc="1">
                  <a:prstTxWarp prst="textNoShape">
                    <a:avLst/>
                  </a:prstTxWarp>
                  <a:spAutoFit/>
                </a:bodyPr>
                <a:lstStyle>
                  <a:defPPr>
                    <a:defRPr lang="en-US"/>
                  </a:defPPr>
                  <a:lvl1pPr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1pPr>
                  <a:lvl2pPr marL="4572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2pPr>
                  <a:lvl3pPr marL="9144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3pPr>
                  <a:lvl4pPr marL="13716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4pPr>
                  <a:lvl5pPr marL="18288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9pPr>
                </a:lstStyle>
                <a:p>
                  <a:pPr marL="0" marR="0" lvl="0" indent="0" algn="l" defTabSz="914400" rtl="0" eaLnBrk="0" fontAlgn="base" latinLnBrk="0" hangingPunct="0">
                    <a:lnSpc>
                      <a:spcPct val="100000"/>
                    </a:lnSpc>
                    <a:spcBef>
                      <a:spcPct val="0"/>
                    </a:spcBef>
                    <a:spcAft>
                      <a:spcPct val="0"/>
                    </a:spcAft>
                    <a:buClrTx/>
                    <a:buSzTx/>
                    <a:buFontTx/>
                    <a:buNone/>
                    <a:tabLst/>
                  </a:pPr>
                  <a:r>
                    <a:rPr kumimoji="0" lang="en-US" altLang="en-US" sz="1300" b="0" i="0" u="none" strike="noStrike" cap="none" normalizeH="0" baseline="0">
                      <a:ln>
                        <a:noFill/>
                      </a:ln>
                      <a:effectLst/>
                      <a:latin typeface="Roboto" panose="02000000000000000000" pitchFamily="2" charset="0"/>
                      <a:ea typeface="Roboto" panose="02000000000000000000" pitchFamily="2" charset="0"/>
                    </a:rPr>
                    <a:t>Industry</a:t>
                  </a:r>
                  <a:endParaRPr kumimoji="0" lang="en-US" altLang="en-US" sz="1300" b="0" i="0" u="none" strike="noStrike" cap="none" normalizeH="0" baseline="-25000">
                    <a:ln>
                      <a:noFill/>
                    </a:ln>
                    <a:effectLst/>
                    <a:latin typeface="Roboto" panose="02000000000000000000" pitchFamily="2" charset="0"/>
                    <a:ea typeface="Roboto" panose="02000000000000000000" pitchFamily="2" charset="0"/>
                  </a:endParaRPr>
                </a:p>
              </xdr:txBody>
            </xdr:sp>
            <xdr:sp macro="" textlink="">
              <xdr:nvSpPr>
                <xdr:cNvPr id="24" name="Rectangle 23">
                  <a:extLst>
                    <a:ext uri="{FF2B5EF4-FFF2-40B4-BE49-F238E27FC236}">
                      <a16:creationId xmlns:a16="http://schemas.microsoft.com/office/drawing/2014/main" id="{00000000-0008-0000-0A00-000018000000}"/>
                    </a:ext>
                  </a:extLst>
                </xdr:cNvPr>
                <xdr:cNvSpPr>
                  <a:spLocks noChangeArrowheads="1"/>
                </xdr:cNvSpPr>
              </xdr:nvSpPr>
              <xdr:spPr bwMode="auto">
                <a:xfrm>
                  <a:off x="6333601" y="3282386"/>
                  <a:ext cx="137160" cy="137160"/>
                </a:xfrm>
                <a:prstGeom prst="rect">
                  <a:avLst/>
                </a:prstGeom>
                <a:solidFill>
                  <a:srgbClr val="948BB3"/>
                </a:solidFill>
                <a:ln>
                  <a:noFill/>
                </a:ln>
                <a:extLs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="horz" wrap="square" lIns="91440" tIns="45720" rIns="91440" bIns="45720" numCol="1" anchor="t" anchorCtr="0" compatLnSpc="1">
                  <a:prstTxWarp prst="textNoShape">
                    <a:avLst/>
                  </a:prstTxWarp>
                </a:bodyPr>
                <a:lstStyle>
                  <a:defPPr>
                    <a:defRPr lang="en-US"/>
                  </a:defPPr>
                  <a:lvl1pPr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1pPr>
                  <a:lvl2pPr marL="4572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2pPr>
                  <a:lvl3pPr marL="9144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3pPr>
                  <a:lvl4pPr marL="13716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4pPr>
                  <a:lvl5pPr marL="18288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9pPr>
                </a:lstStyle>
                <a:p>
                  <a:endParaRPr lang="en-US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25" name="Rectangle 24">
                  <a:extLst>
                    <a:ext uri="{FF2B5EF4-FFF2-40B4-BE49-F238E27FC236}">
                      <a16:creationId xmlns:a16="http://schemas.microsoft.com/office/drawing/2014/main" id="{00000000-0008-0000-0A00-000019000000}"/>
                    </a:ext>
                  </a:extLst>
                </xdr:cNvPr>
                <xdr:cNvSpPr>
                  <a:spLocks noChangeArrowheads="1"/>
                </xdr:cNvSpPr>
              </xdr:nvSpPr>
              <xdr:spPr bwMode="auto">
                <a:xfrm>
                  <a:off x="6523669" y="3259896"/>
                  <a:ext cx="538876" cy="195546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 xmlns:a14="http://schemas.microsoft.com/office/drawing/2010/main">
                      <a:solidFill>
                        <a:srgbClr val="FFFFFF"/>
                      </a:solidFill>
                    </a14:hiddenFill>
                  </a:ex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="horz" wrap="square" lIns="0" tIns="0" rIns="0" bIns="0" numCol="1" anchor="t" anchorCtr="0" compatLnSpc="1">
                  <a:prstTxWarp prst="textNoShape">
                    <a:avLst/>
                  </a:prstTxWarp>
                  <a:spAutoFit/>
                </a:bodyPr>
                <a:lstStyle>
                  <a:defPPr>
                    <a:defRPr lang="en-US"/>
                  </a:defPPr>
                  <a:lvl1pPr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1pPr>
                  <a:lvl2pPr marL="4572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2pPr>
                  <a:lvl3pPr marL="9144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3pPr>
                  <a:lvl4pPr marL="13716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4pPr>
                  <a:lvl5pPr marL="18288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9pPr>
                </a:lstStyle>
                <a:p>
                  <a:pPr marL="0" marR="0" lvl="0" indent="0" algn="l" defTabSz="914400" rtl="0" eaLnBrk="0" fontAlgn="base" latinLnBrk="0" hangingPunct="0">
                    <a:lnSpc>
                      <a:spcPct val="100000"/>
                    </a:lnSpc>
                    <a:spcBef>
                      <a:spcPct val="0"/>
                    </a:spcBef>
                    <a:spcAft>
                      <a:spcPct val="0"/>
                    </a:spcAft>
                    <a:buClrTx/>
                    <a:buSzTx/>
                    <a:buFontTx/>
                    <a:buNone/>
                    <a:tabLst/>
                  </a:pPr>
                  <a:r>
                    <a:rPr lang="en-US" altLang="en-US" sz="1300">
                      <a:latin typeface="Roboto" panose="02000000000000000000" pitchFamily="2" charset="0"/>
                      <a:ea typeface="Roboto" panose="02000000000000000000" pitchFamily="2" charset="0"/>
                    </a:rPr>
                    <a:t>Electric</a:t>
                  </a:r>
                  <a:endParaRPr kumimoji="0" lang="en-US" altLang="en-US" sz="1300" b="0" i="0" u="none" strike="noStrike" cap="none" normalizeH="0" baseline="-25000">
                    <a:ln>
                      <a:noFill/>
                    </a:ln>
                    <a:effectLst/>
                    <a:latin typeface="Roboto" panose="02000000000000000000" pitchFamily="2" charset="0"/>
                    <a:ea typeface="Roboto" panose="02000000000000000000" pitchFamily="2" charset="0"/>
                  </a:endParaRPr>
                </a:p>
              </xdr:txBody>
            </xdr:sp>
          </xdr:grpSp>
          <mc:AlternateContent xmlns:mc="http://schemas.openxmlformats.org/markup-compatibility/2006">
            <mc:Choice xmlns:a14="http://schemas.microsoft.com/office/drawing/2010/main" Requires="a14">
              <xdr:grpSp>
                <xdr:nvGrpSpPr>
                  <xdr:cNvPr id="17" name="Group 16">
                    <a:extLst>
                      <a:ext uri="{FF2B5EF4-FFF2-40B4-BE49-F238E27FC236}">
                        <a16:creationId xmlns:a16="http://schemas.microsoft.com/office/drawing/2014/main" id="{00000000-0008-0000-0A00-000011000000}"/>
                      </a:ext>
                    </a:extLst>
                  </xdr:cNvPr>
                  <xdr:cNvGrpSpPr/>
                </xdr:nvGrpSpPr>
                <xdr:grpSpPr>
                  <a:xfrm>
                    <a:off x="0" y="0"/>
                    <a:ext cx="0" cy="0"/>
                    <a:chOff x="0" y="0"/>
                    <a:chExt cx="0" cy="0"/>
                  </a:xfrm>
                </xdr:grpSpPr>
              </xdr:grpSp>
            </mc:Choice>
            <mc:Fallback/>
          </mc:AlternateContent>
        </xdr:grpSp>
      </xdr:grpSp>
      <xdr:grpSp>
        <xdr:nvGrpSpPr>
          <xdr:cNvPr id="4" name="Group 3">
            <a:extLst>
              <a:ext uri="{FF2B5EF4-FFF2-40B4-BE49-F238E27FC236}">
                <a16:creationId xmlns:a16="http://schemas.microsoft.com/office/drawing/2014/main" id="{00000000-0008-0000-0A00-000004000000}"/>
              </a:ext>
            </a:extLst>
          </xdr:cNvPr>
          <xdr:cNvGrpSpPr/>
        </xdr:nvGrpSpPr>
        <xdr:grpSpPr>
          <a:xfrm>
            <a:off x="11713883" y="8382010"/>
            <a:ext cx="6577958" cy="461665"/>
            <a:chOff x="11728824" y="4930588"/>
            <a:chExt cx="6577958" cy="461665"/>
          </a:xfrm>
        </xdr:grpSpPr>
        <xdr:grpSp>
          <xdr:nvGrpSpPr>
            <xdr:cNvPr id="5" name="Group 4">
              <a:extLst>
                <a:ext uri="{FF2B5EF4-FFF2-40B4-BE49-F238E27FC236}">
                  <a16:creationId xmlns:a16="http://schemas.microsoft.com/office/drawing/2014/main" id="{00000000-0008-0000-0A00-000005000000}"/>
                </a:ext>
              </a:extLst>
            </xdr:cNvPr>
            <xdr:cNvGrpSpPr/>
          </xdr:nvGrpSpPr>
          <xdr:grpSpPr>
            <a:xfrm>
              <a:off x="11728824" y="4930588"/>
              <a:ext cx="6577958" cy="461665"/>
              <a:chOff x="2819792" y="5407223"/>
              <a:chExt cx="6577958" cy="461665"/>
            </a:xfrm>
          </xdr:grpSpPr>
          <xdr:sp macro="" textlink="">
            <xdr:nvSpPr>
              <xdr:cNvPr id="7" name="TextBox 3">
                <a:extLst>
                  <a:ext uri="{FF2B5EF4-FFF2-40B4-BE49-F238E27FC236}">
                    <a16:creationId xmlns:a16="http://schemas.microsoft.com/office/drawing/2014/main" id="{00000000-0008-0000-0A00-000007000000}"/>
                  </a:ext>
                </a:extLst>
              </xdr:cNvPr>
              <xdr:cNvSpPr txBox="1"/>
            </xdr:nvSpPr>
            <xdr:spPr>
              <a:xfrm>
                <a:off x="2819792" y="5410200"/>
                <a:ext cx="623367" cy="276999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en-US"/>
                </a:defPPr>
                <a:lvl1pPr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1pPr>
                <a:lvl2pPr marL="4572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2pPr>
                <a:lvl3pPr marL="9144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3pPr>
                <a:lvl4pPr marL="13716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4pPr>
                <a:lvl5pPr marL="18288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9pPr>
              </a:lstStyle>
              <a:p>
                <a:pPr>
                  <a:spcBef>
                    <a:spcPts val="0"/>
                  </a:spcBef>
                </a:pPr>
                <a:r>
                  <a:rPr lang="en-US" sz="1200" b="1">
                    <a:solidFill>
                      <a:schemeClr val="tx1"/>
                    </a:solidFill>
                    <a:latin typeface="Roboto" panose="02000000000000000000" pitchFamily="2" charset="0"/>
                    <a:ea typeface="Roboto" panose="02000000000000000000" pitchFamily="2" charset="0"/>
                  </a:rPr>
                  <a:t>2005</a:t>
                </a:r>
              </a:p>
            </xdr:txBody>
          </xdr:sp>
          <xdr:sp macro="" textlink="">
            <xdr:nvSpPr>
              <xdr:cNvPr id="8" name="TextBox 7">
                <a:extLst>
                  <a:ext uri="{FF2B5EF4-FFF2-40B4-BE49-F238E27FC236}">
                    <a16:creationId xmlns:a16="http://schemas.microsoft.com/office/drawing/2014/main" id="{00000000-0008-0000-0A00-000008000000}"/>
                  </a:ext>
                </a:extLst>
              </xdr:cNvPr>
              <xdr:cNvSpPr txBox="1"/>
            </xdr:nvSpPr>
            <xdr:spPr>
              <a:xfrm>
                <a:off x="3681379" y="5410200"/>
                <a:ext cx="623367" cy="276999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en-US"/>
                </a:defPPr>
                <a:lvl1pPr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1pPr>
                <a:lvl2pPr marL="4572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2pPr>
                <a:lvl3pPr marL="9144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3pPr>
                <a:lvl4pPr marL="13716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4pPr>
                <a:lvl5pPr marL="18288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9pPr>
              </a:lstStyle>
              <a:p>
                <a:pPr>
                  <a:spcBef>
                    <a:spcPts val="0"/>
                  </a:spcBef>
                </a:pPr>
                <a:r>
                  <a:rPr lang="en-US" sz="1200" b="1">
                    <a:solidFill>
                      <a:schemeClr val="tx1"/>
                    </a:solidFill>
                    <a:latin typeface="Roboto" panose="02000000000000000000" pitchFamily="2" charset="0"/>
                    <a:ea typeface="Roboto" panose="02000000000000000000" pitchFamily="2" charset="0"/>
                  </a:rPr>
                  <a:t>2021</a:t>
                </a:r>
              </a:p>
            </xdr:txBody>
          </xdr:sp>
          <xdr:sp macro="" textlink="">
            <xdr:nvSpPr>
              <xdr:cNvPr id="9" name="TextBox 8">
                <a:extLst>
                  <a:ext uri="{FF2B5EF4-FFF2-40B4-BE49-F238E27FC236}">
                    <a16:creationId xmlns:a16="http://schemas.microsoft.com/office/drawing/2014/main" id="{00000000-0008-0000-0A00-000009000000}"/>
                  </a:ext>
                </a:extLst>
              </xdr:cNvPr>
              <xdr:cNvSpPr txBox="1"/>
            </xdr:nvSpPr>
            <xdr:spPr>
              <a:xfrm>
                <a:off x="4478503" y="5409403"/>
                <a:ext cx="701996" cy="278684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en-US"/>
                </a:defPPr>
                <a:lvl1pPr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1pPr>
                <a:lvl2pPr marL="4572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2pPr>
                <a:lvl3pPr marL="9144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3pPr>
                <a:lvl4pPr marL="13716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4pPr>
                <a:lvl5pPr marL="18288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9pPr>
              </a:lstStyle>
              <a:p>
                <a:pPr>
                  <a:spcBef>
                    <a:spcPts val="0"/>
                  </a:spcBef>
                </a:pPr>
                <a:r>
                  <a:rPr lang="en-US" sz="1200">
                    <a:solidFill>
                      <a:schemeClr val="tx1"/>
                    </a:solidFill>
                    <a:latin typeface="Roboto" panose="02000000000000000000" pitchFamily="2" charset="0"/>
                    <a:ea typeface="Roboto" panose="02000000000000000000" pitchFamily="2" charset="0"/>
                  </a:rPr>
                  <a:t>Electric</a:t>
                </a:r>
              </a:p>
            </xdr:txBody>
          </xdr:sp>
          <xdr:sp macro="" textlink="">
            <xdr:nvSpPr>
              <xdr:cNvPr id="10" name="TextBox 9">
                <a:extLst>
                  <a:ext uri="{FF2B5EF4-FFF2-40B4-BE49-F238E27FC236}">
                    <a16:creationId xmlns:a16="http://schemas.microsoft.com/office/drawing/2014/main" id="{00000000-0008-0000-0A00-00000A000000}"/>
                  </a:ext>
                </a:extLst>
              </xdr:cNvPr>
              <xdr:cNvSpPr txBox="1"/>
            </xdr:nvSpPr>
            <xdr:spPr>
              <a:xfrm>
                <a:off x="5304928" y="5409403"/>
                <a:ext cx="749628" cy="276999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en-US"/>
                </a:defPPr>
                <a:lvl1pPr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1pPr>
                <a:lvl2pPr marL="4572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2pPr>
                <a:lvl3pPr marL="9144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3pPr>
                <a:lvl4pPr marL="13716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4pPr>
                <a:lvl5pPr marL="18288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9pPr>
              </a:lstStyle>
              <a:p>
                <a:pPr>
                  <a:spcBef>
                    <a:spcPts val="0"/>
                  </a:spcBef>
                </a:pPr>
                <a:r>
                  <a:rPr lang="en-US" sz="1200">
                    <a:solidFill>
                      <a:schemeClr val="tx1"/>
                    </a:solidFill>
                    <a:latin typeface="Roboto" panose="02000000000000000000" pitchFamily="2" charset="0"/>
                    <a:ea typeface="Roboto" panose="02000000000000000000" pitchFamily="2" charset="0"/>
                  </a:rPr>
                  <a:t>Industry</a:t>
                </a:r>
              </a:p>
            </xdr:txBody>
          </xdr:sp>
          <xdr:sp macro="" textlink="">
            <xdr:nvSpPr>
              <xdr:cNvPr id="11" name="TextBox 10">
                <a:extLst>
                  <a:ext uri="{FF2B5EF4-FFF2-40B4-BE49-F238E27FC236}">
                    <a16:creationId xmlns:a16="http://schemas.microsoft.com/office/drawing/2014/main" id="{00000000-0008-0000-0A00-00000B000000}"/>
                  </a:ext>
                </a:extLst>
              </xdr:cNvPr>
              <xdr:cNvSpPr txBox="1"/>
            </xdr:nvSpPr>
            <xdr:spPr>
              <a:xfrm>
                <a:off x="6150429" y="5409402"/>
                <a:ext cx="846556" cy="278684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en-US"/>
                </a:defPPr>
                <a:lvl1pPr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1pPr>
                <a:lvl2pPr marL="4572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2pPr>
                <a:lvl3pPr marL="9144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3pPr>
                <a:lvl4pPr marL="13716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4pPr>
                <a:lvl5pPr marL="18288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9pPr>
              </a:lstStyle>
              <a:p>
                <a:pPr>
                  <a:spcBef>
                    <a:spcPts val="0"/>
                  </a:spcBef>
                </a:pPr>
                <a:r>
                  <a:rPr lang="en-US" sz="1200">
                    <a:solidFill>
                      <a:schemeClr val="tx1"/>
                    </a:solidFill>
                    <a:latin typeface="Roboto" panose="02000000000000000000" pitchFamily="2" charset="0"/>
                    <a:ea typeface="Roboto" panose="02000000000000000000" pitchFamily="2" charset="0"/>
                  </a:rPr>
                  <a:t>Buildings</a:t>
                </a:r>
              </a:p>
            </xdr:txBody>
          </xdr:sp>
          <xdr:sp macro="" textlink="">
            <xdr:nvSpPr>
              <xdr:cNvPr id="12" name="TextBox 11">
                <a:extLst>
                  <a:ext uri="{FF2B5EF4-FFF2-40B4-BE49-F238E27FC236}">
                    <a16:creationId xmlns:a16="http://schemas.microsoft.com/office/drawing/2014/main" id="{00000000-0008-0000-0A00-00000C000000}"/>
                  </a:ext>
                </a:extLst>
              </xdr:cNvPr>
              <xdr:cNvSpPr txBox="1"/>
            </xdr:nvSpPr>
            <xdr:spPr>
              <a:xfrm>
                <a:off x="6951120" y="5409402"/>
                <a:ext cx="905111" cy="278684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en-US"/>
                </a:defPPr>
                <a:lvl1pPr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1pPr>
                <a:lvl2pPr marL="4572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2pPr>
                <a:lvl3pPr marL="9144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3pPr>
                <a:lvl4pPr marL="13716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4pPr>
                <a:lvl5pPr marL="18288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9pPr>
              </a:lstStyle>
              <a:p>
                <a:pPr>
                  <a:spcBef>
                    <a:spcPts val="0"/>
                  </a:spcBef>
                </a:pPr>
                <a:r>
                  <a:rPr lang="en-US" sz="1200">
                    <a:solidFill>
                      <a:schemeClr val="tx1"/>
                    </a:solidFill>
                    <a:latin typeface="Roboto" panose="02000000000000000000" pitchFamily="2" charset="0"/>
                    <a:ea typeface="Roboto" panose="02000000000000000000" pitchFamily="2" charset="0"/>
                  </a:rPr>
                  <a:t>Transport</a:t>
                </a:r>
              </a:p>
            </xdr:txBody>
          </xdr:sp>
          <xdr:sp macro="" textlink="">
            <xdr:nvSpPr>
              <xdr:cNvPr id="13" name="TextBox 15">
                <a:extLst>
                  <a:ext uri="{FF2B5EF4-FFF2-40B4-BE49-F238E27FC236}">
                    <a16:creationId xmlns:a16="http://schemas.microsoft.com/office/drawing/2014/main" id="{00000000-0008-0000-0A00-00000D000000}"/>
                  </a:ext>
                </a:extLst>
              </xdr:cNvPr>
              <xdr:cNvSpPr txBox="1"/>
            </xdr:nvSpPr>
            <xdr:spPr>
              <a:xfrm>
                <a:off x="8699145" y="5407223"/>
                <a:ext cx="698605" cy="461665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en-US"/>
                </a:defPPr>
                <a:lvl1pPr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1pPr>
                <a:lvl2pPr marL="4572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2pPr>
                <a:lvl3pPr marL="9144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3pPr>
                <a:lvl4pPr marL="13716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4pPr>
                <a:lvl5pPr marL="18288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9pPr>
              </a:lstStyle>
              <a:p>
                <a:pPr>
                  <a:spcBef>
                    <a:spcPts val="0"/>
                  </a:spcBef>
                </a:pPr>
                <a:r>
                  <a:rPr lang="en-US" sz="1200" b="1">
                    <a:solidFill>
                      <a:schemeClr val="tx1"/>
                    </a:solidFill>
                    <a:latin typeface="Roboto" panose="02000000000000000000" pitchFamily="2" charset="0"/>
                    <a:ea typeface="Roboto" panose="02000000000000000000" pitchFamily="2" charset="0"/>
                  </a:rPr>
                  <a:t>2030</a:t>
                </a:r>
                <a:br>
                  <a:rPr lang="en-US" sz="1200" b="1">
                    <a:solidFill>
                      <a:schemeClr val="tx1"/>
                    </a:solidFill>
                    <a:latin typeface="Roboto" panose="02000000000000000000" pitchFamily="2" charset="0"/>
                    <a:ea typeface="Roboto" panose="02000000000000000000" pitchFamily="2" charset="0"/>
                  </a:rPr>
                </a:br>
                <a:r>
                  <a:rPr lang="en-US" sz="1200" b="1">
                    <a:solidFill>
                      <a:schemeClr val="tx1"/>
                    </a:solidFill>
                    <a:latin typeface="Roboto" panose="02000000000000000000" pitchFamily="2" charset="0"/>
                    <a:ea typeface="Roboto" panose="02000000000000000000" pitchFamily="2" charset="0"/>
                  </a:rPr>
                  <a:t>Target</a:t>
                </a:r>
              </a:p>
            </xdr:txBody>
          </xdr:sp>
        </xdr:grpSp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00000000-0008-0000-0A00-000006000000}"/>
                </a:ext>
              </a:extLst>
            </xdr:cNvPr>
            <xdr:cNvSpPr txBox="1"/>
          </xdr:nvSpPr>
          <xdr:spPr>
            <a:xfrm>
              <a:off x="16674353" y="4930589"/>
              <a:ext cx="781111" cy="276999"/>
            </a:xfrm>
            <a:prstGeom prst="rect">
              <a:avLst/>
            </a:prstGeom>
            <a:noFill/>
          </xdr:spPr>
          <xdr:txBody>
            <a:bodyPr wrap="square" rtlCol="0">
              <a:noAutofit/>
            </a:bodyPr>
            <a:lstStyle>
              <a:defPPr>
                <a:defRPr lang="en-US"/>
              </a:defPPr>
              <a:lvl1pPr algn="ctr" rtl="0" eaLnBrk="0" fontAlgn="base" hangingPunct="0">
                <a:spcBef>
                  <a:spcPct val="50000"/>
                </a:spcBef>
                <a:spcAft>
                  <a:spcPct val="0"/>
                </a:spcAft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ctr" rtl="0" eaLnBrk="0" fontAlgn="base" hangingPunct="0">
                <a:spcBef>
                  <a:spcPct val="50000"/>
                </a:spcBef>
                <a:spcAft>
                  <a:spcPct val="0"/>
                </a:spcAft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ctr" rtl="0" eaLnBrk="0" fontAlgn="base" hangingPunct="0">
                <a:spcBef>
                  <a:spcPct val="50000"/>
                </a:spcBef>
                <a:spcAft>
                  <a:spcPct val="0"/>
                </a:spcAft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ctr" rtl="0" eaLnBrk="0" fontAlgn="base" hangingPunct="0">
                <a:spcBef>
                  <a:spcPct val="50000"/>
                </a:spcBef>
                <a:spcAft>
                  <a:spcPct val="0"/>
                </a:spcAft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ctr" rtl="0" eaLnBrk="0" fontAlgn="base" hangingPunct="0">
                <a:spcBef>
                  <a:spcPct val="50000"/>
                </a:spcBef>
                <a:spcAft>
                  <a:spcPct val="0"/>
                </a:spcAft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>
                <a:spcBef>
                  <a:spcPts val="0"/>
                </a:spcBef>
              </a:pPr>
              <a:r>
                <a:rPr lang="en-US" sz="1200">
                  <a:solidFill>
                    <a:schemeClr val="tx1"/>
                  </a:solidFill>
                  <a:latin typeface="Roboto" panose="02000000000000000000" pitchFamily="2" charset="0"/>
                  <a:ea typeface="Roboto" panose="02000000000000000000" pitchFamily="2" charset="0"/>
                </a:rPr>
                <a:t>Gap</a:t>
              </a:r>
            </a:p>
          </xdr:txBody>
        </xdr:sp>
      </xdr:grpSp>
    </xdr:grpSp>
    <xdr:clientData/>
  </xdr:twoCellAnchor>
  <xdr:twoCellAnchor>
    <xdr:from>
      <xdr:col>2</xdr:col>
      <xdr:colOff>58628</xdr:colOff>
      <xdr:row>18</xdr:row>
      <xdr:rowOff>0</xdr:rowOff>
    </xdr:from>
    <xdr:to>
      <xdr:col>12</xdr:col>
      <xdr:colOff>97319</xdr:colOff>
      <xdr:row>48</xdr:row>
      <xdr:rowOff>99582</xdr:rowOff>
    </xdr:to>
    <xdr:grpSp>
      <xdr:nvGrpSpPr>
        <xdr:cNvPr id="26" name="Group 25">
          <a:extLst>
            <a:ext uri="{FF2B5EF4-FFF2-40B4-BE49-F238E27FC236}">
              <a16:creationId xmlns:a16="http://schemas.microsoft.com/office/drawing/2014/main" id="{00000000-0008-0000-0A00-00001A000000}"/>
            </a:ext>
          </a:extLst>
        </xdr:cNvPr>
        <xdr:cNvGrpSpPr/>
      </xdr:nvGrpSpPr>
      <xdr:grpSpPr>
        <a:xfrm>
          <a:off x="1980946" y="3429000"/>
          <a:ext cx="6948646" cy="5814582"/>
          <a:chOff x="2045804" y="3361765"/>
          <a:chExt cx="7068515" cy="5702523"/>
        </a:xfrm>
      </xdr:grpSpPr>
      <xdr:grpSp>
        <xdr:nvGrpSpPr>
          <xdr:cNvPr id="27" name="Group 26">
            <a:extLst>
              <a:ext uri="{FF2B5EF4-FFF2-40B4-BE49-F238E27FC236}">
                <a16:creationId xmlns:a16="http://schemas.microsoft.com/office/drawing/2014/main" id="{00000000-0008-0000-0A00-00001B000000}"/>
              </a:ext>
            </a:extLst>
          </xdr:cNvPr>
          <xdr:cNvGrpSpPr/>
        </xdr:nvGrpSpPr>
        <xdr:grpSpPr>
          <a:xfrm>
            <a:off x="2045804" y="3361765"/>
            <a:ext cx="7068515" cy="5702523"/>
            <a:chOff x="10331822" y="3496236"/>
            <a:chExt cx="7081386" cy="5702523"/>
          </a:xfrm>
        </xdr:grpSpPr>
        <xdr:grpSp>
          <xdr:nvGrpSpPr>
            <xdr:cNvPr id="29" name="Group 28">
              <a:extLst>
                <a:ext uri="{FF2B5EF4-FFF2-40B4-BE49-F238E27FC236}">
                  <a16:creationId xmlns:a16="http://schemas.microsoft.com/office/drawing/2014/main" id="{00000000-0008-0000-0A00-00001D000000}"/>
                </a:ext>
              </a:extLst>
            </xdr:cNvPr>
            <xdr:cNvGrpSpPr/>
          </xdr:nvGrpSpPr>
          <xdr:grpSpPr>
            <a:xfrm>
              <a:off x="10331822" y="3496236"/>
              <a:ext cx="7081386" cy="5702523"/>
              <a:chOff x="2835087" y="2151529"/>
              <a:chExt cx="6992587" cy="5818317"/>
            </a:xfrm>
          </xdr:grpSpPr>
          <xdr:graphicFrame macro="">
            <xdr:nvGraphicFramePr>
              <xdr:cNvPr id="40" name="Chart 39">
                <a:extLst>
                  <a:ext uri="{FF2B5EF4-FFF2-40B4-BE49-F238E27FC236}">
                    <a16:creationId xmlns:a16="http://schemas.microsoft.com/office/drawing/2014/main" id="{00000000-0008-0000-0A00-000028000000}"/>
                  </a:ext>
                </a:extLst>
              </xdr:cNvPr>
              <xdr:cNvGraphicFramePr/>
            </xdr:nvGraphicFramePr>
            <xdr:xfrm>
              <a:off x="2835087" y="2311981"/>
              <a:ext cx="6992587" cy="5657865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2"/>
              </a:graphicData>
            </a:graphic>
          </xdr:graphicFrame>
          <xdr:grpSp>
            <xdr:nvGrpSpPr>
              <xdr:cNvPr id="41" name="Group 40">
                <a:extLst>
                  <a:ext uri="{FF2B5EF4-FFF2-40B4-BE49-F238E27FC236}">
                    <a16:creationId xmlns:a16="http://schemas.microsoft.com/office/drawing/2014/main" id="{00000000-0008-0000-0A00-000029000000}"/>
                  </a:ext>
                </a:extLst>
              </xdr:cNvPr>
              <xdr:cNvGrpSpPr/>
            </xdr:nvGrpSpPr>
            <xdr:grpSpPr>
              <a:xfrm>
                <a:off x="4269446" y="2151529"/>
                <a:ext cx="5509111" cy="3495699"/>
                <a:chOff x="0" y="0"/>
                <a:chExt cx="5261713" cy="3404669"/>
              </a:xfrm>
            </xdr:grpSpPr>
            <xdr:grpSp>
              <xdr:nvGrpSpPr>
                <xdr:cNvPr id="42" name="Group 41">
                  <a:extLst>
                    <a:ext uri="{FF2B5EF4-FFF2-40B4-BE49-F238E27FC236}">
                      <a16:creationId xmlns:a16="http://schemas.microsoft.com/office/drawing/2014/main" id="{00000000-0008-0000-0A00-00002A000000}"/>
                    </a:ext>
                  </a:extLst>
                </xdr:cNvPr>
                <xdr:cNvGrpSpPr/>
              </xdr:nvGrpSpPr>
              <xdr:grpSpPr>
                <a:xfrm>
                  <a:off x="4375861" y="2377005"/>
                  <a:ext cx="885852" cy="1027664"/>
                  <a:chOff x="4357949" y="2364634"/>
                  <a:chExt cx="893952" cy="1010510"/>
                </a:xfrm>
              </xdr:grpSpPr>
              <xdr:sp macro="" textlink="">
                <xdr:nvSpPr>
                  <xdr:cNvPr id="44" name="Rectangle 43">
                    <a:extLst>
                      <a:ext uri="{FF2B5EF4-FFF2-40B4-BE49-F238E27FC236}">
                        <a16:creationId xmlns:a16="http://schemas.microsoft.com/office/drawing/2014/main" id="{00000000-0008-0000-0A00-00002C000000}"/>
                      </a:ext>
                    </a:extLst>
                  </xdr:cNvPr>
                  <xdr:cNvSpPr>
                    <a:spLocks noChangeArrowheads="1"/>
                  </xdr:cNvSpPr>
                </xdr:nvSpPr>
                <xdr:spPr bwMode="auto">
                  <a:xfrm>
                    <a:off x="4357949" y="2393468"/>
                    <a:ext cx="137160" cy="137160"/>
                  </a:xfrm>
                  <a:prstGeom prst="rect">
                    <a:avLst/>
                  </a:prstGeom>
                  <a:solidFill>
                    <a:srgbClr val="8AC869"/>
                  </a:solidFill>
                  <a:ln>
                    <a:noFill/>
                  </a:ln>
                  <a:extLst>
                    <a:ext uri="{91240B29-F687-4F45-9708-019B960494DF}">
                      <a14:hiddenLine xmlns:a14="http://schemas.microsoft.com/office/drawing/2010/main" w="9525">
                        <a:solidFill>
                          <a:srgbClr val="000000"/>
                        </a:solidFill>
                        <a:miter lim="800000"/>
                        <a:headEnd/>
                        <a:tailEnd/>
                      </a14:hiddenLine>
                    </a:ext>
                  </a:extLst>
                </xdr:spPr>
                <xdr:txBody>
                  <a:bodyPr vert="horz" wrap="square" lIns="91440" tIns="45720" rIns="91440" bIns="45720" numCol="1" anchor="t" anchorCtr="0" compatLnSpc="1">
                    <a:prstTxWarp prst="textNoShape">
                      <a:avLst/>
                    </a:prstTxWarp>
                  </a:bodyPr>
                  <a:lstStyle>
                    <a:defPPr>
                      <a:defRPr lang="en-US"/>
                    </a:defPPr>
                    <a:lvl1pPr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1pPr>
                    <a:lvl2pPr marL="4572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2pPr>
                    <a:lvl3pPr marL="9144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3pPr>
                    <a:lvl4pPr marL="13716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4pPr>
                    <a:lvl5pPr marL="18288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9pPr>
                  </a:lstStyle>
                  <a:p>
                    <a:endParaRPr lang="en-US">
                      <a:solidFill>
                        <a:schemeClr val="tx1"/>
                      </a:solidFill>
                    </a:endParaRPr>
                  </a:p>
                </xdr:txBody>
              </xdr:sp>
              <xdr:sp macro="" textlink="">
                <xdr:nvSpPr>
                  <xdr:cNvPr id="45" name="Rectangle 44">
                    <a:extLst>
                      <a:ext uri="{FF2B5EF4-FFF2-40B4-BE49-F238E27FC236}">
                        <a16:creationId xmlns:a16="http://schemas.microsoft.com/office/drawing/2014/main" id="{00000000-0008-0000-0A00-00002D000000}"/>
                      </a:ext>
                    </a:extLst>
                  </xdr:cNvPr>
                  <xdr:cNvSpPr>
                    <a:spLocks noChangeArrowheads="1"/>
                  </xdr:cNvSpPr>
                </xdr:nvSpPr>
                <xdr:spPr bwMode="auto">
                  <a:xfrm>
                    <a:off x="4548022" y="2364634"/>
                    <a:ext cx="703879" cy="195546"/>
                  </a:xfrm>
                  <a:prstGeom prst="rect">
                    <a:avLst/>
                  </a:prstGeom>
                  <a:noFill/>
                  <a:ln>
                    <a:noFill/>
                  </a:ln>
                  <a:extLst>
                    <a:ext uri="{909E8E84-426E-40DD-AFC4-6F175D3DCCD1}">
                      <a14:hiddenFill xmlns:a14="http://schemas.microsoft.com/office/drawing/2010/main">
                        <a:solidFill>
                          <a:srgbClr val="FFFFFF"/>
                        </a:solidFill>
                      </a14:hiddenFill>
                    </a:ext>
                    <a:ext uri="{91240B29-F687-4F45-9708-019B960494DF}">
                      <a14:hiddenLine xmlns:a14="http://schemas.microsoft.com/office/drawing/2010/main" w="9525">
                        <a:solidFill>
                          <a:srgbClr val="000000"/>
                        </a:solidFill>
                        <a:miter lim="800000"/>
                        <a:headEnd/>
                        <a:tailEnd/>
                      </a14:hiddenLine>
                    </a:ext>
                  </a:extLst>
                </xdr:spPr>
                <xdr:txBody>
                  <a:bodyPr vert="horz" wrap="square" lIns="0" tIns="0" rIns="0" bIns="0" numCol="1" anchor="t" anchorCtr="0" compatLnSpc="1">
                    <a:prstTxWarp prst="textNoShape">
                      <a:avLst/>
                    </a:prstTxWarp>
                    <a:spAutoFit/>
                  </a:bodyPr>
                  <a:lstStyle>
                    <a:defPPr>
                      <a:defRPr lang="en-US"/>
                    </a:defPPr>
                    <a:lvl1pPr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1pPr>
                    <a:lvl2pPr marL="4572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2pPr>
                    <a:lvl3pPr marL="9144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3pPr>
                    <a:lvl4pPr marL="13716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4pPr>
                    <a:lvl5pPr marL="18288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9pPr>
                  </a:lstStyle>
                  <a:p>
                    <a:pPr marL="0" marR="0" lvl="0" indent="0" algn="l" defTabSz="914400" rtl="0" eaLnBrk="0" fontAlgn="base" latinLnBrk="0" hangingPunct="0">
                      <a:lnSpc>
                        <a:spcPct val="100000"/>
                      </a:lnSpc>
                      <a:spcBef>
                        <a:spcPct val="0"/>
                      </a:spcBef>
                      <a:spcAft>
                        <a:spcPct val="0"/>
                      </a:spcAft>
                      <a:buClrTx/>
                      <a:buSzTx/>
                      <a:buFontTx/>
                      <a:buNone/>
                      <a:tabLst/>
                    </a:pPr>
                    <a:r>
                      <a:rPr kumimoji="0" lang="en-US" altLang="en-US" sz="1300" b="0" i="0" u="none" strike="noStrike" cap="none" normalizeH="0" baseline="0">
                        <a:ln>
                          <a:noFill/>
                        </a:ln>
                        <a:effectLst/>
                        <a:latin typeface="Roboto" panose="02000000000000000000" pitchFamily="2" charset="0"/>
                        <a:ea typeface="Roboto" panose="02000000000000000000" pitchFamily="2" charset="0"/>
                      </a:rPr>
                      <a:t>Transport</a:t>
                    </a:r>
                    <a:endParaRPr kumimoji="0" lang="en-US" altLang="en-US" sz="1300" b="0" i="0" u="none" strike="noStrike" cap="none" normalizeH="0" baseline="-25000">
                      <a:ln>
                        <a:noFill/>
                      </a:ln>
                      <a:effectLst/>
                      <a:latin typeface="Roboto" panose="02000000000000000000" pitchFamily="2" charset="0"/>
                      <a:ea typeface="Roboto" panose="02000000000000000000" pitchFamily="2" charset="0"/>
                    </a:endParaRPr>
                  </a:p>
                </xdr:txBody>
              </xdr:sp>
              <xdr:sp macro="" textlink="">
                <xdr:nvSpPr>
                  <xdr:cNvPr id="46" name="Rectangle 45">
                    <a:extLst>
                      <a:ext uri="{FF2B5EF4-FFF2-40B4-BE49-F238E27FC236}">
                        <a16:creationId xmlns:a16="http://schemas.microsoft.com/office/drawing/2014/main" id="{00000000-0008-0000-0A00-00002E000000}"/>
                      </a:ext>
                    </a:extLst>
                  </xdr:cNvPr>
                  <xdr:cNvSpPr>
                    <a:spLocks noChangeArrowheads="1"/>
                  </xdr:cNvSpPr>
                </xdr:nvSpPr>
                <xdr:spPr bwMode="auto">
                  <a:xfrm>
                    <a:off x="4357949" y="2668684"/>
                    <a:ext cx="137160" cy="137160"/>
                  </a:xfrm>
                  <a:prstGeom prst="rect">
                    <a:avLst/>
                  </a:prstGeom>
                  <a:solidFill>
                    <a:srgbClr val="DA7D45"/>
                  </a:solidFill>
                  <a:ln>
                    <a:noFill/>
                  </a:ln>
                  <a:extLst>
                    <a:ext uri="{91240B29-F687-4F45-9708-019B960494DF}">
                      <a14:hiddenLine xmlns:a14="http://schemas.microsoft.com/office/drawing/2010/main" w="9525">
                        <a:solidFill>
                          <a:srgbClr val="000000"/>
                        </a:solidFill>
                        <a:miter lim="800000"/>
                        <a:headEnd/>
                        <a:tailEnd/>
                      </a14:hiddenLine>
                    </a:ext>
                  </a:extLst>
                </xdr:spPr>
                <xdr:txBody>
                  <a:bodyPr vert="horz" wrap="square" lIns="91440" tIns="45720" rIns="91440" bIns="45720" numCol="1" anchor="t" anchorCtr="0" compatLnSpc="1">
                    <a:prstTxWarp prst="textNoShape">
                      <a:avLst/>
                    </a:prstTxWarp>
                  </a:bodyPr>
                  <a:lstStyle>
                    <a:defPPr>
                      <a:defRPr lang="en-US"/>
                    </a:defPPr>
                    <a:lvl1pPr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1pPr>
                    <a:lvl2pPr marL="4572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2pPr>
                    <a:lvl3pPr marL="9144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3pPr>
                    <a:lvl4pPr marL="13716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4pPr>
                    <a:lvl5pPr marL="18288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9pPr>
                  </a:lstStyle>
                  <a:p>
                    <a:endParaRPr lang="en-US">
                      <a:solidFill>
                        <a:schemeClr val="tx1"/>
                      </a:solidFill>
                    </a:endParaRPr>
                  </a:p>
                </xdr:txBody>
              </xdr:sp>
              <xdr:sp macro="" textlink="">
                <xdr:nvSpPr>
                  <xdr:cNvPr id="47" name="Rectangle 46">
                    <a:extLst>
                      <a:ext uri="{FF2B5EF4-FFF2-40B4-BE49-F238E27FC236}">
                        <a16:creationId xmlns:a16="http://schemas.microsoft.com/office/drawing/2014/main" id="{00000000-0008-0000-0A00-00002F000000}"/>
                      </a:ext>
                    </a:extLst>
                  </xdr:cNvPr>
                  <xdr:cNvSpPr>
                    <a:spLocks noChangeArrowheads="1"/>
                  </xdr:cNvSpPr>
                </xdr:nvSpPr>
                <xdr:spPr bwMode="auto">
                  <a:xfrm>
                    <a:off x="4548022" y="2644607"/>
                    <a:ext cx="665055" cy="195546"/>
                  </a:xfrm>
                  <a:prstGeom prst="rect">
                    <a:avLst/>
                  </a:prstGeom>
                  <a:noFill/>
                  <a:ln>
                    <a:noFill/>
                  </a:ln>
                  <a:extLst>
                    <a:ext uri="{909E8E84-426E-40DD-AFC4-6F175D3DCCD1}">
                      <a14:hiddenFill xmlns:a14="http://schemas.microsoft.com/office/drawing/2010/main">
                        <a:solidFill>
                          <a:srgbClr val="FFFFFF"/>
                        </a:solidFill>
                      </a14:hiddenFill>
                    </a:ext>
                    <a:ext uri="{91240B29-F687-4F45-9708-019B960494DF}">
                      <a14:hiddenLine xmlns:a14="http://schemas.microsoft.com/office/drawing/2010/main" w="9525">
                        <a:solidFill>
                          <a:srgbClr val="000000"/>
                        </a:solidFill>
                        <a:miter lim="800000"/>
                        <a:headEnd/>
                        <a:tailEnd/>
                      </a14:hiddenLine>
                    </a:ext>
                  </a:extLst>
                </xdr:spPr>
                <xdr:txBody>
                  <a:bodyPr vert="horz" wrap="square" lIns="0" tIns="0" rIns="0" bIns="0" numCol="1" anchor="t" anchorCtr="0" compatLnSpc="1">
                    <a:prstTxWarp prst="textNoShape">
                      <a:avLst/>
                    </a:prstTxWarp>
                    <a:spAutoFit/>
                  </a:bodyPr>
                  <a:lstStyle>
                    <a:defPPr>
                      <a:defRPr lang="en-US"/>
                    </a:defPPr>
                    <a:lvl1pPr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1pPr>
                    <a:lvl2pPr marL="4572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2pPr>
                    <a:lvl3pPr marL="9144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3pPr>
                    <a:lvl4pPr marL="13716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4pPr>
                    <a:lvl5pPr marL="18288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9pPr>
                  </a:lstStyle>
                  <a:p>
                    <a:pPr marL="0" marR="0" lvl="0" indent="0" algn="l" defTabSz="914400" rtl="0" eaLnBrk="0" fontAlgn="base" latinLnBrk="0" hangingPunct="0">
                      <a:lnSpc>
                        <a:spcPct val="100000"/>
                      </a:lnSpc>
                      <a:spcBef>
                        <a:spcPct val="0"/>
                      </a:spcBef>
                      <a:spcAft>
                        <a:spcPct val="0"/>
                      </a:spcAft>
                      <a:buClrTx/>
                      <a:buSzTx/>
                      <a:buFontTx/>
                      <a:buNone/>
                      <a:tabLst/>
                    </a:pPr>
                    <a:r>
                      <a:rPr lang="en-US" altLang="en-US" sz="1300">
                        <a:latin typeface="Roboto" panose="02000000000000000000" pitchFamily="2" charset="0"/>
                        <a:ea typeface="Roboto" panose="02000000000000000000" pitchFamily="2" charset="0"/>
                      </a:rPr>
                      <a:t>Buildings</a:t>
                    </a:r>
                    <a:endParaRPr kumimoji="0" lang="en-US" altLang="en-US" sz="1300" b="0" i="0" u="none" strike="noStrike" cap="none" normalizeH="0" baseline="-25000">
                      <a:ln>
                        <a:noFill/>
                      </a:ln>
                      <a:effectLst/>
                      <a:latin typeface="Roboto" panose="02000000000000000000" pitchFamily="2" charset="0"/>
                      <a:ea typeface="Roboto" panose="02000000000000000000" pitchFamily="2" charset="0"/>
                    </a:endParaRPr>
                  </a:p>
                </xdr:txBody>
              </xdr:sp>
              <xdr:sp macro="" textlink="">
                <xdr:nvSpPr>
                  <xdr:cNvPr id="48" name="Rectangle 47">
                    <a:extLst>
                      <a:ext uri="{FF2B5EF4-FFF2-40B4-BE49-F238E27FC236}">
                        <a16:creationId xmlns:a16="http://schemas.microsoft.com/office/drawing/2014/main" id="{00000000-0008-0000-0A00-000030000000}"/>
                      </a:ext>
                    </a:extLst>
                  </xdr:cNvPr>
                  <xdr:cNvSpPr>
                    <a:spLocks noChangeArrowheads="1"/>
                  </xdr:cNvSpPr>
                </xdr:nvSpPr>
                <xdr:spPr bwMode="auto">
                  <a:xfrm>
                    <a:off x="4357949" y="2938561"/>
                    <a:ext cx="137160" cy="137160"/>
                  </a:xfrm>
                  <a:prstGeom prst="rect">
                    <a:avLst/>
                  </a:prstGeom>
                  <a:solidFill>
                    <a:srgbClr val="E5BA4F"/>
                  </a:solidFill>
                  <a:ln>
                    <a:noFill/>
                  </a:ln>
                  <a:extLst>
                    <a:ext uri="{91240B29-F687-4F45-9708-019B960494DF}">
                      <a14:hiddenLine xmlns:a14="http://schemas.microsoft.com/office/drawing/2010/main" w="9525">
                        <a:solidFill>
                          <a:srgbClr val="000000"/>
                        </a:solidFill>
                        <a:miter lim="800000"/>
                        <a:headEnd/>
                        <a:tailEnd/>
                      </a14:hiddenLine>
                    </a:ext>
                  </a:extLst>
                </xdr:spPr>
                <xdr:txBody>
                  <a:bodyPr vert="horz" wrap="square" lIns="91440" tIns="45720" rIns="91440" bIns="45720" numCol="1" anchor="t" anchorCtr="0" compatLnSpc="1">
                    <a:prstTxWarp prst="textNoShape">
                      <a:avLst/>
                    </a:prstTxWarp>
                  </a:bodyPr>
                  <a:lstStyle>
                    <a:defPPr>
                      <a:defRPr lang="en-US"/>
                    </a:defPPr>
                    <a:lvl1pPr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1pPr>
                    <a:lvl2pPr marL="4572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2pPr>
                    <a:lvl3pPr marL="9144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3pPr>
                    <a:lvl4pPr marL="13716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4pPr>
                    <a:lvl5pPr marL="18288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9pPr>
                  </a:lstStyle>
                  <a:p>
                    <a:endParaRPr lang="en-US">
                      <a:solidFill>
                        <a:schemeClr val="tx1"/>
                      </a:solidFill>
                    </a:endParaRPr>
                  </a:p>
                </xdr:txBody>
              </xdr:sp>
              <xdr:sp macro="" textlink="">
                <xdr:nvSpPr>
                  <xdr:cNvPr id="49" name="Rectangle 48">
                    <a:extLst>
                      <a:ext uri="{FF2B5EF4-FFF2-40B4-BE49-F238E27FC236}">
                        <a16:creationId xmlns:a16="http://schemas.microsoft.com/office/drawing/2014/main" id="{00000000-0008-0000-0A00-000031000000}"/>
                      </a:ext>
                    </a:extLst>
                  </xdr:cNvPr>
                  <xdr:cNvSpPr>
                    <a:spLocks noChangeArrowheads="1"/>
                  </xdr:cNvSpPr>
                </xdr:nvSpPr>
                <xdr:spPr bwMode="auto">
                  <a:xfrm>
                    <a:off x="4548022" y="2911310"/>
                    <a:ext cx="606755" cy="195546"/>
                  </a:xfrm>
                  <a:prstGeom prst="rect">
                    <a:avLst/>
                  </a:prstGeom>
                  <a:noFill/>
                  <a:ln>
                    <a:noFill/>
                  </a:ln>
                  <a:extLst>
                    <a:ext uri="{909E8E84-426E-40DD-AFC4-6F175D3DCCD1}">
                      <a14:hiddenFill xmlns:a14="http://schemas.microsoft.com/office/drawing/2010/main">
                        <a:solidFill>
                          <a:srgbClr val="FFFFFF"/>
                        </a:solidFill>
                      </a14:hiddenFill>
                    </a:ext>
                    <a:ext uri="{91240B29-F687-4F45-9708-019B960494DF}">
                      <a14:hiddenLine xmlns:a14="http://schemas.microsoft.com/office/drawing/2010/main" w="9525">
                        <a:solidFill>
                          <a:srgbClr val="000000"/>
                        </a:solidFill>
                        <a:miter lim="800000"/>
                        <a:headEnd/>
                        <a:tailEnd/>
                      </a14:hiddenLine>
                    </a:ext>
                  </a:extLst>
                </xdr:spPr>
                <xdr:txBody>
                  <a:bodyPr vert="horz" wrap="square" lIns="0" tIns="0" rIns="0" bIns="0" numCol="1" anchor="t" anchorCtr="0" compatLnSpc="1">
                    <a:prstTxWarp prst="textNoShape">
                      <a:avLst/>
                    </a:prstTxWarp>
                    <a:spAutoFit/>
                  </a:bodyPr>
                  <a:lstStyle>
                    <a:defPPr>
                      <a:defRPr lang="en-US"/>
                    </a:defPPr>
                    <a:lvl1pPr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1pPr>
                    <a:lvl2pPr marL="4572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2pPr>
                    <a:lvl3pPr marL="9144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3pPr>
                    <a:lvl4pPr marL="13716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4pPr>
                    <a:lvl5pPr marL="18288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9pPr>
                  </a:lstStyle>
                  <a:p>
                    <a:pPr marL="0" marR="0" lvl="0" indent="0" algn="l" defTabSz="914400" rtl="0" eaLnBrk="0" fontAlgn="base" latinLnBrk="0" hangingPunct="0">
                      <a:lnSpc>
                        <a:spcPct val="100000"/>
                      </a:lnSpc>
                      <a:spcBef>
                        <a:spcPct val="0"/>
                      </a:spcBef>
                      <a:spcAft>
                        <a:spcPct val="0"/>
                      </a:spcAft>
                      <a:buClrTx/>
                      <a:buSzTx/>
                      <a:buFontTx/>
                      <a:buNone/>
                      <a:tabLst/>
                    </a:pPr>
                    <a:r>
                      <a:rPr kumimoji="0" lang="en-US" altLang="en-US" sz="1300" b="0" i="0" u="none" strike="noStrike" cap="none" normalizeH="0" baseline="0">
                        <a:ln>
                          <a:noFill/>
                        </a:ln>
                        <a:effectLst/>
                        <a:latin typeface="Roboto" panose="02000000000000000000" pitchFamily="2" charset="0"/>
                        <a:ea typeface="Roboto" panose="02000000000000000000" pitchFamily="2" charset="0"/>
                      </a:rPr>
                      <a:t>Industry</a:t>
                    </a:r>
                    <a:endParaRPr kumimoji="0" lang="en-US" altLang="en-US" sz="1300" b="0" i="0" u="none" strike="noStrike" cap="none" normalizeH="0" baseline="-25000">
                      <a:ln>
                        <a:noFill/>
                      </a:ln>
                      <a:effectLst/>
                      <a:latin typeface="Roboto" panose="02000000000000000000" pitchFamily="2" charset="0"/>
                      <a:ea typeface="Roboto" panose="02000000000000000000" pitchFamily="2" charset="0"/>
                    </a:endParaRPr>
                  </a:p>
                </xdr:txBody>
              </xdr:sp>
              <xdr:sp macro="" textlink="">
                <xdr:nvSpPr>
                  <xdr:cNvPr id="50" name="Rectangle 49">
                    <a:extLst>
                      <a:ext uri="{FF2B5EF4-FFF2-40B4-BE49-F238E27FC236}">
                        <a16:creationId xmlns:a16="http://schemas.microsoft.com/office/drawing/2014/main" id="{00000000-0008-0000-0A00-000032000000}"/>
                      </a:ext>
                    </a:extLst>
                  </xdr:cNvPr>
                  <xdr:cNvSpPr>
                    <a:spLocks noChangeArrowheads="1"/>
                  </xdr:cNvSpPr>
                </xdr:nvSpPr>
                <xdr:spPr bwMode="auto">
                  <a:xfrm>
                    <a:off x="4357949" y="3202088"/>
                    <a:ext cx="137160" cy="137160"/>
                  </a:xfrm>
                  <a:prstGeom prst="rect">
                    <a:avLst/>
                  </a:prstGeom>
                  <a:solidFill>
                    <a:srgbClr val="948BB3"/>
                  </a:solidFill>
                  <a:ln>
                    <a:noFill/>
                  </a:ln>
                  <a:extLst>
                    <a:ext uri="{91240B29-F687-4F45-9708-019B960494DF}">
                      <a14:hiddenLine xmlns:a14="http://schemas.microsoft.com/office/drawing/2010/main" w="9525">
                        <a:solidFill>
                          <a:srgbClr val="000000"/>
                        </a:solidFill>
                        <a:miter lim="800000"/>
                        <a:headEnd/>
                        <a:tailEnd/>
                      </a14:hiddenLine>
                    </a:ext>
                  </a:extLst>
                </xdr:spPr>
                <xdr:txBody>
                  <a:bodyPr vert="horz" wrap="square" lIns="91440" tIns="45720" rIns="91440" bIns="45720" numCol="1" anchor="t" anchorCtr="0" compatLnSpc="1">
                    <a:prstTxWarp prst="textNoShape">
                      <a:avLst/>
                    </a:prstTxWarp>
                  </a:bodyPr>
                  <a:lstStyle>
                    <a:defPPr>
                      <a:defRPr lang="en-US"/>
                    </a:defPPr>
                    <a:lvl1pPr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1pPr>
                    <a:lvl2pPr marL="4572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2pPr>
                    <a:lvl3pPr marL="9144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3pPr>
                    <a:lvl4pPr marL="13716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4pPr>
                    <a:lvl5pPr marL="18288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9pPr>
                  </a:lstStyle>
                  <a:p>
                    <a:endParaRPr lang="en-US">
                      <a:solidFill>
                        <a:schemeClr val="tx1"/>
                      </a:solidFill>
                    </a:endParaRPr>
                  </a:p>
                </xdr:txBody>
              </xdr:sp>
              <xdr:sp macro="" textlink="">
                <xdr:nvSpPr>
                  <xdr:cNvPr id="51" name="Rectangle 50">
                    <a:extLst>
                      <a:ext uri="{FF2B5EF4-FFF2-40B4-BE49-F238E27FC236}">
                        <a16:creationId xmlns:a16="http://schemas.microsoft.com/office/drawing/2014/main" id="{00000000-0008-0000-0A00-000033000000}"/>
                      </a:ext>
                    </a:extLst>
                  </xdr:cNvPr>
                  <xdr:cNvSpPr>
                    <a:spLocks noChangeArrowheads="1"/>
                  </xdr:cNvSpPr>
                </xdr:nvSpPr>
                <xdr:spPr bwMode="auto">
                  <a:xfrm>
                    <a:off x="4548022" y="3179598"/>
                    <a:ext cx="538876" cy="195546"/>
                  </a:xfrm>
                  <a:prstGeom prst="rect">
                    <a:avLst/>
                  </a:prstGeom>
                  <a:noFill/>
                  <a:ln>
                    <a:noFill/>
                  </a:ln>
                  <a:extLst>
                    <a:ext uri="{909E8E84-426E-40DD-AFC4-6F175D3DCCD1}">
                      <a14:hiddenFill xmlns:a14="http://schemas.microsoft.com/office/drawing/2010/main">
                        <a:solidFill>
                          <a:srgbClr val="FFFFFF"/>
                        </a:solidFill>
                      </a14:hiddenFill>
                    </a:ext>
                    <a:ext uri="{91240B29-F687-4F45-9708-019B960494DF}">
                      <a14:hiddenLine xmlns:a14="http://schemas.microsoft.com/office/drawing/2010/main" w="9525">
                        <a:solidFill>
                          <a:srgbClr val="000000"/>
                        </a:solidFill>
                        <a:miter lim="800000"/>
                        <a:headEnd/>
                        <a:tailEnd/>
                      </a14:hiddenLine>
                    </a:ext>
                  </a:extLst>
                </xdr:spPr>
                <xdr:txBody>
                  <a:bodyPr vert="horz" wrap="square" lIns="0" tIns="0" rIns="0" bIns="0" numCol="1" anchor="t" anchorCtr="0" compatLnSpc="1">
                    <a:prstTxWarp prst="textNoShape">
                      <a:avLst/>
                    </a:prstTxWarp>
                    <a:spAutoFit/>
                  </a:bodyPr>
                  <a:lstStyle>
                    <a:defPPr>
                      <a:defRPr lang="en-US"/>
                    </a:defPPr>
                    <a:lvl1pPr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1pPr>
                    <a:lvl2pPr marL="4572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2pPr>
                    <a:lvl3pPr marL="9144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3pPr>
                    <a:lvl4pPr marL="13716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4pPr>
                    <a:lvl5pPr marL="18288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9pPr>
                  </a:lstStyle>
                  <a:p>
                    <a:pPr marL="0" marR="0" lvl="0" indent="0" algn="l" defTabSz="914400" rtl="0" eaLnBrk="0" fontAlgn="base" latinLnBrk="0" hangingPunct="0">
                      <a:lnSpc>
                        <a:spcPct val="100000"/>
                      </a:lnSpc>
                      <a:spcBef>
                        <a:spcPct val="0"/>
                      </a:spcBef>
                      <a:spcAft>
                        <a:spcPct val="0"/>
                      </a:spcAft>
                      <a:buClrTx/>
                      <a:buSzTx/>
                      <a:buFontTx/>
                      <a:buNone/>
                      <a:tabLst/>
                    </a:pPr>
                    <a:r>
                      <a:rPr lang="en-US" altLang="en-US" sz="1300">
                        <a:latin typeface="Roboto" panose="02000000000000000000" pitchFamily="2" charset="0"/>
                        <a:ea typeface="Roboto" panose="02000000000000000000" pitchFamily="2" charset="0"/>
                      </a:rPr>
                      <a:t>Electric</a:t>
                    </a:r>
                    <a:endParaRPr kumimoji="0" lang="en-US" altLang="en-US" sz="1300" b="0" i="0" u="none" strike="noStrike" cap="none" normalizeH="0" baseline="-25000">
                      <a:ln>
                        <a:noFill/>
                      </a:ln>
                      <a:effectLst/>
                      <a:latin typeface="Roboto" panose="02000000000000000000" pitchFamily="2" charset="0"/>
                      <a:ea typeface="Roboto" panose="02000000000000000000" pitchFamily="2" charset="0"/>
                    </a:endParaRPr>
                  </a:p>
                </xdr:txBody>
              </xdr:sp>
            </xdr:grpSp>
            <mc:AlternateContent xmlns:mc="http://schemas.openxmlformats.org/markup-compatibility/2006">
              <mc:Choice xmlns:a14="http://schemas.microsoft.com/office/drawing/2010/main" Requires="a14">
                <xdr:grpSp>
                  <xdr:nvGrpSpPr>
                    <xdr:cNvPr id="43" name="Group 42">
                      <a:extLst>
                        <a:ext uri="{FF2B5EF4-FFF2-40B4-BE49-F238E27FC236}">
                          <a16:creationId xmlns:a16="http://schemas.microsoft.com/office/drawing/2014/main" id="{00000000-0008-0000-0A00-00002B000000}"/>
                        </a:ext>
                      </a:extLst>
                    </xdr:cNvPr>
                    <xdr:cNvGrpSpPr/>
                  </xdr:nvGrpSpPr>
                  <xdr:grpSpPr>
                    <a:xfrm>
                      <a:off x="0" y="0"/>
                      <a:ext cx="0" cy="0"/>
                      <a:chOff x="0" y="0"/>
                      <a:chExt cx="0" cy="0"/>
                    </a:xfrm>
                  </xdr:grpSpPr>
                </xdr:grpSp>
              </mc:Choice>
              <mc:Fallback/>
            </mc:AlternateContent>
          </xdr:grpSp>
        </xdr:grpSp>
        <xdr:grpSp>
          <xdr:nvGrpSpPr>
            <xdr:cNvPr id="30" name="Group 29">
              <a:extLst>
                <a:ext uri="{FF2B5EF4-FFF2-40B4-BE49-F238E27FC236}">
                  <a16:creationId xmlns:a16="http://schemas.microsoft.com/office/drawing/2014/main" id="{00000000-0008-0000-0A00-00001E000000}"/>
                </a:ext>
              </a:extLst>
            </xdr:cNvPr>
            <xdr:cNvGrpSpPr/>
          </xdr:nvGrpSpPr>
          <xdr:grpSpPr>
            <a:xfrm>
              <a:off x="11249703" y="8382010"/>
              <a:ext cx="5076758" cy="461665"/>
              <a:chOff x="11264644" y="4930588"/>
              <a:chExt cx="5076758" cy="461665"/>
            </a:xfrm>
          </xdr:grpSpPr>
          <xdr:grpSp>
            <xdr:nvGrpSpPr>
              <xdr:cNvPr id="31" name="Group 30">
                <a:extLst>
                  <a:ext uri="{FF2B5EF4-FFF2-40B4-BE49-F238E27FC236}">
                    <a16:creationId xmlns:a16="http://schemas.microsoft.com/office/drawing/2014/main" id="{00000000-0008-0000-0A00-00001F000000}"/>
                  </a:ext>
                </a:extLst>
              </xdr:cNvPr>
              <xdr:cNvGrpSpPr/>
            </xdr:nvGrpSpPr>
            <xdr:grpSpPr>
              <a:xfrm>
                <a:off x="11264644" y="4930588"/>
                <a:ext cx="5076758" cy="461665"/>
                <a:chOff x="2355612" y="5407223"/>
                <a:chExt cx="5076758" cy="461665"/>
              </a:xfrm>
            </xdr:grpSpPr>
            <xdr:sp macro="" textlink="">
              <xdr:nvSpPr>
                <xdr:cNvPr id="33" name="TextBox 3">
                  <a:extLst>
                    <a:ext uri="{FF2B5EF4-FFF2-40B4-BE49-F238E27FC236}">
                      <a16:creationId xmlns:a16="http://schemas.microsoft.com/office/drawing/2014/main" id="{00000000-0008-0000-0A00-000021000000}"/>
                    </a:ext>
                  </a:extLst>
                </xdr:cNvPr>
                <xdr:cNvSpPr txBox="1"/>
              </xdr:nvSpPr>
              <xdr:spPr>
                <a:xfrm>
                  <a:off x="2355612" y="5410200"/>
                  <a:ext cx="623367" cy="276999"/>
                </a:xfrm>
                <a:prstGeom prst="rect">
                  <a:avLst/>
                </a:prstGeom>
                <a:noFill/>
              </xdr:spPr>
              <xdr:txBody>
                <a:bodyPr wrap="square" rtlCol="0">
                  <a:spAutoFit/>
                </a:bodyPr>
                <a:lstStyle>
                  <a:defPPr>
                    <a:defRPr lang="en-US"/>
                  </a:defPPr>
                  <a:lvl1pPr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1pPr>
                  <a:lvl2pPr marL="4572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2pPr>
                  <a:lvl3pPr marL="9144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3pPr>
                  <a:lvl4pPr marL="13716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4pPr>
                  <a:lvl5pPr marL="18288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9pPr>
                </a:lstStyle>
                <a:p>
                  <a:pPr>
                    <a:spcBef>
                      <a:spcPts val="0"/>
                    </a:spcBef>
                  </a:pPr>
                  <a:r>
                    <a:rPr lang="en-US" sz="1200" b="1">
                      <a:solidFill>
                        <a:schemeClr val="tx1"/>
                      </a:solidFill>
                      <a:latin typeface="Roboto" panose="02000000000000000000" pitchFamily="2" charset="0"/>
                      <a:ea typeface="Roboto" panose="02000000000000000000" pitchFamily="2" charset="0"/>
                    </a:rPr>
                    <a:t>2005</a:t>
                  </a:r>
                </a:p>
              </xdr:txBody>
            </xdr:sp>
            <xdr:sp macro="" textlink="">
              <xdr:nvSpPr>
                <xdr:cNvPr id="34" name="TextBox 7">
                  <a:extLst>
                    <a:ext uri="{FF2B5EF4-FFF2-40B4-BE49-F238E27FC236}">
                      <a16:creationId xmlns:a16="http://schemas.microsoft.com/office/drawing/2014/main" id="{00000000-0008-0000-0A00-000022000000}"/>
                    </a:ext>
                  </a:extLst>
                </xdr:cNvPr>
                <xdr:cNvSpPr txBox="1"/>
              </xdr:nvSpPr>
              <xdr:spPr>
                <a:xfrm>
                  <a:off x="3009789" y="5410200"/>
                  <a:ext cx="623367" cy="276999"/>
                </a:xfrm>
                <a:prstGeom prst="rect">
                  <a:avLst/>
                </a:prstGeom>
                <a:noFill/>
              </xdr:spPr>
              <xdr:txBody>
                <a:bodyPr wrap="square" rtlCol="0">
                  <a:spAutoFit/>
                </a:bodyPr>
                <a:lstStyle>
                  <a:defPPr>
                    <a:defRPr lang="en-US"/>
                  </a:defPPr>
                  <a:lvl1pPr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1pPr>
                  <a:lvl2pPr marL="4572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2pPr>
                  <a:lvl3pPr marL="9144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3pPr>
                  <a:lvl4pPr marL="13716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4pPr>
                  <a:lvl5pPr marL="18288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9pPr>
                </a:lstStyle>
                <a:p>
                  <a:pPr>
                    <a:spcBef>
                      <a:spcPts val="0"/>
                    </a:spcBef>
                  </a:pPr>
                  <a:r>
                    <a:rPr lang="en-US" sz="1200" b="1">
                      <a:solidFill>
                        <a:schemeClr val="tx1"/>
                      </a:solidFill>
                      <a:latin typeface="Roboto" panose="02000000000000000000" pitchFamily="2" charset="0"/>
                      <a:ea typeface="Roboto" panose="02000000000000000000" pitchFamily="2" charset="0"/>
                    </a:rPr>
                    <a:t>2021</a:t>
                  </a:r>
                </a:p>
              </xdr:txBody>
            </xdr:sp>
            <xdr:sp macro="" textlink="">
              <xdr:nvSpPr>
                <xdr:cNvPr id="35" name="TextBox 8">
                  <a:extLst>
                    <a:ext uri="{FF2B5EF4-FFF2-40B4-BE49-F238E27FC236}">
                      <a16:creationId xmlns:a16="http://schemas.microsoft.com/office/drawing/2014/main" id="{00000000-0008-0000-0A00-000023000000}"/>
                    </a:ext>
                  </a:extLst>
                </xdr:cNvPr>
                <xdr:cNvSpPr txBox="1"/>
              </xdr:nvSpPr>
              <xdr:spPr>
                <a:xfrm>
                  <a:off x="3639008" y="5409403"/>
                  <a:ext cx="701996" cy="278684"/>
                </a:xfrm>
                <a:prstGeom prst="rect">
                  <a:avLst/>
                </a:prstGeom>
                <a:noFill/>
              </xdr:spPr>
              <xdr:txBody>
                <a:bodyPr wrap="square" rtlCol="0">
                  <a:spAutoFit/>
                </a:bodyPr>
                <a:lstStyle>
                  <a:defPPr>
                    <a:defRPr lang="en-US"/>
                  </a:defPPr>
                  <a:lvl1pPr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1pPr>
                  <a:lvl2pPr marL="4572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2pPr>
                  <a:lvl3pPr marL="9144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3pPr>
                  <a:lvl4pPr marL="13716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4pPr>
                  <a:lvl5pPr marL="18288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9pPr>
                </a:lstStyle>
                <a:p>
                  <a:pPr>
                    <a:spcBef>
                      <a:spcPts val="0"/>
                    </a:spcBef>
                  </a:pPr>
                  <a:r>
                    <a:rPr lang="en-US" sz="1200">
                      <a:solidFill>
                        <a:schemeClr val="tx1"/>
                      </a:solidFill>
                      <a:latin typeface="Roboto" panose="02000000000000000000" pitchFamily="2" charset="0"/>
                      <a:ea typeface="Roboto" panose="02000000000000000000" pitchFamily="2" charset="0"/>
                    </a:rPr>
                    <a:t>Electric</a:t>
                  </a:r>
                </a:p>
              </xdr:txBody>
            </xdr:sp>
            <xdr:sp macro="" textlink="">
              <xdr:nvSpPr>
                <xdr:cNvPr id="36" name="TextBox 9">
                  <a:extLst>
                    <a:ext uri="{FF2B5EF4-FFF2-40B4-BE49-F238E27FC236}">
                      <a16:creationId xmlns:a16="http://schemas.microsoft.com/office/drawing/2014/main" id="{00000000-0008-0000-0A00-000024000000}"/>
                    </a:ext>
                  </a:extLst>
                </xdr:cNvPr>
                <xdr:cNvSpPr txBox="1"/>
              </xdr:nvSpPr>
              <xdr:spPr>
                <a:xfrm>
                  <a:off x="4258039" y="5409403"/>
                  <a:ext cx="749628" cy="276999"/>
                </a:xfrm>
                <a:prstGeom prst="rect">
                  <a:avLst/>
                </a:prstGeom>
                <a:noFill/>
              </xdr:spPr>
              <xdr:txBody>
                <a:bodyPr wrap="square" rtlCol="0">
                  <a:spAutoFit/>
                </a:bodyPr>
                <a:lstStyle>
                  <a:defPPr>
                    <a:defRPr lang="en-US"/>
                  </a:defPPr>
                  <a:lvl1pPr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1pPr>
                  <a:lvl2pPr marL="4572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2pPr>
                  <a:lvl3pPr marL="9144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3pPr>
                  <a:lvl4pPr marL="13716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4pPr>
                  <a:lvl5pPr marL="18288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9pPr>
                </a:lstStyle>
                <a:p>
                  <a:pPr>
                    <a:spcBef>
                      <a:spcPts val="0"/>
                    </a:spcBef>
                  </a:pPr>
                  <a:r>
                    <a:rPr lang="en-US" sz="1200">
                      <a:solidFill>
                        <a:schemeClr val="tx1"/>
                      </a:solidFill>
                      <a:latin typeface="Roboto" panose="02000000000000000000" pitchFamily="2" charset="0"/>
                      <a:ea typeface="Roboto" panose="02000000000000000000" pitchFamily="2" charset="0"/>
                    </a:rPr>
                    <a:t>Industry</a:t>
                  </a:r>
                </a:p>
              </xdr:txBody>
            </xdr:sp>
            <xdr:sp macro="" textlink="">
              <xdr:nvSpPr>
                <xdr:cNvPr id="37" name="TextBox 10">
                  <a:extLst>
                    <a:ext uri="{FF2B5EF4-FFF2-40B4-BE49-F238E27FC236}">
                      <a16:creationId xmlns:a16="http://schemas.microsoft.com/office/drawing/2014/main" id="{00000000-0008-0000-0A00-000025000000}"/>
                    </a:ext>
                  </a:extLst>
                </xdr:cNvPr>
                <xdr:cNvSpPr txBox="1"/>
              </xdr:nvSpPr>
              <xdr:spPr>
                <a:xfrm>
                  <a:off x="4856627" y="5409402"/>
                  <a:ext cx="846556" cy="278684"/>
                </a:xfrm>
                <a:prstGeom prst="rect">
                  <a:avLst/>
                </a:prstGeom>
                <a:noFill/>
              </xdr:spPr>
              <xdr:txBody>
                <a:bodyPr wrap="square" rtlCol="0">
                  <a:spAutoFit/>
                </a:bodyPr>
                <a:lstStyle>
                  <a:defPPr>
                    <a:defRPr lang="en-US"/>
                  </a:defPPr>
                  <a:lvl1pPr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1pPr>
                  <a:lvl2pPr marL="4572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2pPr>
                  <a:lvl3pPr marL="9144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3pPr>
                  <a:lvl4pPr marL="13716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4pPr>
                  <a:lvl5pPr marL="18288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9pPr>
                </a:lstStyle>
                <a:p>
                  <a:pPr>
                    <a:spcBef>
                      <a:spcPts val="0"/>
                    </a:spcBef>
                  </a:pPr>
                  <a:r>
                    <a:rPr lang="en-US" sz="1200">
                      <a:solidFill>
                        <a:schemeClr val="tx1"/>
                      </a:solidFill>
                      <a:latin typeface="Roboto" panose="02000000000000000000" pitchFamily="2" charset="0"/>
                      <a:ea typeface="Roboto" panose="02000000000000000000" pitchFamily="2" charset="0"/>
                    </a:rPr>
                    <a:t>Buildings</a:t>
                  </a:r>
                </a:p>
              </xdr:txBody>
            </xdr:sp>
            <xdr:sp macro="" textlink="">
              <xdr:nvSpPr>
                <xdr:cNvPr id="38" name="TextBox 11">
                  <a:extLst>
                    <a:ext uri="{FF2B5EF4-FFF2-40B4-BE49-F238E27FC236}">
                      <a16:creationId xmlns:a16="http://schemas.microsoft.com/office/drawing/2014/main" id="{00000000-0008-0000-0A00-000026000000}"/>
                    </a:ext>
                  </a:extLst>
                </xdr:cNvPr>
                <xdr:cNvSpPr txBox="1"/>
              </xdr:nvSpPr>
              <xdr:spPr>
                <a:xfrm>
                  <a:off x="5499289" y="5409402"/>
                  <a:ext cx="905111" cy="278684"/>
                </a:xfrm>
                <a:prstGeom prst="rect">
                  <a:avLst/>
                </a:prstGeom>
                <a:noFill/>
              </xdr:spPr>
              <xdr:txBody>
                <a:bodyPr wrap="square" rtlCol="0">
                  <a:spAutoFit/>
                </a:bodyPr>
                <a:lstStyle>
                  <a:defPPr>
                    <a:defRPr lang="en-US"/>
                  </a:defPPr>
                  <a:lvl1pPr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1pPr>
                  <a:lvl2pPr marL="4572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2pPr>
                  <a:lvl3pPr marL="9144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3pPr>
                  <a:lvl4pPr marL="13716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4pPr>
                  <a:lvl5pPr marL="18288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9pPr>
                </a:lstStyle>
                <a:p>
                  <a:pPr>
                    <a:spcBef>
                      <a:spcPts val="0"/>
                    </a:spcBef>
                  </a:pPr>
                  <a:r>
                    <a:rPr lang="en-US" sz="1200">
                      <a:solidFill>
                        <a:schemeClr val="tx1"/>
                      </a:solidFill>
                      <a:latin typeface="Roboto" panose="02000000000000000000" pitchFamily="2" charset="0"/>
                      <a:ea typeface="Roboto" panose="02000000000000000000" pitchFamily="2" charset="0"/>
                    </a:rPr>
                    <a:t>Transport</a:t>
                  </a:r>
                </a:p>
              </xdr:txBody>
            </xdr:sp>
            <xdr:sp macro="" textlink="">
              <xdr:nvSpPr>
                <xdr:cNvPr id="39" name="TextBox 15">
                  <a:extLst>
                    <a:ext uri="{FF2B5EF4-FFF2-40B4-BE49-F238E27FC236}">
                      <a16:creationId xmlns:a16="http://schemas.microsoft.com/office/drawing/2014/main" id="{00000000-0008-0000-0A00-000027000000}"/>
                    </a:ext>
                  </a:extLst>
                </xdr:cNvPr>
                <xdr:cNvSpPr txBox="1"/>
              </xdr:nvSpPr>
              <xdr:spPr>
                <a:xfrm>
                  <a:off x="6733765" y="5407223"/>
                  <a:ext cx="698605" cy="461665"/>
                </a:xfrm>
                <a:prstGeom prst="rect">
                  <a:avLst/>
                </a:prstGeom>
                <a:noFill/>
              </xdr:spPr>
              <xdr:txBody>
                <a:bodyPr wrap="square" rtlCol="0">
                  <a:spAutoFit/>
                </a:bodyPr>
                <a:lstStyle>
                  <a:defPPr>
                    <a:defRPr lang="en-US"/>
                  </a:defPPr>
                  <a:lvl1pPr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1pPr>
                  <a:lvl2pPr marL="4572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2pPr>
                  <a:lvl3pPr marL="9144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3pPr>
                  <a:lvl4pPr marL="13716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4pPr>
                  <a:lvl5pPr marL="18288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9pPr>
                </a:lstStyle>
                <a:p>
                  <a:pPr>
                    <a:spcBef>
                      <a:spcPts val="0"/>
                    </a:spcBef>
                  </a:pPr>
                  <a:r>
                    <a:rPr lang="en-US" sz="1200" b="1">
                      <a:solidFill>
                        <a:schemeClr val="tx1"/>
                      </a:solidFill>
                      <a:latin typeface="Roboto" panose="02000000000000000000" pitchFamily="2" charset="0"/>
                      <a:ea typeface="Roboto" panose="02000000000000000000" pitchFamily="2" charset="0"/>
                    </a:rPr>
                    <a:t>2030</a:t>
                  </a:r>
                  <a:br>
                    <a:rPr lang="en-US" sz="1200" b="1">
                      <a:solidFill>
                        <a:schemeClr val="tx1"/>
                      </a:solidFill>
                      <a:latin typeface="Roboto" panose="02000000000000000000" pitchFamily="2" charset="0"/>
                      <a:ea typeface="Roboto" panose="02000000000000000000" pitchFamily="2" charset="0"/>
                    </a:rPr>
                  </a:br>
                  <a:r>
                    <a:rPr lang="en-US" sz="1200" b="1">
                      <a:solidFill>
                        <a:schemeClr val="tx1"/>
                      </a:solidFill>
                      <a:latin typeface="Roboto" panose="02000000000000000000" pitchFamily="2" charset="0"/>
                      <a:ea typeface="Roboto" panose="02000000000000000000" pitchFamily="2" charset="0"/>
                    </a:rPr>
                    <a:t>Target</a:t>
                  </a:r>
                </a:p>
              </xdr:txBody>
            </xdr:sp>
          </xdr:grpSp>
          <xdr:sp macro="" textlink="">
            <xdr:nvSpPr>
              <xdr:cNvPr id="32" name="TextBox 31">
                <a:extLst>
                  <a:ext uri="{FF2B5EF4-FFF2-40B4-BE49-F238E27FC236}">
                    <a16:creationId xmlns:a16="http://schemas.microsoft.com/office/drawing/2014/main" id="{00000000-0008-0000-0A00-000020000000}"/>
                  </a:ext>
                </a:extLst>
              </xdr:cNvPr>
              <xdr:cNvSpPr txBox="1"/>
            </xdr:nvSpPr>
            <xdr:spPr>
              <a:xfrm>
                <a:off x="15074382" y="4930589"/>
                <a:ext cx="781111" cy="276999"/>
              </a:xfrm>
              <a:prstGeom prst="rect">
                <a:avLst/>
              </a:prstGeom>
              <a:noFill/>
            </xdr:spPr>
            <xdr:txBody>
              <a:bodyPr wrap="square" rtlCol="0">
                <a:noAutofit/>
              </a:bodyPr>
              <a:lstStyle>
                <a:defPPr>
                  <a:defRPr lang="en-US"/>
                </a:defPPr>
                <a:lvl1pPr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1pPr>
                <a:lvl2pPr marL="4572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2pPr>
                <a:lvl3pPr marL="9144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3pPr>
                <a:lvl4pPr marL="13716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4pPr>
                <a:lvl5pPr marL="18288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9pPr>
              </a:lstStyle>
              <a:p>
                <a:pPr>
                  <a:spcBef>
                    <a:spcPts val="0"/>
                  </a:spcBef>
                </a:pPr>
                <a:r>
                  <a:rPr lang="en-US" sz="1200">
                    <a:solidFill>
                      <a:schemeClr val="tx1"/>
                    </a:solidFill>
                    <a:latin typeface="Roboto" panose="02000000000000000000" pitchFamily="2" charset="0"/>
                    <a:ea typeface="Roboto" panose="02000000000000000000" pitchFamily="2" charset="0"/>
                  </a:rPr>
                  <a:t>Gap</a:t>
                </a:r>
              </a:p>
            </xdr:txBody>
          </xdr:sp>
        </xdr:grpSp>
      </xdr:grpSp>
      <xdr:sp macro="" textlink="">
        <xdr:nvSpPr>
          <xdr:cNvPr id="28" name="TextBox 27">
            <a:extLst>
              <a:ext uri="{FF2B5EF4-FFF2-40B4-BE49-F238E27FC236}">
                <a16:creationId xmlns:a16="http://schemas.microsoft.com/office/drawing/2014/main" id="{00000000-0008-0000-0A00-00001C000000}"/>
              </a:ext>
            </a:extLst>
          </xdr:cNvPr>
          <xdr:cNvSpPr txBox="1"/>
        </xdr:nvSpPr>
        <xdr:spPr>
          <a:xfrm>
            <a:off x="3003176" y="3361766"/>
            <a:ext cx="4967942" cy="34228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algn="ctr"/>
            <a:r>
              <a:rPr lang="en-US" sz="1600" b="1">
                <a:solidFill>
                  <a:srgbClr val="000099"/>
                </a:solidFill>
                <a:latin typeface="Roboto" panose="02000000000000000000" pitchFamily="2" charset="0"/>
                <a:ea typeface="Roboto" panose="02000000000000000000" pitchFamily="2" charset="0"/>
              </a:rPr>
              <a:t>NEMS-RHG</a:t>
            </a:r>
          </a:p>
        </xdr:txBody>
      </xdr:sp>
    </xdr:grp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548226</xdr:colOff>
      <xdr:row>18</xdr:row>
      <xdr:rowOff>68960</xdr:rowOff>
    </xdr:from>
    <xdr:to>
      <xdr:col>32</xdr:col>
      <xdr:colOff>286181</xdr:colOff>
      <xdr:row>48</xdr:row>
      <xdr:rowOff>168542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GrpSpPr/>
      </xdr:nvGrpSpPr>
      <xdr:grpSpPr>
        <a:xfrm>
          <a:off x="11805044" y="3497960"/>
          <a:ext cx="9436137" cy="5814582"/>
          <a:chOff x="10331822" y="3496236"/>
          <a:chExt cx="9532470" cy="5702523"/>
        </a:xfrm>
      </xdr:grpSpPr>
      <xdr:grpSp>
        <xdr:nvGrpSpPr>
          <xdr:cNvPr id="3" name="Group 2">
            <a:extLst>
              <a:ext uri="{FF2B5EF4-FFF2-40B4-BE49-F238E27FC236}">
                <a16:creationId xmlns:a16="http://schemas.microsoft.com/office/drawing/2014/main" id="{00000000-0008-0000-0B00-000003000000}"/>
              </a:ext>
            </a:extLst>
          </xdr:cNvPr>
          <xdr:cNvGrpSpPr/>
        </xdr:nvGrpSpPr>
        <xdr:grpSpPr>
          <a:xfrm>
            <a:off x="10331822" y="3496236"/>
            <a:ext cx="9532470" cy="5702523"/>
            <a:chOff x="2835087" y="2151529"/>
            <a:chExt cx="9412941" cy="5818317"/>
          </a:xfrm>
        </xdr:grpSpPr>
        <xdr:graphicFrame macro="">
          <xdr:nvGraphicFramePr>
            <xdr:cNvPr id="14" name="Chart 13">
              <a:extLst>
                <a:ext uri="{FF2B5EF4-FFF2-40B4-BE49-F238E27FC236}">
                  <a16:creationId xmlns:a16="http://schemas.microsoft.com/office/drawing/2014/main" id="{00000000-0008-0000-0B00-00000E000000}"/>
                </a:ext>
              </a:extLst>
            </xdr:cNvPr>
            <xdr:cNvGraphicFramePr/>
          </xdr:nvGraphicFramePr>
          <xdr:xfrm>
            <a:off x="2835087" y="2757766"/>
            <a:ext cx="9412941" cy="521208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  <xdr:grpSp>
          <xdr:nvGrpSpPr>
            <xdr:cNvPr id="15" name="Group 14">
              <a:extLst>
                <a:ext uri="{FF2B5EF4-FFF2-40B4-BE49-F238E27FC236}">
                  <a16:creationId xmlns:a16="http://schemas.microsoft.com/office/drawing/2014/main" id="{00000000-0008-0000-0B00-00000F000000}"/>
                </a:ext>
              </a:extLst>
            </xdr:cNvPr>
            <xdr:cNvGrpSpPr/>
          </xdr:nvGrpSpPr>
          <xdr:grpSpPr>
            <a:xfrm>
              <a:off x="4269446" y="2151529"/>
              <a:ext cx="7558936" cy="3579539"/>
              <a:chOff x="0" y="0"/>
              <a:chExt cx="7219469" cy="3486328"/>
            </a:xfrm>
          </xdr:grpSpPr>
          <xdr:grpSp>
            <xdr:nvGrpSpPr>
              <xdr:cNvPr id="16" name="Group 15">
                <a:extLst>
                  <a:ext uri="{FF2B5EF4-FFF2-40B4-BE49-F238E27FC236}">
                    <a16:creationId xmlns:a16="http://schemas.microsoft.com/office/drawing/2014/main" id="{00000000-0008-0000-0B00-000010000000}"/>
                  </a:ext>
                </a:extLst>
              </xdr:cNvPr>
              <xdr:cNvGrpSpPr/>
            </xdr:nvGrpSpPr>
            <xdr:grpSpPr>
              <a:xfrm>
                <a:off x="6333622" y="2458666"/>
                <a:ext cx="885847" cy="1027662"/>
                <a:chOff x="6333601" y="2444934"/>
                <a:chExt cx="893947" cy="1010508"/>
              </a:xfrm>
            </xdr:grpSpPr>
            <xdr:sp macro="" textlink="">
              <xdr:nvSpPr>
                <xdr:cNvPr id="18" name="Rectangle 17">
                  <a:extLst>
                    <a:ext uri="{FF2B5EF4-FFF2-40B4-BE49-F238E27FC236}">
                      <a16:creationId xmlns:a16="http://schemas.microsoft.com/office/drawing/2014/main" id="{00000000-0008-0000-0B00-000012000000}"/>
                    </a:ext>
                  </a:extLst>
                </xdr:cNvPr>
                <xdr:cNvSpPr>
                  <a:spLocks noChangeArrowheads="1"/>
                </xdr:cNvSpPr>
              </xdr:nvSpPr>
              <xdr:spPr bwMode="auto">
                <a:xfrm>
                  <a:off x="6333601" y="2473773"/>
                  <a:ext cx="137160" cy="137160"/>
                </a:xfrm>
                <a:prstGeom prst="rect">
                  <a:avLst/>
                </a:prstGeom>
                <a:solidFill>
                  <a:srgbClr val="8AC869"/>
                </a:solidFill>
                <a:ln>
                  <a:noFill/>
                </a:ln>
                <a:extLs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="horz" wrap="square" lIns="91440" tIns="45720" rIns="91440" bIns="45720" numCol="1" anchor="t" anchorCtr="0" compatLnSpc="1">
                  <a:prstTxWarp prst="textNoShape">
                    <a:avLst/>
                  </a:prstTxWarp>
                </a:bodyPr>
                <a:lstStyle>
                  <a:defPPr>
                    <a:defRPr lang="en-US"/>
                  </a:defPPr>
                  <a:lvl1pPr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1pPr>
                  <a:lvl2pPr marL="4572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2pPr>
                  <a:lvl3pPr marL="9144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3pPr>
                  <a:lvl4pPr marL="13716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4pPr>
                  <a:lvl5pPr marL="18288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9pPr>
                </a:lstStyle>
                <a:p>
                  <a:endParaRPr lang="en-US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19" name="Rectangle 18">
                  <a:extLst>
                    <a:ext uri="{FF2B5EF4-FFF2-40B4-BE49-F238E27FC236}">
                      <a16:creationId xmlns:a16="http://schemas.microsoft.com/office/drawing/2014/main" id="{00000000-0008-0000-0B00-000013000000}"/>
                    </a:ext>
                  </a:extLst>
                </xdr:cNvPr>
                <xdr:cNvSpPr>
                  <a:spLocks noChangeArrowheads="1"/>
                </xdr:cNvSpPr>
              </xdr:nvSpPr>
              <xdr:spPr bwMode="auto">
                <a:xfrm>
                  <a:off x="6523669" y="2444934"/>
                  <a:ext cx="703879" cy="195546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 xmlns:a14="http://schemas.microsoft.com/office/drawing/2010/main">
                      <a:solidFill>
                        <a:srgbClr val="FFFFFF"/>
                      </a:solidFill>
                    </a14:hiddenFill>
                  </a:ex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="horz" wrap="square" lIns="0" tIns="0" rIns="0" bIns="0" numCol="1" anchor="t" anchorCtr="0" compatLnSpc="1">
                  <a:prstTxWarp prst="textNoShape">
                    <a:avLst/>
                  </a:prstTxWarp>
                  <a:spAutoFit/>
                </a:bodyPr>
                <a:lstStyle>
                  <a:defPPr>
                    <a:defRPr lang="en-US"/>
                  </a:defPPr>
                  <a:lvl1pPr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1pPr>
                  <a:lvl2pPr marL="4572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2pPr>
                  <a:lvl3pPr marL="9144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3pPr>
                  <a:lvl4pPr marL="13716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4pPr>
                  <a:lvl5pPr marL="18288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9pPr>
                </a:lstStyle>
                <a:p>
                  <a:pPr marL="0" marR="0" lvl="0" indent="0" algn="l" defTabSz="914400" rtl="0" eaLnBrk="0" fontAlgn="base" latinLnBrk="0" hangingPunct="0">
                    <a:lnSpc>
                      <a:spcPct val="100000"/>
                    </a:lnSpc>
                    <a:spcBef>
                      <a:spcPct val="0"/>
                    </a:spcBef>
                    <a:spcAft>
                      <a:spcPct val="0"/>
                    </a:spcAft>
                    <a:buClrTx/>
                    <a:buSzTx/>
                    <a:buFontTx/>
                    <a:buNone/>
                    <a:tabLst/>
                  </a:pPr>
                  <a:r>
                    <a:rPr kumimoji="0" lang="en-US" altLang="en-US" sz="1300" b="0" i="0" u="none" strike="noStrike" cap="none" normalizeH="0" baseline="0">
                      <a:ln>
                        <a:noFill/>
                      </a:ln>
                      <a:effectLst/>
                      <a:latin typeface="Roboto" panose="02000000000000000000" pitchFamily="2" charset="0"/>
                      <a:ea typeface="Roboto" panose="02000000000000000000" pitchFamily="2" charset="0"/>
                    </a:rPr>
                    <a:t>Transport</a:t>
                  </a:r>
                  <a:endParaRPr kumimoji="0" lang="en-US" altLang="en-US" sz="1300" b="0" i="0" u="none" strike="noStrike" cap="none" normalizeH="0" baseline="-25000">
                    <a:ln>
                      <a:noFill/>
                    </a:ln>
                    <a:effectLst/>
                    <a:latin typeface="Roboto" panose="02000000000000000000" pitchFamily="2" charset="0"/>
                    <a:ea typeface="Roboto" panose="02000000000000000000" pitchFamily="2" charset="0"/>
                  </a:endParaRPr>
                </a:p>
              </xdr:txBody>
            </xdr:sp>
            <xdr:sp macro="" textlink="">
              <xdr:nvSpPr>
                <xdr:cNvPr id="20" name="Rectangle 19">
                  <a:extLst>
                    <a:ext uri="{FF2B5EF4-FFF2-40B4-BE49-F238E27FC236}">
                      <a16:creationId xmlns:a16="http://schemas.microsoft.com/office/drawing/2014/main" id="{00000000-0008-0000-0B00-000014000000}"/>
                    </a:ext>
                  </a:extLst>
                </xdr:cNvPr>
                <xdr:cNvSpPr>
                  <a:spLocks noChangeArrowheads="1"/>
                </xdr:cNvSpPr>
              </xdr:nvSpPr>
              <xdr:spPr bwMode="auto">
                <a:xfrm>
                  <a:off x="6333601" y="2748986"/>
                  <a:ext cx="137160" cy="137160"/>
                </a:xfrm>
                <a:prstGeom prst="rect">
                  <a:avLst/>
                </a:prstGeom>
                <a:solidFill>
                  <a:srgbClr val="DA7D45"/>
                </a:solidFill>
                <a:ln>
                  <a:noFill/>
                </a:ln>
                <a:extLs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="horz" wrap="square" lIns="91440" tIns="45720" rIns="91440" bIns="45720" numCol="1" anchor="t" anchorCtr="0" compatLnSpc="1">
                  <a:prstTxWarp prst="textNoShape">
                    <a:avLst/>
                  </a:prstTxWarp>
                </a:bodyPr>
                <a:lstStyle>
                  <a:defPPr>
                    <a:defRPr lang="en-US"/>
                  </a:defPPr>
                  <a:lvl1pPr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1pPr>
                  <a:lvl2pPr marL="4572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2pPr>
                  <a:lvl3pPr marL="9144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3pPr>
                  <a:lvl4pPr marL="13716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4pPr>
                  <a:lvl5pPr marL="18288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9pPr>
                </a:lstStyle>
                <a:p>
                  <a:endParaRPr lang="en-US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21" name="Rectangle 20">
                  <a:extLst>
                    <a:ext uri="{FF2B5EF4-FFF2-40B4-BE49-F238E27FC236}">
                      <a16:creationId xmlns:a16="http://schemas.microsoft.com/office/drawing/2014/main" id="{00000000-0008-0000-0B00-000015000000}"/>
                    </a:ext>
                  </a:extLst>
                </xdr:cNvPr>
                <xdr:cNvSpPr>
                  <a:spLocks noChangeArrowheads="1"/>
                </xdr:cNvSpPr>
              </xdr:nvSpPr>
              <xdr:spPr bwMode="auto">
                <a:xfrm>
                  <a:off x="6523669" y="2724910"/>
                  <a:ext cx="665055" cy="195546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 xmlns:a14="http://schemas.microsoft.com/office/drawing/2010/main">
                      <a:solidFill>
                        <a:srgbClr val="FFFFFF"/>
                      </a:solidFill>
                    </a14:hiddenFill>
                  </a:ex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="horz" wrap="square" lIns="0" tIns="0" rIns="0" bIns="0" numCol="1" anchor="t" anchorCtr="0" compatLnSpc="1">
                  <a:prstTxWarp prst="textNoShape">
                    <a:avLst/>
                  </a:prstTxWarp>
                  <a:spAutoFit/>
                </a:bodyPr>
                <a:lstStyle>
                  <a:defPPr>
                    <a:defRPr lang="en-US"/>
                  </a:defPPr>
                  <a:lvl1pPr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1pPr>
                  <a:lvl2pPr marL="4572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2pPr>
                  <a:lvl3pPr marL="9144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3pPr>
                  <a:lvl4pPr marL="13716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4pPr>
                  <a:lvl5pPr marL="18288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9pPr>
                </a:lstStyle>
                <a:p>
                  <a:pPr marL="0" marR="0" lvl="0" indent="0" algn="l" defTabSz="914400" rtl="0" eaLnBrk="0" fontAlgn="base" latinLnBrk="0" hangingPunct="0">
                    <a:lnSpc>
                      <a:spcPct val="100000"/>
                    </a:lnSpc>
                    <a:spcBef>
                      <a:spcPct val="0"/>
                    </a:spcBef>
                    <a:spcAft>
                      <a:spcPct val="0"/>
                    </a:spcAft>
                    <a:buClrTx/>
                    <a:buSzTx/>
                    <a:buFontTx/>
                    <a:buNone/>
                    <a:tabLst/>
                  </a:pPr>
                  <a:r>
                    <a:rPr lang="en-US" altLang="en-US" sz="1300">
                      <a:latin typeface="Roboto" panose="02000000000000000000" pitchFamily="2" charset="0"/>
                      <a:ea typeface="Roboto" panose="02000000000000000000" pitchFamily="2" charset="0"/>
                    </a:rPr>
                    <a:t>Buildings</a:t>
                  </a:r>
                  <a:endParaRPr kumimoji="0" lang="en-US" altLang="en-US" sz="1300" b="0" i="0" u="none" strike="noStrike" cap="none" normalizeH="0" baseline="-25000">
                    <a:ln>
                      <a:noFill/>
                    </a:ln>
                    <a:effectLst/>
                    <a:latin typeface="Roboto" panose="02000000000000000000" pitchFamily="2" charset="0"/>
                    <a:ea typeface="Roboto" panose="02000000000000000000" pitchFamily="2" charset="0"/>
                  </a:endParaRPr>
                </a:p>
              </xdr:txBody>
            </xdr:sp>
            <xdr:sp macro="" textlink="">
              <xdr:nvSpPr>
                <xdr:cNvPr id="22" name="Rectangle 21">
                  <a:extLst>
                    <a:ext uri="{FF2B5EF4-FFF2-40B4-BE49-F238E27FC236}">
                      <a16:creationId xmlns:a16="http://schemas.microsoft.com/office/drawing/2014/main" id="{00000000-0008-0000-0B00-000016000000}"/>
                    </a:ext>
                  </a:extLst>
                </xdr:cNvPr>
                <xdr:cNvSpPr>
                  <a:spLocks noChangeArrowheads="1"/>
                </xdr:cNvSpPr>
              </xdr:nvSpPr>
              <xdr:spPr bwMode="auto">
                <a:xfrm>
                  <a:off x="6333601" y="3018861"/>
                  <a:ext cx="137160" cy="137160"/>
                </a:xfrm>
                <a:prstGeom prst="rect">
                  <a:avLst/>
                </a:prstGeom>
                <a:solidFill>
                  <a:srgbClr val="E5BA4F"/>
                </a:solidFill>
                <a:ln>
                  <a:noFill/>
                </a:ln>
                <a:extLs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="horz" wrap="square" lIns="91440" tIns="45720" rIns="91440" bIns="45720" numCol="1" anchor="t" anchorCtr="0" compatLnSpc="1">
                  <a:prstTxWarp prst="textNoShape">
                    <a:avLst/>
                  </a:prstTxWarp>
                </a:bodyPr>
                <a:lstStyle>
                  <a:defPPr>
                    <a:defRPr lang="en-US"/>
                  </a:defPPr>
                  <a:lvl1pPr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1pPr>
                  <a:lvl2pPr marL="4572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2pPr>
                  <a:lvl3pPr marL="9144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3pPr>
                  <a:lvl4pPr marL="13716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4pPr>
                  <a:lvl5pPr marL="18288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9pPr>
                </a:lstStyle>
                <a:p>
                  <a:endParaRPr lang="en-US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23" name="Rectangle 22">
                  <a:extLst>
                    <a:ext uri="{FF2B5EF4-FFF2-40B4-BE49-F238E27FC236}">
                      <a16:creationId xmlns:a16="http://schemas.microsoft.com/office/drawing/2014/main" id="{00000000-0008-0000-0B00-000017000000}"/>
                    </a:ext>
                  </a:extLst>
                </xdr:cNvPr>
                <xdr:cNvSpPr>
                  <a:spLocks noChangeArrowheads="1"/>
                </xdr:cNvSpPr>
              </xdr:nvSpPr>
              <xdr:spPr bwMode="auto">
                <a:xfrm>
                  <a:off x="6523669" y="2991610"/>
                  <a:ext cx="606755" cy="195546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 xmlns:a14="http://schemas.microsoft.com/office/drawing/2010/main">
                      <a:solidFill>
                        <a:srgbClr val="FFFFFF"/>
                      </a:solidFill>
                    </a14:hiddenFill>
                  </a:ex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="horz" wrap="square" lIns="0" tIns="0" rIns="0" bIns="0" numCol="1" anchor="t" anchorCtr="0" compatLnSpc="1">
                  <a:prstTxWarp prst="textNoShape">
                    <a:avLst/>
                  </a:prstTxWarp>
                  <a:spAutoFit/>
                </a:bodyPr>
                <a:lstStyle>
                  <a:defPPr>
                    <a:defRPr lang="en-US"/>
                  </a:defPPr>
                  <a:lvl1pPr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1pPr>
                  <a:lvl2pPr marL="4572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2pPr>
                  <a:lvl3pPr marL="9144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3pPr>
                  <a:lvl4pPr marL="13716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4pPr>
                  <a:lvl5pPr marL="18288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9pPr>
                </a:lstStyle>
                <a:p>
                  <a:pPr marL="0" marR="0" lvl="0" indent="0" algn="l" defTabSz="914400" rtl="0" eaLnBrk="0" fontAlgn="base" latinLnBrk="0" hangingPunct="0">
                    <a:lnSpc>
                      <a:spcPct val="100000"/>
                    </a:lnSpc>
                    <a:spcBef>
                      <a:spcPct val="0"/>
                    </a:spcBef>
                    <a:spcAft>
                      <a:spcPct val="0"/>
                    </a:spcAft>
                    <a:buClrTx/>
                    <a:buSzTx/>
                    <a:buFontTx/>
                    <a:buNone/>
                    <a:tabLst/>
                  </a:pPr>
                  <a:r>
                    <a:rPr kumimoji="0" lang="en-US" altLang="en-US" sz="1300" b="0" i="0" u="none" strike="noStrike" cap="none" normalizeH="0" baseline="0">
                      <a:ln>
                        <a:noFill/>
                      </a:ln>
                      <a:effectLst/>
                      <a:latin typeface="Roboto" panose="02000000000000000000" pitchFamily="2" charset="0"/>
                      <a:ea typeface="Roboto" panose="02000000000000000000" pitchFamily="2" charset="0"/>
                    </a:rPr>
                    <a:t>Industry</a:t>
                  </a:r>
                  <a:endParaRPr kumimoji="0" lang="en-US" altLang="en-US" sz="1300" b="0" i="0" u="none" strike="noStrike" cap="none" normalizeH="0" baseline="-25000">
                    <a:ln>
                      <a:noFill/>
                    </a:ln>
                    <a:effectLst/>
                    <a:latin typeface="Roboto" panose="02000000000000000000" pitchFamily="2" charset="0"/>
                    <a:ea typeface="Roboto" panose="02000000000000000000" pitchFamily="2" charset="0"/>
                  </a:endParaRPr>
                </a:p>
              </xdr:txBody>
            </xdr:sp>
            <xdr:sp macro="" textlink="">
              <xdr:nvSpPr>
                <xdr:cNvPr id="24" name="Rectangle 23">
                  <a:extLst>
                    <a:ext uri="{FF2B5EF4-FFF2-40B4-BE49-F238E27FC236}">
                      <a16:creationId xmlns:a16="http://schemas.microsoft.com/office/drawing/2014/main" id="{00000000-0008-0000-0B00-000018000000}"/>
                    </a:ext>
                  </a:extLst>
                </xdr:cNvPr>
                <xdr:cNvSpPr>
                  <a:spLocks noChangeArrowheads="1"/>
                </xdr:cNvSpPr>
              </xdr:nvSpPr>
              <xdr:spPr bwMode="auto">
                <a:xfrm>
                  <a:off x="6333601" y="3282386"/>
                  <a:ext cx="137160" cy="137160"/>
                </a:xfrm>
                <a:prstGeom prst="rect">
                  <a:avLst/>
                </a:prstGeom>
                <a:solidFill>
                  <a:srgbClr val="948BB3"/>
                </a:solidFill>
                <a:ln>
                  <a:noFill/>
                </a:ln>
                <a:extLs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="horz" wrap="square" lIns="91440" tIns="45720" rIns="91440" bIns="45720" numCol="1" anchor="t" anchorCtr="0" compatLnSpc="1">
                  <a:prstTxWarp prst="textNoShape">
                    <a:avLst/>
                  </a:prstTxWarp>
                </a:bodyPr>
                <a:lstStyle>
                  <a:defPPr>
                    <a:defRPr lang="en-US"/>
                  </a:defPPr>
                  <a:lvl1pPr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1pPr>
                  <a:lvl2pPr marL="4572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2pPr>
                  <a:lvl3pPr marL="9144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3pPr>
                  <a:lvl4pPr marL="13716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4pPr>
                  <a:lvl5pPr marL="18288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9pPr>
                </a:lstStyle>
                <a:p>
                  <a:endParaRPr lang="en-US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25" name="Rectangle 24">
                  <a:extLst>
                    <a:ext uri="{FF2B5EF4-FFF2-40B4-BE49-F238E27FC236}">
                      <a16:creationId xmlns:a16="http://schemas.microsoft.com/office/drawing/2014/main" id="{00000000-0008-0000-0B00-000019000000}"/>
                    </a:ext>
                  </a:extLst>
                </xdr:cNvPr>
                <xdr:cNvSpPr>
                  <a:spLocks noChangeArrowheads="1"/>
                </xdr:cNvSpPr>
              </xdr:nvSpPr>
              <xdr:spPr bwMode="auto">
                <a:xfrm>
                  <a:off x="6523669" y="3259896"/>
                  <a:ext cx="538876" cy="195546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 xmlns:a14="http://schemas.microsoft.com/office/drawing/2010/main">
                      <a:solidFill>
                        <a:srgbClr val="FFFFFF"/>
                      </a:solidFill>
                    </a14:hiddenFill>
                  </a:ex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="horz" wrap="square" lIns="0" tIns="0" rIns="0" bIns="0" numCol="1" anchor="t" anchorCtr="0" compatLnSpc="1">
                  <a:prstTxWarp prst="textNoShape">
                    <a:avLst/>
                  </a:prstTxWarp>
                  <a:spAutoFit/>
                </a:bodyPr>
                <a:lstStyle>
                  <a:defPPr>
                    <a:defRPr lang="en-US"/>
                  </a:defPPr>
                  <a:lvl1pPr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1pPr>
                  <a:lvl2pPr marL="4572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2pPr>
                  <a:lvl3pPr marL="9144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3pPr>
                  <a:lvl4pPr marL="13716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4pPr>
                  <a:lvl5pPr marL="18288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9pPr>
                </a:lstStyle>
                <a:p>
                  <a:pPr marL="0" marR="0" lvl="0" indent="0" algn="l" defTabSz="914400" rtl="0" eaLnBrk="0" fontAlgn="base" latinLnBrk="0" hangingPunct="0">
                    <a:lnSpc>
                      <a:spcPct val="100000"/>
                    </a:lnSpc>
                    <a:spcBef>
                      <a:spcPct val="0"/>
                    </a:spcBef>
                    <a:spcAft>
                      <a:spcPct val="0"/>
                    </a:spcAft>
                    <a:buClrTx/>
                    <a:buSzTx/>
                    <a:buFontTx/>
                    <a:buNone/>
                    <a:tabLst/>
                  </a:pPr>
                  <a:r>
                    <a:rPr lang="en-US" altLang="en-US" sz="1300">
                      <a:latin typeface="Roboto" panose="02000000000000000000" pitchFamily="2" charset="0"/>
                      <a:ea typeface="Roboto" panose="02000000000000000000" pitchFamily="2" charset="0"/>
                    </a:rPr>
                    <a:t>Electric</a:t>
                  </a:r>
                  <a:endParaRPr kumimoji="0" lang="en-US" altLang="en-US" sz="1300" b="0" i="0" u="none" strike="noStrike" cap="none" normalizeH="0" baseline="-25000">
                    <a:ln>
                      <a:noFill/>
                    </a:ln>
                    <a:effectLst/>
                    <a:latin typeface="Roboto" panose="02000000000000000000" pitchFamily="2" charset="0"/>
                    <a:ea typeface="Roboto" panose="02000000000000000000" pitchFamily="2" charset="0"/>
                  </a:endParaRPr>
                </a:p>
              </xdr:txBody>
            </xdr:sp>
          </xdr:grpSp>
          <mc:AlternateContent xmlns:mc="http://schemas.openxmlformats.org/markup-compatibility/2006">
            <mc:Choice xmlns:a14="http://schemas.microsoft.com/office/drawing/2010/main" Requires="a14">
              <xdr:grpSp>
                <xdr:nvGrpSpPr>
                  <xdr:cNvPr id="17" name="Group 16">
                    <a:extLst>
                      <a:ext uri="{FF2B5EF4-FFF2-40B4-BE49-F238E27FC236}">
                        <a16:creationId xmlns:a16="http://schemas.microsoft.com/office/drawing/2014/main" id="{00000000-0008-0000-0B00-000011000000}"/>
                      </a:ext>
                    </a:extLst>
                  </xdr:cNvPr>
                  <xdr:cNvGrpSpPr/>
                </xdr:nvGrpSpPr>
                <xdr:grpSpPr>
                  <a:xfrm>
                    <a:off x="0" y="0"/>
                    <a:ext cx="0" cy="0"/>
                    <a:chOff x="0" y="0"/>
                    <a:chExt cx="0" cy="0"/>
                  </a:xfrm>
                </xdr:grpSpPr>
              </xdr:grpSp>
            </mc:Choice>
            <mc:Fallback/>
          </mc:AlternateContent>
        </xdr:grpSp>
      </xdr:grpSp>
      <xdr:grpSp>
        <xdr:nvGrpSpPr>
          <xdr:cNvPr id="4" name="Group 3">
            <a:extLst>
              <a:ext uri="{FF2B5EF4-FFF2-40B4-BE49-F238E27FC236}">
                <a16:creationId xmlns:a16="http://schemas.microsoft.com/office/drawing/2014/main" id="{00000000-0008-0000-0B00-000004000000}"/>
              </a:ext>
            </a:extLst>
          </xdr:cNvPr>
          <xdr:cNvGrpSpPr/>
        </xdr:nvGrpSpPr>
        <xdr:grpSpPr>
          <a:xfrm>
            <a:off x="11713883" y="8382010"/>
            <a:ext cx="6577958" cy="461665"/>
            <a:chOff x="11728824" y="4930588"/>
            <a:chExt cx="6577958" cy="461665"/>
          </a:xfrm>
        </xdr:grpSpPr>
        <xdr:grpSp>
          <xdr:nvGrpSpPr>
            <xdr:cNvPr id="5" name="Group 4">
              <a:extLst>
                <a:ext uri="{FF2B5EF4-FFF2-40B4-BE49-F238E27FC236}">
                  <a16:creationId xmlns:a16="http://schemas.microsoft.com/office/drawing/2014/main" id="{00000000-0008-0000-0B00-000005000000}"/>
                </a:ext>
              </a:extLst>
            </xdr:cNvPr>
            <xdr:cNvGrpSpPr/>
          </xdr:nvGrpSpPr>
          <xdr:grpSpPr>
            <a:xfrm>
              <a:off x="11728824" y="4930588"/>
              <a:ext cx="6577958" cy="461665"/>
              <a:chOff x="2819792" y="5407223"/>
              <a:chExt cx="6577958" cy="461665"/>
            </a:xfrm>
          </xdr:grpSpPr>
          <xdr:sp macro="" textlink="">
            <xdr:nvSpPr>
              <xdr:cNvPr id="7" name="TextBox 3">
                <a:extLst>
                  <a:ext uri="{FF2B5EF4-FFF2-40B4-BE49-F238E27FC236}">
                    <a16:creationId xmlns:a16="http://schemas.microsoft.com/office/drawing/2014/main" id="{00000000-0008-0000-0B00-000007000000}"/>
                  </a:ext>
                </a:extLst>
              </xdr:cNvPr>
              <xdr:cNvSpPr txBox="1"/>
            </xdr:nvSpPr>
            <xdr:spPr>
              <a:xfrm>
                <a:off x="2819792" y="5410200"/>
                <a:ext cx="623367" cy="276999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en-US"/>
                </a:defPPr>
                <a:lvl1pPr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1pPr>
                <a:lvl2pPr marL="4572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2pPr>
                <a:lvl3pPr marL="9144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3pPr>
                <a:lvl4pPr marL="13716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4pPr>
                <a:lvl5pPr marL="18288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9pPr>
              </a:lstStyle>
              <a:p>
                <a:pPr>
                  <a:spcBef>
                    <a:spcPts val="0"/>
                  </a:spcBef>
                </a:pPr>
                <a:r>
                  <a:rPr lang="en-US" sz="1200" b="1">
                    <a:solidFill>
                      <a:schemeClr val="tx1"/>
                    </a:solidFill>
                    <a:latin typeface="Roboto" panose="02000000000000000000" pitchFamily="2" charset="0"/>
                    <a:ea typeface="Roboto" panose="02000000000000000000" pitchFamily="2" charset="0"/>
                  </a:rPr>
                  <a:t>2005</a:t>
                </a:r>
              </a:p>
            </xdr:txBody>
          </xdr:sp>
          <xdr:sp macro="" textlink="">
            <xdr:nvSpPr>
              <xdr:cNvPr id="8" name="TextBox 7">
                <a:extLst>
                  <a:ext uri="{FF2B5EF4-FFF2-40B4-BE49-F238E27FC236}">
                    <a16:creationId xmlns:a16="http://schemas.microsoft.com/office/drawing/2014/main" id="{00000000-0008-0000-0B00-000008000000}"/>
                  </a:ext>
                </a:extLst>
              </xdr:cNvPr>
              <xdr:cNvSpPr txBox="1"/>
            </xdr:nvSpPr>
            <xdr:spPr>
              <a:xfrm>
                <a:off x="3681379" y="5410200"/>
                <a:ext cx="623367" cy="276999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en-US"/>
                </a:defPPr>
                <a:lvl1pPr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1pPr>
                <a:lvl2pPr marL="4572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2pPr>
                <a:lvl3pPr marL="9144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3pPr>
                <a:lvl4pPr marL="13716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4pPr>
                <a:lvl5pPr marL="18288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9pPr>
              </a:lstStyle>
              <a:p>
                <a:pPr>
                  <a:spcBef>
                    <a:spcPts val="0"/>
                  </a:spcBef>
                </a:pPr>
                <a:r>
                  <a:rPr lang="en-US" sz="1200" b="1">
                    <a:solidFill>
                      <a:schemeClr val="tx1"/>
                    </a:solidFill>
                    <a:latin typeface="Roboto" panose="02000000000000000000" pitchFamily="2" charset="0"/>
                    <a:ea typeface="Roboto" panose="02000000000000000000" pitchFamily="2" charset="0"/>
                  </a:rPr>
                  <a:t>2021</a:t>
                </a:r>
              </a:p>
            </xdr:txBody>
          </xdr:sp>
          <xdr:sp macro="" textlink="">
            <xdr:nvSpPr>
              <xdr:cNvPr id="9" name="TextBox 8">
                <a:extLst>
                  <a:ext uri="{FF2B5EF4-FFF2-40B4-BE49-F238E27FC236}">
                    <a16:creationId xmlns:a16="http://schemas.microsoft.com/office/drawing/2014/main" id="{00000000-0008-0000-0B00-000009000000}"/>
                  </a:ext>
                </a:extLst>
              </xdr:cNvPr>
              <xdr:cNvSpPr txBox="1"/>
            </xdr:nvSpPr>
            <xdr:spPr>
              <a:xfrm>
                <a:off x="4478503" y="5409403"/>
                <a:ext cx="701996" cy="278684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en-US"/>
                </a:defPPr>
                <a:lvl1pPr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1pPr>
                <a:lvl2pPr marL="4572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2pPr>
                <a:lvl3pPr marL="9144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3pPr>
                <a:lvl4pPr marL="13716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4pPr>
                <a:lvl5pPr marL="18288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9pPr>
              </a:lstStyle>
              <a:p>
                <a:pPr>
                  <a:spcBef>
                    <a:spcPts val="0"/>
                  </a:spcBef>
                </a:pPr>
                <a:r>
                  <a:rPr lang="en-US" sz="1200">
                    <a:solidFill>
                      <a:schemeClr val="tx1"/>
                    </a:solidFill>
                    <a:latin typeface="Roboto" panose="02000000000000000000" pitchFamily="2" charset="0"/>
                    <a:ea typeface="Roboto" panose="02000000000000000000" pitchFamily="2" charset="0"/>
                  </a:rPr>
                  <a:t>Electric</a:t>
                </a:r>
              </a:p>
            </xdr:txBody>
          </xdr:sp>
          <xdr:sp macro="" textlink="">
            <xdr:nvSpPr>
              <xdr:cNvPr id="10" name="TextBox 9">
                <a:extLst>
                  <a:ext uri="{FF2B5EF4-FFF2-40B4-BE49-F238E27FC236}">
                    <a16:creationId xmlns:a16="http://schemas.microsoft.com/office/drawing/2014/main" id="{00000000-0008-0000-0B00-00000A000000}"/>
                  </a:ext>
                </a:extLst>
              </xdr:cNvPr>
              <xdr:cNvSpPr txBox="1"/>
            </xdr:nvSpPr>
            <xdr:spPr>
              <a:xfrm>
                <a:off x="5304928" y="5409403"/>
                <a:ext cx="749628" cy="276999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en-US"/>
                </a:defPPr>
                <a:lvl1pPr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1pPr>
                <a:lvl2pPr marL="4572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2pPr>
                <a:lvl3pPr marL="9144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3pPr>
                <a:lvl4pPr marL="13716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4pPr>
                <a:lvl5pPr marL="18288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9pPr>
              </a:lstStyle>
              <a:p>
                <a:pPr>
                  <a:spcBef>
                    <a:spcPts val="0"/>
                  </a:spcBef>
                </a:pPr>
                <a:r>
                  <a:rPr lang="en-US" sz="1200">
                    <a:solidFill>
                      <a:schemeClr val="tx1"/>
                    </a:solidFill>
                    <a:latin typeface="Roboto" panose="02000000000000000000" pitchFamily="2" charset="0"/>
                    <a:ea typeface="Roboto" panose="02000000000000000000" pitchFamily="2" charset="0"/>
                  </a:rPr>
                  <a:t>Industry</a:t>
                </a:r>
              </a:p>
            </xdr:txBody>
          </xdr:sp>
          <xdr:sp macro="" textlink="">
            <xdr:nvSpPr>
              <xdr:cNvPr id="11" name="TextBox 10">
                <a:extLst>
                  <a:ext uri="{FF2B5EF4-FFF2-40B4-BE49-F238E27FC236}">
                    <a16:creationId xmlns:a16="http://schemas.microsoft.com/office/drawing/2014/main" id="{00000000-0008-0000-0B00-00000B000000}"/>
                  </a:ext>
                </a:extLst>
              </xdr:cNvPr>
              <xdr:cNvSpPr txBox="1"/>
            </xdr:nvSpPr>
            <xdr:spPr>
              <a:xfrm>
                <a:off x="6150429" y="5409402"/>
                <a:ext cx="846556" cy="278684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en-US"/>
                </a:defPPr>
                <a:lvl1pPr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1pPr>
                <a:lvl2pPr marL="4572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2pPr>
                <a:lvl3pPr marL="9144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3pPr>
                <a:lvl4pPr marL="13716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4pPr>
                <a:lvl5pPr marL="18288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9pPr>
              </a:lstStyle>
              <a:p>
                <a:pPr>
                  <a:spcBef>
                    <a:spcPts val="0"/>
                  </a:spcBef>
                </a:pPr>
                <a:r>
                  <a:rPr lang="en-US" sz="1200">
                    <a:solidFill>
                      <a:schemeClr val="tx1"/>
                    </a:solidFill>
                    <a:latin typeface="Roboto" panose="02000000000000000000" pitchFamily="2" charset="0"/>
                    <a:ea typeface="Roboto" panose="02000000000000000000" pitchFamily="2" charset="0"/>
                  </a:rPr>
                  <a:t>Buildings</a:t>
                </a:r>
              </a:p>
            </xdr:txBody>
          </xdr:sp>
          <xdr:sp macro="" textlink="">
            <xdr:nvSpPr>
              <xdr:cNvPr id="12" name="TextBox 11">
                <a:extLst>
                  <a:ext uri="{FF2B5EF4-FFF2-40B4-BE49-F238E27FC236}">
                    <a16:creationId xmlns:a16="http://schemas.microsoft.com/office/drawing/2014/main" id="{00000000-0008-0000-0B00-00000C000000}"/>
                  </a:ext>
                </a:extLst>
              </xdr:cNvPr>
              <xdr:cNvSpPr txBox="1"/>
            </xdr:nvSpPr>
            <xdr:spPr>
              <a:xfrm>
                <a:off x="6951120" y="5409402"/>
                <a:ext cx="905111" cy="278684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en-US"/>
                </a:defPPr>
                <a:lvl1pPr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1pPr>
                <a:lvl2pPr marL="4572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2pPr>
                <a:lvl3pPr marL="9144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3pPr>
                <a:lvl4pPr marL="13716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4pPr>
                <a:lvl5pPr marL="18288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9pPr>
              </a:lstStyle>
              <a:p>
                <a:pPr>
                  <a:spcBef>
                    <a:spcPts val="0"/>
                  </a:spcBef>
                </a:pPr>
                <a:r>
                  <a:rPr lang="en-US" sz="1200">
                    <a:solidFill>
                      <a:schemeClr val="tx1"/>
                    </a:solidFill>
                    <a:latin typeface="Roboto" panose="02000000000000000000" pitchFamily="2" charset="0"/>
                    <a:ea typeface="Roboto" panose="02000000000000000000" pitchFamily="2" charset="0"/>
                  </a:rPr>
                  <a:t>Transport</a:t>
                </a:r>
              </a:p>
            </xdr:txBody>
          </xdr:sp>
          <xdr:sp macro="" textlink="">
            <xdr:nvSpPr>
              <xdr:cNvPr id="13" name="TextBox 15">
                <a:extLst>
                  <a:ext uri="{FF2B5EF4-FFF2-40B4-BE49-F238E27FC236}">
                    <a16:creationId xmlns:a16="http://schemas.microsoft.com/office/drawing/2014/main" id="{00000000-0008-0000-0B00-00000D000000}"/>
                  </a:ext>
                </a:extLst>
              </xdr:cNvPr>
              <xdr:cNvSpPr txBox="1"/>
            </xdr:nvSpPr>
            <xdr:spPr>
              <a:xfrm>
                <a:off x="8699145" y="5407223"/>
                <a:ext cx="698605" cy="461665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en-US"/>
                </a:defPPr>
                <a:lvl1pPr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1pPr>
                <a:lvl2pPr marL="4572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2pPr>
                <a:lvl3pPr marL="9144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3pPr>
                <a:lvl4pPr marL="13716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4pPr>
                <a:lvl5pPr marL="18288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9pPr>
              </a:lstStyle>
              <a:p>
                <a:pPr>
                  <a:spcBef>
                    <a:spcPts val="0"/>
                  </a:spcBef>
                </a:pPr>
                <a:r>
                  <a:rPr lang="en-US" sz="1200" b="1">
                    <a:solidFill>
                      <a:schemeClr val="tx1"/>
                    </a:solidFill>
                    <a:latin typeface="Roboto" panose="02000000000000000000" pitchFamily="2" charset="0"/>
                    <a:ea typeface="Roboto" panose="02000000000000000000" pitchFamily="2" charset="0"/>
                  </a:rPr>
                  <a:t>2030</a:t>
                </a:r>
                <a:br>
                  <a:rPr lang="en-US" sz="1200" b="1">
                    <a:solidFill>
                      <a:schemeClr val="tx1"/>
                    </a:solidFill>
                    <a:latin typeface="Roboto" panose="02000000000000000000" pitchFamily="2" charset="0"/>
                    <a:ea typeface="Roboto" panose="02000000000000000000" pitchFamily="2" charset="0"/>
                  </a:rPr>
                </a:br>
                <a:r>
                  <a:rPr lang="en-US" sz="1200" b="1">
                    <a:solidFill>
                      <a:schemeClr val="tx1"/>
                    </a:solidFill>
                    <a:latin typeface="Roboto" panose="02000000000000000000" pitchFamily="2" charset="0"/>
                    <a:ea typeface="Roboto" panose="02000000000000000000" pitchFamily="2" charset="0"/>
                  </a:rPr>
                  <a:t>Target</a:t>
                </a:r>
              </a:p>
            </xdr:txBody>
          </xdr:sp>
        </xdr:grpSp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00000000-0008-0000-0B00-000006000000}"/>
                </a:ext>
              </a:extLst>
            </xdr:cNvPr>
            <xdr:cNvSpPr txBox="1"/>
          </xdr:nvSpPr>
          <xdr:spPr>
            <a:xfrm>
              <a:off x="16674353" y="4930589"/>
              <a:ext cx="781111" cy="276999"/>
            </a:xfrm>
            <a:prstGeom prst="rect">
              <a:avLst/>
            </a:prstGeom>
            <a:noFill/>
          </xdr:spPr>
          <xdr:txBody>
            <a:bodyPr wrap="square" rtlCol="0">
              <a:noAutofit/>
            </a:bodyPr>
            <a:lstStyle>
              <a:defPPr>
                <a:defRPr lang="en-US"/>
              </a:defPPr>
              <a:lvl1pPr algn="ctr" rtl="0" eaLnBrk="0" fontAlgn="base" hangingPunct="0">
                <a:spcBef>
                  <a:spcPct val="50000"/>
                </a:spcBef>
                <a:spcAft>
                  <a:spcPct val="0"/>
                </a:spcAft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ctr" rtl="0" eaLnBrk="0" fontAlgn="base" hangingPunct="0">
                <a:spcBef>
                  <a:spcPct val="50000"/>
                </a:spcBef>
                <a:spcAft>
                  <a:spcPct val="0"/>
                </a:spcAft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ctr" rtl="0" eaLnBrk="0" fontAlgn="base" hangingPunct="0">
                <a:spcBef>
                  <a:spcPct val="50000"/>
                </a:spcBef>
                <a:spcAft>
                  <a:spcPct val="0"/>
                </a:spcAft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ctr" rtl="0" eaLnBrk="0" fontAlgn="base" hangingPunct="0">
                <a:spcBef>
                  <a:spcPct val="50000"/>
                </a:spcBef>
                <a:spcAft>
                  <a:spcPct val="0"/>
                </a:spcAft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ctr" rtl="0" eaLnBrk="0" fontAlgn="base" hangingPunct="0">
                <a:spcBef>
                  <a:spcPct val="50000"/>
                </a:spcBef>
                <a:spcAft>
                  <a:spcPct val="0"/>
                </a:spcAft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>
                <a:spcBef>
                  <a:spcPts val="0"/>
                </a:spcBef>
              </a:pPr>
              <a:r>
                <a:rPr lang="en-US" sz="1200">
                  <a:solidFill>
                    <a:schemeClr val="tx1"/>
                  </a:solidFill>
                  <a:latin typeface="Roboto" panose="02000000000000000000" pitchFamily="2" charset="0"/>
                  <a:ea typeface="Roboto" panose="02000000000000000000" pitchFamily="2" charset="0"/>
                </a:rPr>
                <a:t>Gap</a:t>
              </a:r>
            </a:p>
          </xdr:txBody>
        </xdr:sp>
      </xdr:grpSp>
    </xdr:grpSp>
    <xdr:clientData/>
  </xdr:twoCellAnchor>
  <xdr:twoCellAnchor>
    <xdr:from>
      <xdr:col>2</xdr:col>
      <xdr:colOff>58628</xdr:colOff>
      <xdr:row>18</xdr:row>
      <xdr:rowOff>0</xdr:rowOff>
    </xdr:from>
    <xdr:to>
      <xdr:col>12</xdr:col>
      <xdr:colOff>97319</xdr:colOff>
      <xdr:row>48</xdr:row>
      <xdr:rowOff>99582</xdr:rowOff>
    </xdr:to>
    <xdr:grpSp>
      <xdr:nvGrpSpPr>
        <xdr:cNvPr id="26" name="Group 25">
          <a:extLst>
            <a:ext uri="{FF2B5EF4-FFF2-40B4-BE49-F238E27FC236}">
              <a16:creationId xmlns:a16="http://schemas.microsoft.com/office/drawing/2014/main" id="{00000000-0008-0000-0B00-00001A000000}"/>
            </a:ext>
          </a:extLst>
        </xdr:cNvPr>
        <xdr:cNvGrpSpPr/>
      </xdr:nvGrpSpPr>
      <xdr:grpSpPr>
        <a:xfrm>
          <a:off x="1980946" y="3429000"/>
          <a:ext cx="6948646" cy="5814582"/>
          <a:chOff x="2045804" y="3361765"/>
          <a:chExt cx="7068515" cy="5702523"/>
        </a:xfrm>
      </xdr:grpSpPr>
      <xdr:grpSp>
        <xdr:nvGrpSpPr>
          <xdr:cNvPr id="27" name="Group 26">
            <a:extLst>
              <a:ext uri="{FF2B5EF4-FFF2-40B4-BE49-F238E27FC236}">
                <a16:creationId xmlns:a16="http://schemas.microsoft.com/office/drawing/2014/main" id="{00000000-0008-0000-0B00-00001B000000}"/>
              </a:ext>
            </a:extLst>
          </xdr:cNvPr>
          <xdr:cNvGrpSpPr/>
        </xdr:nvGrpSpPr>
        <xdr:grpSpPr>
          <a:xfrm>
            <a:off x="2045804" y="3361765"/>
            <a:ext cx="7068515" cy="5702523"/>
            <a:chOff x="10331822" y="3496236"/>
            <a:chExt cx="7081386" cy="5702523"/>
          </a:xfrm>
        </xdr:grpSpPr>
        <xdr:grpSp>
          <xdr:nvGrpSpPr>
            <xdr:cNvPr id="29" name="Group 28">
              <a:extLst>
                <a:ext uri="{FF2B5EF4-FFF2-40B4-BE49-F238E27FC236}">
                  <a16:creationId xmlns:a16="http://schemas.microsoft.com/office/drawing/2014/main" id="{00000000-0008-0000-0B00-00001D000000}"/>
                </a:ext>
              </a:extLst>
            </xdr:cNvPr>
            <xdr:cNvGrpSpPr/>
          </xdr:nvGrpSpPr>
          <xdr:grpSpPr>
            <a:xfrm>
              <a:off x="10331822" y="3496236"/>
              <a:ext cx="7081386" cy="5702523"/>
              <a:chOff x="2835087" y="2151529"/>
              <a:chExt cx="6992587" cy="5818317"/>
            </a:xfrm>
          </xdr:grpSpPr>
          <xdr:graphicFrame macro="">
            <xdr:nvGraphicFramePr>
              <xdr:cNvPr id="40" name="Chart 39">
                <a:extLst>
                  <a:ext uri="{FF2B5EF4-FFF2-40B4-BE49-F238E27FC236}">
                    <a16:creationId xmlns:a16="http://schemas.microsoft.com/office/drawing/2014/main" id="{00000000-0008-0000-0B00-000028000000}"/>
                  </a:ext>
                </a:extLst>
              </xdr:cNvPr>
              <xdr:cNvGraphicFramePr/>
            </xdr:nvGraphicFramePr>
            <xdr:xfrm>
              <a:off x="2835087" y="2311981"/>
              <a:ext cx="6992587" cy="5657865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2"/>
              </a:graphicData>
            </a:graphic>
          </xdr:graphicFrame>
          <xdr:grpSp>
            <xdr:nvGrpSpPr>
              <xdr:cNvPr id="41" name="Group 40">
                <a:extLst>
                  <a:ext uri="{FF2B5EF4-FFF2-40B4-BE49-F238E27FC236}">
                    <a16:creationId xmlns:a16="http://schemas.microsoft.com/office/drawing/2014/main" id="{00000000-0008-0000-0B00-000029000000}"/>
                  </a:ext>
                </a:extLst>
              </xdr:cNvPr>
              <xdr:cNvGrpSpPr/>
            </xdr:nvGrpSpPr>
            <xdr:grpSpPr>
              <a:xfrm>
                <a:off x="4269446" y="2151529"/>
                <a:ext cx="5509111" cy="3495699"/>
                <a:chOff x="0" y="0"/>
                <a:chExt cx="5261713" cy="3404669"/>
              </a:xfrm>
            </xdr:grpSpPr>
            <xdr:grpSp>
              <xdr:nvGrpSpPr>
                <xdr:cNvPr id="42" name="Group 41">
                  <a:extLst>
                    <a:ext uri="{FF2B5EF4-FFF2-40B4-BE49-F238E27FC236}">
                      <a16:creationId xmlns:a16="http://schemas.microsoft.com/office/drawing/2014/main" id="{00000000-0008-0000-0B00-00002A000000}"/>
                    </a:ext>
                  </a:extLst>
                </xdr:cNvPr>
                <xdr:cNvGrpSpPr/>
              </xdr:nvGrpSpPr>
              <xdr:grpSpPr>
                <a:xfrm>
                  <a:off x="4375861" y="2377005"/>
                  <a:ext cx="885852" cy="1027664"/>
                  <a:chOff x="4357949" y="2364634"/>
                  <a:chExt cx="893952" cy="1010510"/>
                </a:xfrm>
              </xdr:grpSpPr>
              <xdr:sp macro="" textlink="">
                <xdr:nvSpPr>
                  <xdr:cNvPr id="44" name="Rectangle 43">
                    <a:extLst>
                      <a:ext uri="{FF2B5EF4-FFF2-40B4-BE49-F238E27FC236}">
                        <a16:creationId xmlns:a16="http://schemas.microsoft.com/office/drawing/2014/main" id="{00000000-0008-0000-0B00-00002C000000}"/>
                      </a:ext>
                    </a:extLst>
                  </xdr:cNvPr>
                  <xdr:cNvSpPr>
                    <a:spLocks noChangeArrowheads="1"/>
                  </xdr:cNvSpPr>
                </xdr:nvSpPr>
                <xdr:spPr bwMode="auto">
                  <a:xfrm>
                    <a:off x="4357949" y="2393468"/>
                    <a:ext cx="137160" cy="137160"/>
                  </a:xfrm>
                  <a:prstGeom prst="rect">
                    <a:avLst/>
                  </a:prstGeom>
                  <a:solidFill>
                    <a:srgbClr val="8AC869"/>
                  </a:solidFill>
                  <a:ln>
                    <a:noFill/>
                  </a:ln>
                  <a:extLst>
                    <a:ext uri="{91240B29-F687-4F45-9708-019B960494DF}">
                      <a14:hiddenLine xmlns:a14="http://schemas.microsoft.com/office/drawing/2010/main" w="9525">
                        <a:solidFill>
                          <a:srgbClr val="000000"/>
                        </a:solidFill>
                        <a:miter lim="800000"/>
                        <a:headEnd/>
                        <a:tailEnd/>
                      </a14:hiddenLine>
                    </a:ext>
                  </a:extLst>
                </xdr:spPr>
                <xdr:txBody>
                  <a:bodyPr vert="horz" wrap="square" lIns="91440" tIns="45720" rIns="91440" bIns="45720" numCol="1" anchor="t" anchorCtr="0" compatLnSpc="1">
                    <a:prstTxWarp prst="textNoShape">
                      <a:avLst/>
                    </a:prstTxWarp>
                  </a:bodyPr>
                  <a:lstStyle>
                    <a:defPPr>
                      <a:defRPr lang="en-US"/>
                    </a:defPPr>
                    <a:lvl1pPr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1pPr>
                    <a:lvl2pPr marL="4572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2pPr>
                    <a:lvl3pPr marL="9144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3pPr>
                    <a:lvl4pPr marL="13716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4pPr>
                    <a:lvl5pPr marL="18288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9pPr>
                  </a:lstStyle>
                  <a:p>
                    <a:endParaRPr lang="en-US">
                      <a:solidFill>
                        <a:schemeClr val="tx1"/>
                      </a:solidFill>
                    </a:endParaRPr>
                  </a:p>
                </xdr:txBody>
              </xdr:sp>
              <xdr:sp macro="" textlink="">
                <xdr:nvSpPr>
                  <xdr:cNvPr id="45" name="Rectangle 44">
                    <a:extLst>
                      <a:ext uri="{FF2B5EF4-FFF2-40B4-BE49-F238E27FC236}">
                        <a16:creationId xmlns:a16="http://schemas.microsoft.com/office/drawing/2014/main" id="{00000000-0008-0000-0B00-00002D000000}"/>
                      </a:ext>
                    </a:extLst>
                  </xdr:cNvPr>
                  <xdr:cNvSpPr>
                    <a:spLocks noChangeArrowheads="1"/>
                  </xdr:cNvSpPr>
                </xdr:nvSpPr>
                <xdr:spPr bwMode="auto">
                  <a:xfrm>
                    <a:off x="4548022" y="2364634"/>
                    <a:ext cx="703879" cy="195546"/>
                  </a:xfrm>
                  <a:prstGeom prst="rect">
                    <a:avLst/>
                  </a:prstGeom>
                  <a:noFill/>
                  <a:ln>
                    <a:noFill/>
                  </a:ln>
                  <a:extLst>
                    <a:ext uri="{909E8E84-426E-40DD-AFC4-6F175D3DCCD1}">
                      <a14:hiddenFill xmlns:a14="http://schemas.microsoft.com/office/drawing/2010/main">
                        <a:solidFill>
                          <a:srgbClr val="FFFFFF"/>
                        </a:solidFill>
                      </a14:hiddenFill>
                    </a:ext>
                    <a:ext uri="{91240B29-F687-4F45-9708-019B960494DF}">
                      <a14:hiddenLine xmlns:a14="http://schemas.microsoft.com/office/drawing/2010/main" w="9525">
                        <a:solidFill>
                          <a:srgbClr val="000000"/>
                        </a:solidFill>
                        <a:miter lim="800000"/>
                        <a:headEnd/>
                        <a:tailEnd/>
                      </a14:hiddenLine>
                    </a:ext>
                  </a:extLst>
                </xdr:spPr>
                <xdr:txBody>
                  <a:bodyPr vert="horz" wrap="square" lIns="0" tIns="0" rIns="0" bIns="0" numCol="1" anchor="t" anchorCtr="0" compatLnSpc="1">
                    <a:prstTxWarp prst="textNoShape">
                      <a:avLst/>
                    </a:prstTxWarp>
                    <a:spAutoFit/>
                  </a:bodyPr>
                  <a:lstStyle>
                    <a:defPPr>
                      <a:defRPr lang="en-US"/>
                    </a:defPPr>
                    <a:lvl1pPr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1pPr>
                    <a:lvl2pPr marL="4572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2pPr>
                    <a:lvl3pPr marL="9144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3pPr>
                    <a:lvl4pPr marL="13716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4pPr>
                    <a:lvl5pPr marL="18288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9pPr>
                  </a:lstStyle>
                  <a:p>
                    <a:pPr marL="0" marR="0" lvl="0" indent="0" algn="l" defTabSz="914400" rtl="0" eaLnBrk="0" fontAlgn="base" latinLnBrk="0" hangingPunct="0">
                      <a:lnSpc>
                        <a:spcPct val="100000"/>
                      </a:lnSpc>
                      <a:spcBef>
                        <a:spcPct val="0"/>
                      </a:spcBef>
                      <a:spcAft>
                        <a:spcPct val="0"/>
                      </a:spcAft>
                      <a:buClrTx/>
                      <a:buSzTx/>
                      <a:buFontTx/>
                      <a:buNone/>
                      <a:tabLst/>
                    </a:pPr>
                    <a:r>
                      <a:rPr kumimoji="0" lang="en-US" altLang="en-US" sz="1300" b="0" i="0" u="none" strike="noStrike" cap="none" normalizeH="0" baseline="0">
                        <a:ln>
                          <a:noFill/>
                        </a:ln>
                        <a:effectLst/>
                        <a:latin typeface="Roboto" panose="02000000000000000000" pitchFamily="2" charset="0"/>
                        <a:ea typeface="Roboto" panose="02000000000000000000" pitchFamily="2" charset="0"/>
                      </a:rPr>
                      <a:t>Transport</a:t>
                    </a:r>
                    <a:endParaRPr kumimoji="0" lang="en-US" altLang="en-US" sz="1300" b="0" i="0" u="none" strike="noStrike" cap="none" normalizeH="0" baseline="-25000">
                      <a:ln>
                        <a:noFill/>
                      </a:ln>
                      <a:effectLst/>
                      <a:latin typeface="Roboto" panose="02000000000000000000" pitchFamily="2" charset="0"/>
                      <a:ea typeface="Roboto" panose="02000000000000000000" pitchFamily="2" charset="0"/>
                    </a:endParaRPr>
                  </a:p>
                </xdr:txBody>
              </xdr:sp>
              <xdr:sp macro="" textlink="">
                <xdr:nvSpPr>
                  <xdr:cNvPr id="46" name="Rectangle 45">
                    <a:extLst>
                      <a:ext uri="{FF2B5EF4-FFF2-40B4-BE49-F238E27FC236}">
                        <a16:creationId xmlns:a16="http://schemas.microsoft.com/office/drawing/2014/main" id="{00000000-0008-0000-0B00-00002E000000}"/>
                      </a:ext>
                    </a:extLst>
                  </xdr:cNvPr>
                  <xdr:cNvSpPr>
                    <a:spLocks noChangeArrowheads="1"/>
                  </xdr:cNvSpPr>
                </xdr:nvSpPr>
                <xdr:spPr bwMode="auto">
                  <a:xfrm>
                    <a:off x="4357949" y="2668684"/>
                    <a:ext cx="137160" cy="137160"/>
                  </a:xfrm>
                  <a:prstGeom prst="rect">
                    <a:avLst/>
                  </a:prstGeom>
                  <a:solidFill>
                    <a:srgbClr val="DA7D45"/>
                  </a:solidFill>
                  <a:ln>
                    <a:noFill/>
                  </a:ln>
                  <a:extLst>
                    <a:ext uri="{91240B29-F687-4F45-9708-019B960494DF}">
                      <a14:hiddenLine xmlns:a14="http://schemas.microsoft.com/office/drawing/2010/main" w="9525">
                        <a:solidFill>
                          <a:srgbClr val="000000"/>
                        </a:solidFill>
                        <a:miter lim="800000"/>
                        <a:headEnd/>
                        <a:tailEnd/>
                      </a14:hiddenLine>
                    </a:ext>
                  </a:extLst>
                </xdr:spPr>
                <xdr:txBody>
                  <a:bodyPr vert="horz" wrap="square" lIns="91440" tIns="45720" rIns="91440" bIns="45720" numCol="1" anchor="t" anchorCtr="0" compatLnSpc="1">
                    <a:prstTxWarp prst="textNoShape">
                      <a:avLst/>
                    </a:prstTxWarp>
                  </a:bodyPr>
                  <a:lstStyle>
                    <a:defPPr>
                      <a:defRPr lang="en-US"/>
                    </a:defPPr>
                    <a:lvl1pPr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1pPr>
                    <a:lvl2pPr marL="4572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2pPr>
                    <a:lvl3pPr marL="9144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3pPr>
                    <a:lvl4pPr marL="13716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4pPr>
                    <a:lvl5pPr marL="18288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9pPr>
                  </a:lstStyle>
                  <a:p>
                    <a:endParaRPr lang="en-US">
                      <a:solidFill>
                        <a:schemeClr val="tx1"/>
                      </a:solidFill>
                    </a:endParaRPr>
                  </a:p>
                </xdr:txBody>
              </xdr:sp>
              <xdr:sp macro="" textlink="">
                <xdr:nvSpPr>
                  <xdr:cNvPr id="47" name="Rectangle 46">
                    <a:extLst>
                      <a:ext uri="{FF2B5EF4-FFF2-40B4-BE49-F238E27FC236}">
                        <a16:creationId xmlns:a16="http://schemas.microsoft.com/office/drawing/2014/main" id="{00000000-0008-0000-0B00-00002F000000}"/>
                      </a:ext>
                    </a:extLst>
                  </xdr:cNvPr>
                  <xdr:cNvSpPr>
                    <a:spLocks noChangeArrowheads="1"/>
                  </xdr:cNvSpPr>
                </xdr:nvSpPr>
                <xdr:spPr bwMode="auto">
                  <a:xfrm>
                    <a:off x="4548022" y="2644607"/>
                    <a:ext cx="665055" cy="195546"/>
                  </a:xfrm>
                  <a:prstGeom prst="rect">
                    <a:avLst/>
                  </a:prstGeom>
                  <a:noFill/>
                  <a:ln>
                    <a:noFill/>
                  </a:ln>
                  <a:extLst>
                    <a:ext uri="{909E8E84-426E-40DD-AFC4-6F175D3DCCD1}">
                      <a14:hiddenFill xmlns:a14="http://schemas.microsoft.com/office/drawing/2010/main">
                        <a:solidFill>
                          <a:srgbClr val="FFFFFF"/>
                        </a:solidFill>
                      </a14:hiddenFill>
                    </a:ext>
                    <a:ext uri="{91240B29-F687-4F45-9708-019B960494DF}">
                      <a14:hiddenLine xmlns:a14="http://schemas.microsoft.com/office/drawing/2010/main" w="9525">
                        <a:solidFill>
                          <a:srgbClr val="000000"/>
                        </a:solidFill>
                        <a:miter lim="800000"/>
                        <a:headEnd/>
                        <a:tailEnd/>
                      </a14:hiddenLine>
                    </a:ext>
                  </a:extLst>
                </xdr:spPr>
                <xdr:txBody>
                  <a:bodyPr vert="horz" wrap="square" lIns="0" tIns="0" rIns="0" bIns="0" numCol="1" anchor="t" anchorCtr="0" compatLnSpc="1">
                    <a:prstTxWarp prst="textNoShape">
                      <a:avLst/>
                    </a:prstTxWarp>
                    <a:spAutoFit/>
                  </a:bodyPr>
                  <a:lstStyle>
                    <a:defPPr>
                      <a:defRPr lang="en-US"/>
                    </a:defPPr>
                    <a:lvl1pPr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1pPr>
                    <a:lvl2pPr marL="4572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2pPr>
                    <a:lvl3pPr marL="9144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3pPr>
                    <a:lvl4pPr marL="13716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4pPr>
                    <a:lvl5pPr marL="18288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9pPr>
                  </a:lstStyle>
                  <a:p>
                    <a:pPr marL="0" marR="0" lvl="0" indent="0" algn="l" defTabSz="914400" rtl="0" eaLnBrk="0" fontAlgn="base" latinLnBrk="0" hangingPunct="0">
                      <a:lnSpc>
                        <a:spcPct val="100000"/>
                      </a:lnSpc>
                      <a:spcBef>
                        <a:spcPct val="0"/>
                      </a:spcBef>
                      <a:spcAft>
                        <a:spcPct val="0"/>
                      </a:spcAft>
                      <a:buClrTx/>
                      <a:buSzTx/>
                      <a:buFontTx/>
                      <a:buNone/>
                      <a:tabLst/>
                    </a:pPr>
                    <a:r>
                      <a:rPr lang="en-US" altLang="en-US" sz="1300">
                        <a:latin typeface="Roboto" panose="02000000000000000000" pitchFamily="2" charset="0"/>
                        <a:ea typeface="Roboto" panose="02000000000000000000" pitchFamily="2" charset="0"/>
                      </a:rPr>
                      <a:t>Buildings</a:t>
                    </a:r>
                    <a:endParaRPr kumimoji="0" lang="en-US" altLang="en-US" sz="1300" b="0" i="0" u="none" strike="noStrike" cap="none" normalizeH="0" baseline="-25000">
                      <a:ln>
                        <a:noFill/>
                      </a:ln>
                      <a:effectLst/>
                      <a:latin typeface="Roboto" panose="02000000000000000000" pitchFamily="2" charset="0"/>
                      <a:ea typeface="Roboto" panose="02000000000000000000" pitchFamily="2" charset="0"/>
                    </a:endParaRPr>
                  </a:p>
                </xdr:txBody>
              </xdr:sp>
              <xdr:sp macro="" textlink="">
                <xdr:nvSpPr>
                  <xdr:cNvPr id="48" name="Rectangle 47">
                    <a:extLst>
                      <a:ext uri="{FF2B5EF4-FFF2-40B4-BE49-F238E27FC236}">
                        <a16:creationId xmlns:a16="http://schemas.microsoft.com/office/drawing/2014/main" id="{00000000-0008-0000-0B00-000030000000}"/>
                      </a:ext>
                    </a:extLst>
                  </xdr:cNvPr>
                  <xdr:cNvSpPr>
                    <a:spLocks noChangeArrowheads="1"/>
                  </xdr:cNvSpPr>
                </xdr:nvSpPr>
                <xdr:spPr bwMode="auto">
                  <a:xfrm>
                    <a:off x="4357949" y="2938561"/>
                    <a:ext cx="137160" cy="137160"/>
                  </a:xfrm>
                  <a:prstGeom prst="rect">
                    <a:avLst/>
                  </a:prstGeom>
                  <a:solidFill>
                    <a:srgbClr val="E5BA4F"/>
                  </a:solidFill>
                  <a:ln>
                    <a:noFill/>
                  </a:ln>
                  <a:extLst>
                    <a:ext uri="{91240B29-F687-4F45-9708-019B960494DF}">
                      <a14:hiddenLine xmlns:a14="http://schemas.microsoft.com/office/drawing/2010/main" w="9525">
                        <a:solidFill>
                          <a:srgbClr val="000000"/>
                        </a:solidFill>
                        <a:miter lim="800000"/>
                        <a:headEnd/>
                        <a:tailEnd/>
                      </a14:hiddenLine>
                    </a:ext>
                  </a:extLst>
                </xdr:spPr>
                <xdr:txBody>
                  <a:bodyPr vert="horz" wrap="square" lIns="91440" tIns="45720" rIns="91440" bIns="45720" numCol="1" anchor="t" anchorCtr="0" compatLnSpc="1">
                    <a:prstTxWarp prst="textNoShape">
                      <a:avLst/>
                    </a:prstTxWarp>
                  </a:bodyPr>
                  <a:lstStyle>
                    <a:defPPr>
                      <a:defRPr lang="en-US"/>
                    </a:defPPr>
                    <a:lvl1pPr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1pPr>
                    <a:lvl2pPr marL="4572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2pPr>
                    <a:lvl3pPr marL="9144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3pPr>
                    <a:lvl4pPr marL="13716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4pPr>
                    <a:lvl5pPr marL="18288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9pPr>
                  </a:lstStyle>
                  <a:p>
                    <a:endParaRPr lang="en-US">
                      <a:solidFill>
                        <a:schemeClr val="tx1"/>
                      </a:solidFill>
                    </a:endParaRPr>
                  </a:p>
                </xdr:txBody>
              </xdr:sp>
              <xdr:sp macro="" textlink="">
                <xdr:nvSpPr>
                  <xdr:cNvPr id="49" name="Rectangle 48">
                    <a:extLst>
                      <a:ext uri="{FF2B5EF4-FFF2-40B4-BE49-F238E27FC236}">
                        <a16:creationId xmlns:a16="http://schemas.microsoft.com/office/drawing/2014/main" id="{00000000-0008-0000-0B00-000031000000}"/>
                      </a:ext>
                    </a:extLst>
                  </xdr:cNvPr>
                  <xdr:cNvSpPr>
                    <a:spLocks noChangeArrowheads="1"/>
                  </xdr:cNvSpPr>
                </xdr:nvSpPr>
                <xdr:spPr bwMode="auto">
                  <a:xfrm>
                    <a:off x="4548022" y="2911310"/>
                    <a:ext cx="606755" cy="195546"/>
                  </a:xfrm>
                  <a:prstGeom prst="rect">
                    <a:avLst/>
                  </a:prstGeom>
                  <a:noFill/>
                  <a:ln>
                    <a:noFill/>
                  </a:ln>
                  <a:extLst>
                    <a:ext uri="{909E8E84-426E-40DD-AFC4-6F175D3DCCD1}">
                      <a14:hiddenFill xmlns:a14="http://schemas.microsoft.com/office/drawing/2010/main">
                        <a:solidFill>
                          <a:srgbClr val="FFFFFF"/>
                        </a:solidFill>
                      </a14:hiddenFill>
                    </a:ext>
                    <a:ext uri="{91240B29-F687-4F45-9708-019B960494DF}">
                      <a14:hiddenLine xmlns:a14="http://schemas.microsoft.com/office/drawing/2010/main" w="9525">
                        <a:solidFill>
                          <a:srgbClr val="000000"/>
                        </a:solidFill>
                        <a:miter lim="800000"/>
                        <a:headEnd/>
                        <a:tailEnd/>
                      </a14:hiddenLine>
                    </a:ext>
                  </a:extLst>
                </xdr:spPr>
                <xdr:txBody>
                  <a:bodyPr vert="horz" wrap="square" lIns="0" tIns="0" rIns="0" bIns="0" numCol="1" anchor="t" anchorCtr="0" compatLnSpc="1">
                    <a:prstTxWarp prst="textNoShape">
                      <a:avLst/>
                    </a:prstTxWarp>
                    <a:spAutoFit/>
                  </a:bodyPr>
                  <a:lstStyle>
                    <a:defPPr>
                      <a:defRPr lang="en-US"/>
                    </a:defPPr>
                    <a:lvl1pPr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1pPr>
                    <a:lvl2pPr marL="4572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2pPr>
                    <a:lvl3pPr marL="9144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3pPr>
                    <a:lvl4pPr marL="13716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4pPr>
                    <a:lvl5pPr marL="18288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9pPr>
                  </a:lstStyle>
                  <a:p>
                    <a:pPr marL="0" marR="0" lvl="0" indent="0" algn="l" defTabSz="914400" rtl="0" eaLnBrk="0" fontAlgn="base" latinLnBrk="0" hangingPunct="0">
                      <a:lnSpc>
                        <a:spcPct val="100000"/>
                      </a:lnSpc>
                      <a:spcBef>
                        <a:spcPct val="0"/>
                      </a:spcBef>
                      <a:spcAft>
                        <a:spcPct val="0"/>
                      </a:spcAft>
                      <a:buClrTx/>
                      <a:buSzTx/>
                      <a:buFontTx/>
                      <a:buNone/>
                      <a:tabLst/>
                    </a:pPr>
                    <a:r>
                      <a:rPr kumimoji="0" lang="en-US" altLang="en-US" sz="1300" b="0" i="0" u="none" strike="noStrike" cap="none" normalizeH="0" baseline="0">
                        <a:ln>
                          <a:noFill/>
                        </a:ln>
                        <a:effectLst/>
                        <a:latin typeface="Roboto" panose="02000000000000000000" pitchFamily="2" charset="0"/>
                        <a:ea typeface="Roboto" panose="02000000000000000000" pitchFamily="2" charset="0"/>
                      </a:rPr>
                      <a:t>Industry</a:t>
                    </a:r>
                    <a:endParaRPr kumimoji="0" lang="en-US" altLang="en-US" sz="1300" b="0" i="0" u="none" strike="noStrike" cap="none" normalizeH="0" baseline="-25000">
                      <a:ln>
                        <a:noFill/>
                      </a:ln>
                      <a:effectLst/>
                      <a:latin typeface="Roboto" panose="02000000000000000000" pitchFamily="2" charset="0"/>
                      <a:ea typeface="Roboto" panose="02000000000000000000" pitchFamily="2" charset="0"/>
                    </a:endParaRPr>
                  </a:p>
                </xdr:txBody>
              </xdr:sp>
              <xdr:sp macro="" textlink="">
                <xdr:nvSpPr>
                  <xdr:cNvPr id="50" name="Rectangle 49">
                    <a:extLst>
                      <a:ext uri="{FF2B5EF4-FFF2-40B4-BE49-F238E27FC236}">
                        <a16:creationId xmlns:a16="http://schemas.microsoft.com/office/drawing/2014/main" id="{00000000-0008-0000-0B00-000032000000}"/>
                      </a:ext>
                    </a:extLst>
                  </xdr:cNvPr>
                  <xdr:cNvSpPr>
                    <a:spLocks noChangeArrowheads="1"/>
                  </xdr:cNvSpPr>
                </xdr:nvSpPr>
                <xdr:spPr bwMode="auto">
                  <a:xfrm>
                    <a:off x="4357949" y="3202088"/>
                    <a:ext cx="137160" cy="137160"/>
                  </a:xfrm>
                  <a:prstGeom prst="rect">
                    <a:avLst/>
                  </a:prstGeom>
                  <a:solidFill>
                    <a:srgbClr val="948BB3"/>
                  </a:solidFill>
                  <a:ln>
                    <a:noFill/>
                  </a:ln>
                  <a:extLst>
                    <a:ext uri="{91240B29-F687-4F45-9708-019B960494DF}">
                      <a14:hiddenLine xmlns:a14="http://schemas.microsoft.com/office/drawing/2010/main" w="9525">
                        <a:solidFill>
                          <a:srgbClr val="000000"/>
                        </a:solidFill>
                        <a:miter lim="800000"/>
                        <a:headEnd/>
                        <a:tailEnd/>
                      </a14:hiddenLine>
                    </a:ext>
                  </a:extLst>
                </xdr:spPr>
                <xdr:txBody>
                  <a:bodyPr vert="horz" wrap="square" lIns="91440" tIns="45720" rIns="91440" bIns="45720" numCol="1" anchor="t" anchorCtr="0" compatLnSpc="1">
                    <a:prstTxWarp prst="textNoShape">
                      <a:avLst/>
                    </a:prstTxWarp>
                  </a:bodyPr>
                  <a:lstStyle>
                    <a:defPPr>
                      <a:defRPr lang="en-US"/>
                    </a:defPPr>
                    <a:lvl1pPr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1pPr>
                    <a:lvl2pPr marL="4572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2pPr>
                    <a:lvl3pPr marL="9144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3pPr>
                    <a:lvl4pPr marL="13716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4pPr>
                    <a:lvl5pPr marL="18288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9pPr>
                  </a:lstStyle>
                  <a:p>
                    <a:endParaRPr lang="en-US">
                      <a:solidFill>
                        <a:schemeClr val="tx1"/>
                      </a:solidFill>
                    </a:endParaRPr>
                  </a:p>
                </xdr:txBody>
              </xdr:sp>
              <xdr:sp macro="" textlink="">
                <xdr:nvSpPr>
                  <xdr:cNvPr id="51" name="Rectangle 50">
                    <a:extLst>
                      <a:ext uri="{FF2B5EF4-FFF2-40B4-BE49-F238E27FC236}">
                        <a16:creationId xmlns:a16="http://schemas.microsoft.com/office/drawing/2014/main" id="{00000000-0008-0000-0B00-000033000000}"/>
                      </a:ext>
                    </a:extLst>
                  </xdr:cNvPr>
                  <xdr:cNvSpPr>
                    <a:spLocks noChangeArrowheads="1"/>
                  </xdr:cNvSpPr>
                </xdr:nvSpPr>
                <xdr:spPr bwMode="auto">
                  <a:xfrm>
                    <a:off x="4548022" y="3179598"/>
                    <a:ext cx="538876" cy="195546"/>
                  </a:xfrm>
                  <a:prstGeom prst="rect">
                    <a:avLst/>
                  </a:prstGeom>
                  <a:noFill/>
                  <a:ln>
                    <a:noFill/>
                  </a:ln>
                  <a:extLst>
                    <a:ext uri="{909E8E84-426E-40DD-AFC4-6F175D3DCCD1}">
                      <a14:hiddenFill xmlns:a14="http://schemas.microsoft.com/office/drawing/2010/main">
                        <a:solidFill>
                          <a:srgbClr val="FFFFFF"/>
                        </a:solidFill>
                      </a14:hiddenFill>
                    </a:ext>
                    <a:ext uri="{91240B29-F687-4F45-9708-019B960494DF}">
                      <a14:hiddenLine xmlns:a14="http://schemas.microsoft.com/office/drawing/2010/main" w="9525">
                        <a:solidFill>
                          <a:srgbClr val="000000"/>
                        </a:solidFill>
                        <a:miter lim="800000"/>
                        <a:headEnd/>
                        <a:tailEnd/>
                      </a14:hiddenLine>
                    </a:ext>
                  </a:extLst>
                </xdr:spPr>
                <xdr:txBody>
                  <a:bodyPr vert="horz" wrap="square" lIns="0" tIns="0" rIns="0" bIns="0" numCol="1" anchor="t" anchorCtr="0" compatLnSpc="1">
                    <a:prstTxWarp prst="textNoShape">
                      <a:avLst/>
                    </a:prstTxWarp>
                    <a:spAutoFit/>
                  </a:bodyPr>
                  <a:lstStyle>
                    <a:defPPr>
                      <a:defRPr lang="en-US"/>
                    </a:defPPr>
                    <a:lvl1pPr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1pPr>
                    <a:lvl2pPr marL="4572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2pPr>
                    <a:lvl3pPr marL="9144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3pPr>
                    <a:lvl4pPr marL="13716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4pPr>
                    <a:lvl5pPr marL="18288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9pPr>
                  </a:lstStyle>
                  <a:p>
                    <a:pPr marL="0" marR="0" lvl="0" indent="0" algn="l" defTabSz="914400" rtl="0" eaLnBrk="0" fontAlgn="base" latinLnBrk="0" hangingPunct="0">
                      <a:lnSpc>
                        <a:spcPct val="100000"/>
                      </a:lnSpc>
                      <a:spcBef>
                        <a:spcPct val="0"/>
                      </a:spcBef>
                      <a:spcAft>
                        <a:spcPct val="0"/>
                      </a:spcAft>
                      <a:buClrTx/>
                      <a:buSzTx/>
                      <a:buFontTx/>
                      <a:buNone/>
                      <a:tabLst/>
                    </a:pPr>
                    <a:r>
                      <a:rPr lang="en-US" altLang="en-US" sz="1300">
                        <a:latin typeface="Roboto" panose="02000000000000000000" pitchFamily="2" charset="0"/>
                        <a:ea typeface="Roboto" panose="02000000000000000000" pitchFamily="2" charset="0"/>
                      </a:rPr>
                      <a:t>Electric</a:t>
                    </a:r>
                    <a:endParaRPr kumimoji="0" lang="en-US" altLang="en-US" sz="1300" b="0" i="0" u="none" strike="noStrike" cap="none" normalizeH="0" baseline="-25000">
                      <a:ln>
                        <a:noFill/>
                      </a:ln>
                      <a:effectLst/>
                      <a:latin typeface="Roboto" panose="02000000000000000000" pitchFamily="2" charset="0"/>
                      <a:ea typeface="Roboto" panose="02000000000000000000" pitchFamily="2" charset="0"/>
                    </a:endParaRPr>
                  </a:p>
                </xdr:txBody>
              </xdr:sp>
            </xdr:grpSp>
            <mc:AlternateContent xmlns:mc="http://schemas.openxmlformats.org/markup-compatibility/2006">
              <mc:Choice xmlns:a14="http://schemas.microsoft.com/office/drawing/2010/main" Requires="a14">
                <xdr:grpSp>
                  <xdr:nvGrpSpPr>
                    <xdr:cNvPr id="43" name="Group 42">
                      <a:extLst>
                        <a:ext uri="{FF2B5EF4-FFF2-40B4-BE49-F238E27FC236}">
                          <a16:creationId xmlns:a16="http://schemas.microsoft.com/office/drawing/2014/main" id="{00000000-0008-0000-0B00-00002B000000}"/>
                        </a:ext>
                      </a:extLst>
                    </xdr:cNvPr>
                    <xdr:cNvGrpSpPr/>
                  </xdr:nvGrpSpPr>
                  <xdr:grpSpPr>
                    <a:xfrm>
                      <a:off x="0" y="0"/>
                      <a:ext cx="0" cy="0"/>
                      <a:chOff x="0" y="0"/>
                      <a:chExt cx="0" cy="0"/>
                    </a:xfrm>
                  </xdr:grpSpPr>
                </xdr:grpSp>
              </mc:Choice>
              <mc:Fallback/>
            </mc:AlternateContent>
          </xdr:grpSp>
        </xdr:grpSp>
        <xdr:grpSp>
          <xdr:nvGrpSpPr>
            <xdr:cNvPr id="30" name="Group 29">
              <a:extLst>
                <a:ext uri="{FF2B5EF4-FFF2-40B4-BE49-F238E27FC236}">
                  <a16:creationId xmlns:a16="http://schemas.microsoft.com/office/drawing/2014/main" id="{00000000-0008-0000-0B00-00001E000000}"/>
                </a:ext>
              </a:extLst>
            </xdr:cNvPr>
            <xdr:cNvGrpSpPr/>
          </xdr:nvGrpSpPr>
          <xdr:grpSpPr>
            <a:xfrm>
              <a:off x="11249703" y="8382010"/>
              <a:ext cx="5076758" cy="461665"/>
              <a:chOff x="11264644" y="4930588"/>
              <a:chExt cx="5076758" cy="461665"/>
            </a:xfrm>
          </xdr:grpSpPr>
          <xdr:grpSp>
            <xdr:nvGrpSpPr>
              <xdr:cNvPr id="31" name="Group 30">
                <a:extLst>
                  <a:ext uri="{FF2B5EF4-FFF2-40B4-BE49-F238E27FC236}">
                    <a16:creationId xmlns:a16="http://schemas.microsoft.com/office/drawing/2014/main" id="{00000000-0008-0000-0B00-00001F000000}"/>
                  </a:ext>
                </a:extLst>
              </xdr:cNvPr>
              <xdr:cNvGrpSpPr/>
            </xdr:nvGrpSpPr>
            <xdr:grpSpPr>
              <a:xfrm>
                <a:off x="11264644" y="4930588"/>
                <a:ext cx="5076758" cy="461665"/>
                <a:chOff x="2355612" y="5407223"/>
                <a:chExt cx="5076758" cy="461665"/>
              </a:xfrm>
            </xdr:grpSpPr>
            <xdr:sp macro="" textlink="">
              <xdr:nvSpPr>
                <xdr:cNvPr id="33" name="TextBox 3">
                  <a:extLst>
                    <a:ext uri="{FF2B5EF4-FFF2-40B4-BE49-F238E27FC236}">
                      <a16:creationId xmlns:a16="http://schemas.microsoft.com/office/drawing/2014/main" id="{00000000-0008-0000-0B00-000021000000}"/>
                    </a:ext>
                  </a:extLst>
                </xdr:cNvPr>
                <xdr:cNvSpPr txBox="1"/>
              </xdr:nvSpPr>
              <xdr:spPr>
                <a:xfrm>
                  <a:off x="2355612" y="5410200"/>
                  <a:ext cx="623367" cy="276999"/>
                </a:xfrm>
                <a:prstGeom prst="rect">
                  <a:avLst/>
                </a:prstGeom>
                <a:noFill/>
              </xdr:spPr>
              <xdr:txBody>
                <a:bodyPr wrap="square" rtlCol="0">
                  <a:spAutoFit/>
                </a:bodyPr>
                <a:lstStyle>
                  <a:defPPr>
                    <a:defRPr lang="en-US"/>
                  </a:defPPr>
                  <a:lvl1pPr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1pPr>
                  <a:lvl2pPr marL="4572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2pPr>
                  <a:lvl3pPr marL="9144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3pPr>
                  <a:lvl4pPr marL="13716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4pPr>
                  <a:lvl5pPr marL="18288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9pPr>
                </a:lstStyle>
                <a:p>
                  <a:pPr>
                    <a:spcBef>
                      <a:spcPts val="0"/>
                    </a:spcBef>
                  </a:pPr>
                  <a:r>
                    <a:rPr lang="en-US" sz="1200" b="1">
                      <a:solidFill>
                        <a:schemeClr val="tx1"/>
                      </a:solidFill>
                      <a:latin typeface="Roboto" panose="02000000000000000000" pitchFamily="2" charset="0"/>
                      <a:ea typeface="Roboto" panose="02000000000000000000" pitchFamily="2" charset="0"/>
                    </a:rPr>
                    <a:t>2005</a:t>
                  </a:r>
                </a:p>
              </xdr:txBody>
            </xdr:sp>
            <xdr:sp macro="" textlink="">
              <xdr:nvSpPr>
                <xdr:cNvPr id="34" name="TextBox 7">
                  <a:extLst>
                    <a:ext uri="{FF2B5EF4-FFF2-40B4-BE49-F238E27FC236}">
                      <a16:creationId xmlns:a16="http://schemas.microsoft.com/office/drawing/2014/main" id="{00000000-0008-0000-0B00-000022000000}"/>
                    </a:ext>
                  </a:extLst>
                </xdr:cNvPr>
                <xdr:cNvSpPr txBox="1"/>
              </xdr:nvSpPr>
              <xdr:spPr>
                <a:xfrm>
                  <a:off x="3009789" y="5410200"/>
                  <a:ext cx="623367" cy="276999"/>
                </a:xfrm>
                <a:prstGeom prst="rect">
                  <a:avLst/>
                </a:prstGeom>
                <a:noFill/>
              </xdr:spPr>
              <xdr:txBody>
                <a:bodyPr wrap="square" rtlCol="0">
                  <a:spAutoFit/>
                </a:bodyPr>
                <a:lstStyle>
                  <a:defPPr>
                    <a:defRPr lang="en-US"/>
                  </a:defPPr>
                  <a:lvl1pPr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1pPr>
                  <a:lvl2pPr marL="4572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2pPr>
                  <a:lvl3pPr marL="9144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3pPr>
                  <a:lvl4pPr marL="13716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4pPr>
                  <a:lvl5pPr marL="18288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9pPr>
                </a:lstStyle>
                <a:p>
                  <a:pPr>
                    <a:spcBef>
                      <a:spcPts val="0"/>
                    </a:spcBef>
                  </a:pPr>
                  <a:r>
                    <a:rPr lang="en-US" sz="1200" b="1">
                      <a:solidFill>
                        <a:schemeClr val="tx1"/>
                      </a:solidFill>
                      <a:latin typeface="Roboto" panose="02000000000000000000" pitchFamily="2" charset="0"/>
                      <a:ea typeface="Roboto" panose="02000000000000000000" pitchFamily="2" charset="0"/>
                    </a:rPr>
                    <a:t>2021</a:t>
                  </a:r>
                </a:p>
              </xdr:txBody>
            </xdr:sp>
            <xdr:sp macro="" textlink="">
              <xdr:nvSpPr>
                <xdr:cNvPr id="35" name="TextBox 8">
                  <a:extLst>
                    <a:ext uri="{FF2B5EF4-FFF2-40B4-BE49-F238E27FC236}">
                      <a16:creationId xmlns:a16="http://schemas.microsoft.com/office/drawing/2014/main" id="{00000000-0008-0000-0B00-000023000000}"/>
                    </a:ext>
                  </a:extLst>
                </xdr:cNvPr>
                <xdr:cNvSpPr txBox="1"/>
              </xdr:nvSpPr>
              <xdr:spPr>
                <a:xfrm>
                  <a:off x="3639008" y="5409403"/>
                  <a:ext cx="701996" cy="278684"/>
                </a:xfrm>
                <a:prstGeom prst="rect">
                  <a:avLst/>
                </a:prstGeom>
                <a:noFill/>
              </xdr:spPr>
              <xdr:txBody>
                <a:bodyPr wrap="square" rtlCol="0">
                  <a:spAutoFit/>
                </a:bodyPr>
                <a:lstStyle>
                  <a:defPPr>
                    <a:defRPr lang="en-US"/>
                  </a:defPPr>
                  <a:lvl1pPr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1pPr>
                  <a:lvl2pPr marL="4572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2pPr>
                  <a:lvl3pPr marL="9144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3pPr>
                  <a:lvl4pPr marL="13716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4pPr>
                  <a:lvl5pPr marL="18288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9pPr>
                </a:lstStyle>
                <a:p>
                  <a:pPr>
                    <a:spcBef>
                      <a:spcPts val="0"/>
                    </a:spcBef>
                  </a:pPr>
                  <a:r>
                    <a:rPr lang="en-US" sz="1200">
                      <a:solidFill>
                        <a:schemeClr val="tx1"/>
                      </a:solidFill>
                      <a:latin typeface="Roboto" panose="02000000000000000000" pitchFamily="2" charset="0"/>
                      <a:ea typeface="Roboto" panose="02000000000000000000" pitchFamily="2" charset="0"/>
                    </a:rPr>
                    <a:t>Electric</a:t>
                  </a:r>
                </a:p>
              </xdr:txBody>
            </xdr:sp>
            <xdr:sp macro="" textlink="">
              <xdr:nvSpPr>
                <xdr:cNvPr id="36" name="TextBox 9">
                  <a:extLst>
                    <a:ext uri="{FF2B5EF4-FFF2-40B4-BE49-F238E27FC236}">
                      <a16:creationId xmlns:a16="http://schemas.microsoft.com/office/drawing/2014/main" id="{00000000-0008-0000-0B00-000024000000}"/>
                    </a:ext>
                  </a:extLst>
                </xdr:cNvPr>
                <xdr:cNvSpPr txBox="1"/>
              </xdr:nvSpPr>
              <xdr:spPr>
                <a:xfrm>
                  <a:off x="4258039" y="5409403"/>
                  <a:ext cx="749628" cy="276999"/>
                </a:xfrm>
                <a:prstGeom prst="rect">
                  <a:avLst/>
                </a:prstGeom>
                <a:noFill/>
              </xdr:spPr>
              <xdr:txBody>
                <a:bodyPr wrap="square" rtlCol="0">
                  <a:spAutoFit/>
                </a:bodyPr>
                <a:lstStyle>
                  <a:defPPr>
                    <a:defRPr lang="en-US"/>
                  </a:defPPr>
                  <a:lvl1pPr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1pPr>
                  <a:lvl2pPr marL="4572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2pPr>
                  <a:lvl3pPr marL="9144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3pPr>
                  <a:lvl4pPr marL="13716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4pPr>
                  <a:lvl5pPr marL="18288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9pPr>
                </a:lstStyle>
                <a:p>
                  <a:pPr>
                    <a:spcBef>
                      <a:spcPts val="0"/>
                    </a:spcBef>
                  </a:pPr>
                  <a:r>
                    <a:rPr lang="en-US" sz="1200">
                      <a:solidFill>
                        <a:schemeClr val="tx1"/>
                      </a:solidFill>
                      <a:latin typeface="Roboto" panose="02000000000000000000" pitchFamily="2" charset="0"/>
                      <a:ea typeface="Roboto" panose="02000000000000000000" pitchFamily="2" charset="0"/>
                    </a:rPr>
                    <a:t>Industry</a:t>
                  </a:r>
                </a:p>
              </xdr:txBody>
            </xdr:sp>
            <xdr:sp macro="" textlink="">
              <xdr:nvSpPr>
                <xdr:cNvPr id="37" name="TextBox 10">
                  <a:extLst>
                    <a:ext uri="{FF2B5EF4-FFF2-40B4-BE49-F238E27FC236}">
                      <a16:creationId xmlns:a16="http://schemas.microsoft.com/office/drawing/2014/main" id="{00000000-0008-0000-0B00-000025000000}"/>
                    </a:ext>
                  </a:extLst>
                </xdr:cNvPr>
                <xdr:cNvSpPr txBox="1"/>
              </xdr:nvSpPr>
              <xdr:spPr>
                <a:xfrm>
                  <a:off x="4856627" y="5409402"/>
                  <a:ext cx="846556" cy="278684"/>
                </a:xfrm>
                <a:prstGeom prst="rect">
                  <a:avLst/>
                </a:prstGeom>
                <a:noFill/>
              </xdr:spPr>
              <xdr:txBody>
                <a:bodyPr wrap="square" rtlCol="0">
                  <a:spAutoFit/>
                </a:bodyPr>
                <a:lstStyle>
                  <a:defPPr>
                    <a:defRPr lang="en-US"/>
                  </a:defPPr>
                  <a:lvl1pPr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1pPr>
                  <a:lvl2pPr marL="4572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2pPr>
                  <a:lvl3pPr marL="9144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3pPr>
                  <a:lvl4pPr marL="13716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4pPr>
                  <a:lvl5pPr marL="18288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9pPr>
                </a:lstStyle>
                <a:p>
                  <a:pPr>
                    <a:spcBef>
                      <a:spcPts val="0"/>
                    </a:spcBef>
                  </a:pPr>
                  <a:r>
                    <a:rPr lang="en-US" sz="1200">
                      <a:solidFill>
                        <a:schemeClr val="tx1"/>
                      </a:solidFill>
                      <a:latin typeface="Roboto" panose="02000000000000000000" pitchFamily="2" charset="0"/>
                      <a:ea typeface="Roboto" panose="02000000000000000000" pitchFamily="2" charset="0"/>
                    </a:rPr>
                    <a:t>Buildings</a:t>
                  </a:r>
                </a:p>
              </xdr:txBody>
            </xdr:sp>
            <xdr:sp macro="" textlink="">
              <xdr:nvSpPr>
                <xdr:cNvPr id="38" name="TextBox 11">
                  <a:extLst>
                    <a:ext uri="{FF2B5EF4-FFF2-40B4-BE49-F238E27FC236}">
                      <a16:creationId xmlns:a16="http://schemas.microsoft.com/office/drawing/2014/main" id="{00000000-0008-0000-0B00-000026000000}"/>
                    </a:ext>
                  </a:extLst>
                </xdr:cNvPr>
                <xdr:cNvSpPr txBox="1"/>
              </xdr:nvSpPr>
              <xdr:spPr>
                <a:xfrm>
                  <a:off x="5499289" y="5409402"/>
                  <a:ext cx="905111" cy="278684"/>
                </a:xfrm>
                <a:prstGeom prst="rect">
                  <a:avLst/>
                </a:prstGeom>
                <a:noFill/>
              </xdr:spPr>
              <xdr:txBody>
                <a:bodyPr wrap="square" rtlCol="0">
                  <a:spAutoFit/>
                </a:bodyPr>
                <a:lstStyle>
                  <a:defPPr>
                    <a:defRPr lang="en-US"/>
                  </a:defPPr>
                  <a:lvl1pPr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1pPr>
                  <a:lvl2pPr marL="4572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2pPr>
                  <a:lvl3pPr marL="9144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3pPr>
                  <a:lvl4pPr marL="13716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4pPr>
                  <a:lvl5pPr marL="18288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9pPr>
                </a:lstStyle>
                <a:p>
                  <a:pPr>
                    <a:spcBef>
                      <a:spcPts val="0"/>
                    </a:spcBef>
                  </a:pPr>
                  <a:r>
                    <a:rPr lang="en-US" sz="1200">
                      <a:solidFill>
                        <a:schemeClr val="tx1"/>
                      </a:solidFill>
                      <a:latin typeface="Roboto" panose="02000000000000000000" pitchFamily="2" charset="0"/>
                      <a:ea typeface="Roboto" panose="02000000000000000000" pitchFamily="2" charset="0"/>
                    </a:rPr>
                    <a:t>Transport</a:t>
                  </a:r>
                </a:p>
              </xdr:txBody>
            </xdr:sp>
            <xdr:sp macro="" textlink="">
              <xdr:nvSpPr>
                <xdr:cNvPr id="39" name="TextBox 15">
                  <a:extLst>
                    <a:ext uri="{FF2B5EF4-FFF2-40B4-BE49-F238E27FC236}">
                      <a16:creationId xmlns:a16="http://schemas.microsoft.com/office/drawing/2014/main" id="{00000000-0008-0000-0B00-000027000000}"/>
                    </a:ext>
                  </a:extLst>
                </xdr:cNvPr>
                <xdr:cNvSpPr txBox="1"/>
              </xdr:nvSpPr>
              <xdr:spPr>
                <a:xfrm>
                  <a:off x="6733765" y="5407223"/>
                  <a:ext cx="698605" cy="461665"/>
                </a:xfrm>
                <a:prstGeom prst="rect">
                  <a:avLst/>
                </a:prstGeom>
                <a:noFill/>
              </xdr:spPr>
              <xdr:txBody>
                <a:bodyPr wrap="square" rtlCol="0">
                  <a:spAutoFit/>
                </a:bodyPr>
                <a:lstStyle>
                  <a:defPPr>
                    <a:defRPr lang="en-US"/>
                  </a:defPPr>
                  <a:lvl1pPr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1pPr>
                  <a:lvl2pPr marL="4572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2pPr>
                  <a:lvl3pPr marL="9144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3pPr>
                  <a:lvl4pPr marL="13716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4pPr>
                  <a:lvl5pPr marL="18288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9pPr>
                </a:lstStyle>
                <a:p>
                  <a:pPr>
                    <a:spcBef>
                      <a:spcPts val="0"/>
                    </a:spcBef>
                  </a:pPr>
                  <a:r>
                    <a:rPr lang="en-US" sz="1200" b="1">
                      <a:solidFill>
                        <a:schemeClr val="tx1"/>
                      </a:solidFill>
                      <a:latin typeface="Roboto" panose="02000000000000000000" pitchFamily="2" charset="0"/>
                      <a:ea typeface="Roboto" panose="02000000000000000000" pitchFamily="2" charset="0"/>
                    </a:rPr>
                    <a:t>2030</a:t>
                  </a:r>
                  <a:br>
                    <a:rPr lang="en-US" sz="1200" b="1">
                      <a:solidFill>
                        <a:schemeClr val="tx1"/>
                      </a:solidFill>
                      <a:latin typeface="Roboto" panose="02000000000000000000" pitchFamily="2" charset="0"/>
                      <a:ea typeface="Roboto" panose="02000000000000000000" pitchFamily="2" charset="0"/>
                    </a:rPr>
                  </a:br>
                  <a:r>
                    <a:rPr lang="en-US" sz="1200" b="1">
                      <a:solidFill>
                        <a:schemeClr val="tx1"/>
                      </a:solidFill>
                      <a:latin typeface="Roboto" panose="02000000000000000000" pitchFamily="2" charset="0"/>
                      <a:ea typeface="Roboto" panose="02000000000000000000" pitchFamily="2" charset="0"/>
                    </a:rPr>
                    <a:t>Target</a:t>
                  </a:r>
                </a:p>
              </xdr:txBody>
            </xdr:sp>
          </xdr:grpSp>
          <xdr:sp macro="" textlink="">
            <xdr:nvSpPr>
              <xdr:cNvPr id="32" name="TextBox 31">
                <a:extLst>
                  <a:ext uri="{FF2B5EF4-FFF2-40B4-BE49-F238E27FC236}">
                    <a16:creationId xmlns:a16="http://schemas.microsoft.com/office/drawing/2014/main" id="{00000000-0008-0000-0B00-000020000000}"/>
                  </a:ext>
                </a:extLst>
              </xdr:cNvPr>
              <xdr:cNvSpPr txBox="1"/>
            </xdr:nvSpPr>
            <xdr:spPr>
              <a:xfrm>
                <a:off x="15074382" y="4930589"/>
                <a:ext cx="781111" cy="276999"/>
              </a:xfrm>
              <a:prstGeom prst="rect">
                <a:avLst/>
              </a:prstGeom>
              <a:noFill/>
            </xdr:spPr>
            <xdr:txBody>
              <a:bodyPr wrap="square" rtlCol="0">
                <a:noAutofit/>
              </a:bodyPr>
              <a:lstStyle>
                <a:defPPr>
                  <a:defRPr lang="en-US"/>
                </a:defPPr>
                <a:lvl1pPr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1pPr>
                <a:lvl2pPr marL="4572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2pPr>
                <a:lvl3pPr marL="9144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3pPr>
                <a:lvl4pPr marL="13716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4pPr>
                <a:lvl5pPr marL="18288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9pPr>
              </a:lstStyle>
              <a:p>
                <a:pPr>
                  <a:spcBef>
                    <a:spcPts val="0"/>
                  </a:spcBef>
                </a:pPr>
                <a:r>
                  <a:rPr lang="en-US" sz="1200">
                    <a:solidFill>
                      <a:schemeClr val="tx1"/>
                    </a:solidFill>
                    <a:latin typeface="Roboto" panose="02000000000000000000" pitchFamily="2" charset="0"/>
                    <a:ea typeface="Roboto" panose="02000000000000000000" pitchFamily="2" charset="0"/>
                  </a:rPr>
                  <a:t>Gap</a:t>
                </a:r>
              </a:p>
            </xdr:txBody>
          </xdr:sp>
        </xdr:grpSp>
      </xdr:grpSp>
      <xdr:sp macro="" textlink="">
        <xdr:nvSpPr>
          <xdr:cNvPr id="28" name="TextBox 27">
            <a:extLst>
              <a:ext uri="{FF2B5EF4-FFF2-40B4-BE49-F238E27FC236}">
                <a16:creationId xmlns:a16="http://schemas.microsoft.com/office/drawing/2014/main" id="{00000000-0008-0000-0B00-00001C000000}"/>
              </a:ext>
            </a:extLst>
          </xdr:cNvPr>
          <xdr:cNvSpPr txBox="1"/>
        </xdr:nvSpPr>
        <xdr:spPr>
          <a:xfrm>
            <a:off x="3003176" y="3361766"/>
            <a:ext cx="4967942" cy="34228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algn="ctr"/>
            <a:r>
              <a:rPr lang="en-US" sz="1600" b="1">
                <a:solidFill>
                  <a:srgbClr val="000099"/>
                </a:solidFill>
                <a:latin typeface="Roboto" panose="02000000000000000000" pitchFamily="2" charset="0"/>
                <a:ea typeface="Roboto" panose="02000000000000000000" pitchFamily="2" charset="0"/>
              </a:rPr>
              <a:t>REGEN-EPRI</a:t>
            </a:r>
          </a:p>
        </xdr:txBody>
      </xdr:sp>
    </xdr:grp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548226</xdr:colOff>
      <xdr:row>18</xdr:row>
      <xdr:rowOff>68960</xdr:rowOff>
    </xdr:from>
    <xdr:to>
      <xdr:col>32</xdr:col>
      <xdr:colOff>286181</xdr:colOff>
      <xdr:row>48</xdr:row>
      <xdr:rowOff>168542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GrpSpPr/>
      </xdr:nvGrpSpPr>
      <xdr:grpSpPr>
        <a:xfrm>
          <a:off x="11805044" y="3497960"/>
          <a:ext cx="9436137" cy="5814582"/>
          <a:chOff x="10331822" y="3496236"/>
          <a:chExt cx="9532470" cy="5702523"/>
        </a:xfrm>
      </xdr:grpSpPr>
      <xdr:grpSp>
        <xdr:nvGrpSpPr>
          <xdr:cNvPr id="3" name="Group 2">
            <a:extLst>
              <a:ext uri="{FF2B5EF4-FFF2-40B4-BE49-F238E27FC236}">
                <a16:creationId xmlns:a16="http://schemas.microsoft.com/office/drawing/2014/main" id="{00000000-0008-0000-0C00-000003000000}"/>
              </a:ext>
            </a:extLst>
          </xdr:cNvPr>
          <xdr:cNvGrpSpPr/>
        </xdr:nvGrpSpPr>
        <xdr:grpSpPr>
          <a:xfrm>
            <a:off x="10331822" y="3496236"/>
            <a:ext cx="9532470" cy="5702523"/>
            <a:chOff x="2835087" y="2151529"/>
            <a:chExt cx="9412941" cy="5818317"/>
          </a:xfrm>
        </xdr:grpSpPr>
        <xdr:graphicFrame macro="">
          <xdr:nvGraphicFramePr>
            <xdr:cNvPr id="14" name="Chart 13">
              <a:extLst>
                <a:ext uri="{FF2B5EF4-FFF2-40B4-BE49-F238E27FC236}">
                  <a16:creationId xmlns:a16="http://schemas.microsoft.com/office/drawing/2014/main" id="{00000000-0008-0000-0C00-00000E000000}"/>
                </a:ext>
              </a:extLst>
            </xdr:cNvPr>
            <xdr:cNvGraphicFramePr/>
          </xdr:nvGraphicFramePr>
          <xdr:xfrm>
            <a:off x="2835087" y="2757766"/>
            <a:ext cx="9412941" cy="521208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  <xdr:grpSp>
          <xdr:nvGrpSpPr>
            <xdr:cNvPr id="15" name="Group 14">
              <a:extLst>
                <a:ext uri="{FF2B5EF4-FFF2-40B4-BE49-F238E27FC236}">
                  <a16:creationId xmlns:a16="http://schemas.microsoft.com/office/drawing/2014/main" id="{00000000-0008-0000-0C00-00000F000000}"/>
                </a:ext>
              </a:extLst>
            </xdr:cNvPr>
            <xdr:cNvGrpSpPr/>
          </xdr:nvGrpSpPr>
          <xdr:grpSpPr>
            <a:xfrm>
              <a:off x="4269446" y="2151529"/>
              <a:ext cx="7558936" cy="3579539"/>
              <a:chOff x="0" y="0"/>
              <a:chExt cx="7219469" cy="3486328"/>
            </a:xfrm>
          </xdr:grpSpPr>
          <xdr:grpSp>
            <xdr:nvGrpSpPr>
              <xdr:cNvPr id="16" name="Group 15">
                <a:extLst>
                  <a:ext uri="{FF2B5EF4-FFF2-40B4-BE49-F238E27FC236}">
                    <a16:creationId xmlns:a16="http://schemas.microsoft.com/office/drawing/2014/main" id="{00000000-0008-0000-0C00-000010000000}"/>
                  </a:ext>
                </a:extLst>
              </xdr:cNvPr>
              <xdr:cNvGrpSpPr/>
            </xdr:nvGrpSpPr>
            <xdr:grpSpPr>
              <a:xfrm>
                <a:off x="6333622" y="2458666"/>
                <a:ext cx="885847" cy="1027662"/>
                <a:chOff x="6333601" y="2444934"/>
                <a:chExt cx="893947" cy="1010508"/>
              </a:xfrm>
            </xdr:grpSpPr>
            <xdr:sp macro="" textlink="">
              <xdr:nvSpPr>
                <xdr:cNvPr id="18" name="Rectangle 17">
                  <a:extLst>
                    <a:ext uri="{FF2B5EF4-FFF2-40B4-BE49-F238E27FC236}">
                      <a16:creationId xmlns:a16="http://schemas.microsoft.com/office/drawing/2014/main" id="{00000000-0008-0000-0C00-000012000000}"/>
                    </a:ext>
                  </a:extLst>
                </xdr:cNvPr>
                <xdr:cNvSpPr>
                  <a:spLocks noChangeArrowheads="1"/>
                </xdr:cNvSpPr>
              </xdr:nvSpPr>
              <xdr:spPr bwMode="auto">
                <a:xfrm>
                  <a:off x="6333601" y="2473773"/>
                  <a:ext cx="137160" cy="137160"/>
                </a:xfrm>
                <a:prstGeom prst="rect">
                  <a:avLst/>
                </a:prstGeom>
                <a:solidFill>
                  <a:srgbClr val="8AC869"/>
                </a:solidFill>
                <a:ln>
                  <a:noFill/>
                </a:ln>
                <a:extLs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="horz" wrap="square" lIns="91440" tIns="45720" rIns="91440" bIns="45720" numCol="1" anchor="t" anchorCtr="0" compatLnSpc="1">
                  <a:prstTxWarp prst="textNoShape">
                    <a:avLst/>
                  </a:prstTxWarp>
                </a:bodyPr>
                <a:lstStyle>
                  <a:defPPr>
                    <a:defRPr lang="en-US"/>
                  </a:defPPr>
                  <a:lvl1pPr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1pPr>
                  <a:lvl2pPr marL="4572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2pPr>
                  <a:lvl3pPr marL="9144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3pPr>
                  <a:lvl4pPr marL="13716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4pPr>
                  <a:lvl5pPr marL="18288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9pPr>
                </a:lstStyle>
                <a:p>
                  <a:endParaRPr lang="en-US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19" name="Rectangle 18">
                  <a:extLst>
                    <a:ext uri="{FF2B5EF4-FFF2-40B4-BE49-F238E27FC236}">
                      <a16:creationId xmlns:a16="http://schemas.microsoft.com/office/drawing/2014/main" id="{00000000-0008-0000-0C00-000013000000}"/>
                    </a:ext>
                  </a:extLst>
                </xdr:cNvPr>
                <xdr:cNvSpPr>
                  <a:spLocks noChangeArrowheads="1"/>
                </xdr:cNvSpPr>
              </xdr:nvSpPr>
              <xdr:spPr bwMode="auto">
                <a:xfrm>
                  <a:off x="6523669" y="2444934"/>
                  <a:ext cx="703879" cy="195546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 xmlns:a14="http://schemas.microsoft.com/office/drawing/2010/main">
                      <a:solidFill>
                        <a:srgbClr val="FFFFFF"/>
                      </a:solidFill>
                    </a14:hiddenFill>
                  </a:ex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="horz" wrap="square" lIns="0" tIns="0" rIns="0" bIns="0" numCol="1" anchor="t" anchorCtr="0" compatLnSpc="1">
                  <a:prstTxWarp prst="textNoShape">
                    <a:avLst/>
                  </a:prstTxWarp>
                  <a:spAutoFit/>
                </a:bodyPr>
                <a:lstStyle>
                  <a:defPPr>
                    <a:defRPr lang="en-US"/>
                  </a:defPPr>
                  <a:lvl1pPr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1pPr>
                  <a:lvl2pPr marL="4572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2pPr>
                  <a:lvl3pPr marL="9144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3pPr>
                  <a:lvl4pPr marL="13716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4pPr>
                  <a:lvl5pPr marL="18288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9pPr>
                </a:lstStyle>
                <a:p>
                  <a:pPr marL="0" marR="0" lvl="0" indent="0" algn="l" defTabSz="914400" rtl="0" eaLnBrk="0" fontAlgn="base" latinLnBrk="0" hangingPunct="0">
                    <a:lnSpc>
                      <a:spcPct val="100000"/>
                    </a:lnSpc>
                    <a:spcBef>
                      <a:spcPct val="0"/>
                    </a:spcBef>
                    <a:spcAft>
                      <a:spcPct val="0"/>
                    </a:spcAft>
                    <a:buClrTx/>
                    <a:buSzTx/>
                    <a:buFontTx/>
                    <a:buNone/>
                    <a:tabLst/>
                  </a:pPr>
                  <a:r>
                    <a:rPr kumimoji="0" lang="en-US" altLang="en-US" sz="1300" b="0" i="0" u="none" strike="noStrike" cap="none" normalizeH="0" baseline="0">
                      <a:ln>
                        <a:noFill/>
                      </a:ln>
                      <a:effectLst/>
                      <a:latin typeface="Roboto" panose="02000000000000000000" pitchFamily="2" charset="0"/>
                      <a:ea typeface="Roboto" panose="02000000000000000000" pitchFamily="2" charset="0"/>
                    </a:rPr>
                    <a:t>Transport</a:t>
                  </a:r>
                  <a:endParaRPr kumimoji="0" lang="en-US" altLang="en-US" sz="1300" b="0" i="0" u="none" strike="noStrike" cap="none" normalizeH="0" baseline="-25000">
                    <a:ln>
                      <a:noFill/>
                    </a:ln>
                    <a:effectLst/>
                    <a:latin typeface="Roboto" panose="02000000000000000000" pitchFamily="2" charset="0"/>
                    <a:ea typeface="Roboto" panose="02000000000000000000" pitchFamily="2" charset="0"/>
                  </a:endParaRPr>
                </a:p>
              </xdr:txBody>
            </xdr:sp>
            <xdr:sp macro="" textlink="">
              <xdr:nvSpPr>
                <xdr:cNvPr id="20" name="Rectangle 19">
                  <a:extLst>
                    <a:ext uri="{FF2B5EF4-FFF2-40B4-BE49-F238E27FC236}">
                      <a16:creationId xmlns:a16="http://schemas.microsoft.com/office/drawing/2014/main" id="{00000000-0008-0000-0C00-000014000000}"/>
                    </a:ext>
                  </a:extLst>
                </xdr:cNvPr>
                <xdr:cNvSpPr>
                  <a:spLocks noChangeArrowheads="1"/>
                </xdr:cNvSpPr>
              </xdr:nvSpPr>
              <xdr:spPr bwMode="auto">
                <a:xfrm>
                  <a:off x="6333601" y="2748986"/>
                  <a:ext cx="137160" cy="137160"/>
                </a:xfrm>
                <a:prstGeom prst="rect">
                  <a:avLst/>
                </a:prstGeom>
                <a:solidFill>
                  <a:srgbClr val="DA7D45"/>
                </a:solidFill>
                <a:ln>
                  <a:noFill/>
                </a:ln>
                <a:extLs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="horz" wrap="square" lIns="91440" tIns="45720" rIns="91440" bIns="45720" numCol="1" anchor="t" anchorCtr="0" compatLnSpc="1">
                  <a:prstTxWarp prst="textNoShape">
                    <a:avLst/>
                  </a:prstTxWarp>
                </a:bodyPr>
                <a:lstStyle>
                  <a:defPPr>
                    <a:defRPr lang="en-US"/>
                  </a:defPPr>
                  <a:lvl1pPr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1pPr>
                  <a:lvl2pPr marL="4572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2pPr>
                  <a:lvl3pPr marL="9144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3pPr>
                  <a:lvl4pPr marL="13716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4pPr>
                  <a:lvl5pPr marL="18288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9pPr>
                </a:lstStyle>
                <a:p>
                  <a:endParaRPr lang="en-US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21" name="Rectangle 20">
                  <a:extLst>
                    <a:ext uri="{FF2B5EF4-FFF2-40B4-BE49-F238E27FC236}">
                      <a16:creationId xmlns:a16="http://schemas.microsoft.com/office/drawing/2014/main" id="{00000000-0008-0000-0C00-000015000000}"/>
                    </a:ext>
                  </a:extLst>
                </xdr:cNvPr>
                <xdr:cNvSpPr>
                  <a:spLocks noChangeArrowheads="1"/>
                </xdr:cNvSpPr>
              </xdr:nvSpPr>
              <xdr:spPr bwMode="auto">
                <a:xfrm>
                  <a:off x="6523669" y="2724910"/>
                  <a:ext cx="665055" cy="195546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 xmlns:a14="http://schemas.microsoft.com/office/drawing/2010/main">
                      <a:solidFill>
                        <a:srgbClr val="FFFFFF"/>
                      </a:solidFill>
                    </a14:hiddenFill>
                  </a:ex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="horz" wrap="square" lIns="0" tIns="0" rIns="0" bIns="0" numCol="1" anchor="t" anchorCtr="0" compatLnSpc="1">
                  <a:prstTxWarp prst="textNoShape">
                    <a:avLst/>
                  </a:prstTxWarp>
                  <a:spAutoFit/>
                </a:bodyPr>
                <a:lstStyle>
                  <a:defPPr>
                    <a:defRPr lang="en-US"/>
                  </a:defPPr>
                  <a:lvl1pPr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1pPr>
                  <a:lvl2pPr marL="4572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2pPr>
                  <a:lvl3pPr marL="9144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3pPr>
                  <a:lvl4pPr marL="13716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4pPr>
                  <a:lvl5pPr marL="18288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9pPr>
                </a:lstStyle>
                <a:p>
                  <a:pPr marL="0" marR="0" lvl="0" indent="0" algn="l" defTabSz="914400" rtl="0" eaLnBrk="0" fontAlgn="base" latinLnBrk="0" hangingPunct="0">
                    <a:lnSpc>
                      <a:spcPct val="100000"/>
                    </a:lnSpc>
                    <a:spcBef>
                      <a:spcPct val="0"/>
                    </a:spcBef>
                    <a:spcAft>
                      <a:spcPct val="0"/>
                    </a:spcAft>
                    <a:buClrTx/>
                    <a:buSzTx/>
                    <a:buFontTx/>
                    <a:buNone/>
                    <a:tabLst/>
                  </a:pPr>
                  <a:r>
                    <a:rPr lang="en-US" altLang="en-US" sz="1300">
                      <a:latin typeface="Roboto" panose="02000000000000000000" pitchFamily="2" charset="0"/>
                      <a:ea typeface="Roboto" panose="02000000000000000000" pitchFamily="2" charset="0"/>
                    </a:rPr>
                    <a:t>Buildings</a:t>
                  </a:r>
                  <a:endParaRPr kumimoji="0" lang="en-US" altLang="en-US" sz="1300" b="0" i="0" u="none" strike="noStrike" cap="none" normalizeH="0" baseline="-25000">
                    <a:ln>
                      <a:noFill/>
                    </a:ln>
                    <a:effectLst/>
                    <a:latin typeface="Roboto" panose="02000000000000000000" pitchFamily="2" charset="0"/>
                    <a:ea typeface="Roboto" panose="02000000000000000000" pitchFamily="2" charset="0"/>
                  </a:endParaRPr>
                </a:p>
              </xdr:txBody>
            </xdr:sp>
            <xdr:sp macro="" textlink="">
              <xdr:nvSpPr>
                <xdr:cNvPr id="22" name="Rectangle 21">
                  <a:extLst>
                    <a:ext uri="{FF2B5EF4-FFF2-40B4-BE49-F238E27FC236}">
                      <a16:creationId xmlns:a16="http://schemas.microsoft.com/office/drawing/2014/main" id="{00000000-0008-0000-0C00-000016000000}"/>
                    </a:ext>
                  </a:extLst>
                </xdr:cNvPr>
                <xdr:cNvSpPr>
                  <a:spLocks noChangeArrowheads="1"/>
                </xdr:cNvSpPr>
              </xdr:nvSpPr>
              <xdr:spPr bwMode="auto">
                <a:xfrm>
                  <a:off x="6333601" y="3018861"/>
                  <a:ext cx="137160" cy="137160"/>
                </a:xfrm>
                <a:prstGeom prst="rect">
                  <a:avLst/>
                </a:prstGeom>
                <a:solidFill>
                  <a:srgbClr val="E5BA4F"/>
                </a:solidFill>
                <a:ln>
                  <a:noFill/>
                </a:ln>
                <a:extLs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="horz" wrap="square" lIns="91440" tIns="45720" rIns="91440" bIns="45720" numCol="1" anchor="t" anchorCtr="0" compatLnSpc="1">
                  <a:prstTxWarp prst="textNoShape">
                    <a:avLst/>
                  </a:prstTxWarp>
                </a:bodyPr>
                <a:lstStyle>
                  <a:defPPr>
                    <a:defRPr lang="en-US"/>
                  </a:defPPr>
                  <a:lvl1pPr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1pPr>
                  <a:lvl2pPr marL="4572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2pPr>
                  <a:lvl3pPr marL="9144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3pPr>
                  <a:lvl4pPr marL="13716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4pPr>
                  <a:lvl5pPr marL="18288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9pPr>
                </a:lstStyle>
                <a:p>
                  <a:endParaRPr lang="en-US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23" name="Rectangle 22">
                  <a:extLst>
                    <a:ext uri="{FF2B5EF4-FFF2-40B4-BE49-F238E27FC236}">
                      <a16:creationId xmlns:a16="http://schemas.microsoft.com/office/drawing/2014/main" id="{00000000-0008-0000-0C00-000017000000}"/>
                    </a:ext>
                  </a:extLst>
                </xdr:cNvPr>
                <xdr:cNvSpPr>
                  <a:spLocks noChangeArrowheads="1"/>
                </xdr:cNvSpPr>
              </xdr:nvSpPr>
              <xdr:spPr bwMode="auto">
                <a:xfrm>
                  <a:off x="6523669" y="2991610"/>
                  <a:ext cx="606755" cy="195546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 xmlns:a14="http://schemas.microsoft.com/office/drawing/2010/main">
                      <a:solidFill>
                        <a:srgbClr val="FFFFFF"/>
                      </a:solidFill>
                    </a14:hiddenFill>
                  </a:ex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="horz" wrap="square" lIns="0" tIns="0" rIns="0" bIns="0" numCol="1" anchor="t" anchorCtr="0" compatLnSpc="1">
                  <a:prstTxWarp prst="textNoShape">
                    <a:avLst/>
                  </a:prstTxWarp>
                  <a:spAutoFit/>
                </a:bodyPr>
                <a:lstStyle>
                  <a:defPPr>
                    <a:defRPr lang="en-US"/>
                  </a:defPPr>
                  <a:lvl1pPr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1pPr>
                  <a:lvl2pPr marL="4572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2pPr>
                  <a:lvl3pPr marL="9144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3pPr>
                  <a:lvl4pPr marL="13716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4pPr>
                  <a:lvl5pPr marL="18288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9pPr>
                </a:lstStyle>
                <a:p>
                  <a:pPr marL="0" marR="0" lvl="0" indent="0" algn="l" defTabSz="914400" rtl="0" eaLnBrk="0" fontAlgn="base" latinLnBrk="0" hangingPunct="0">
                    <a:lnSpc>
                      <a:spcPct val="100000"/>
                    </a:lnSpc>
                    <a:spcBef>
                      <a:spcPct val="0"/>
                    </a:spcBef>
                    <a:spcAft>
                      <a:spcPct val="0"/>
                    </a:spcAft>
                    <a:buClrTx/>
                    <a:buSzTx/>
                    <a:buFontTx/>
                    <a:buNone/>
                    <a:tabLst/>
                  </a:pPr>
                  <a:r>
                    <a:rPr kumimoji="0" lang="en-US" altLang="en-US" sz="1300" b="0" i="0" u="none" strike="noStrike" cap="none" normalizeH="0" baseline="0">
                      <a:ln>
                        <a:noFill/>
                      </a:ln>
                      <a:effectLst/>
                      <a:latin typeface="Roboto" panose="02000000000000000000" pitchFamily="2" charset="0"/>
                      <a:ea typeface="Roboto" panose="02000000000000000000" pitchFamily="2" charset="0"/>
                    </a:rPr>
                    <a:t>Industry</a:t>
                  </a:r>
                  <a:endParaRPr kumimoji="0" lang="en-US" altLang="en-US" sz="1300" b="0" i="0" u="none" strike="noStrike" cap="none" normalizeH="0" baseline="-25000">
                    <a:ln>
                      <a:noFill/>
                    </a:ln>
                    <a:effectLst/>
                    <a:latin typeface="Roboto" panose="02000000000000000000" pitchFamily="2" charset="0"/>
                    <a:ea typeface="Roboto" panose="02000000000000000000" pitchFamily="2" charset="0"/>
                  </a:endParaRPr>
                </a:p>
              </xdr:txBody>
            </xdr:sp>
            <xdr:sp macro="" textlink="">
              <xdr:nvSpPr>
                <xdr:cNvPr id="24" name="Rectangle 23">
                  <a:extLst>
                    <a:ext uri="{FF2B5EF4-FFF2-40B4-BE49-F238E27FC236}">
                      <a16:creationId xmlns:a16="http://schemas.microsoft.com/office/drawing/2014/main" id="{00000000-0008-0000-0C00-000018000000}"/>
                    </a:ext>
                  </a:extLst>
                </xdr:cNvPr>
                <xdr:cNvSpPr>
                  <a:spLocks noChangeArrowheads="1"/>
                </xdr:cNvSpPr>
              </xdr:nvSpPr>
              <xdr:spPr bwMode="auto">
                <a:xfrm>
                  <a:off x="6333601" y="3282386"/>
                  <a:ext cx="137160" cy="137160"/>
                </a:xfrm>
                <a:prstGeom prst="rect">
                  <a:avLst/>
                </a:prstGeom>
                <a:solidFill>
                  <a:srgbClr val="948BB3"/>
                </a:solidFill>
                <a:ln>
                  <a:noFill/>
                </a:ln>
                <a:extLs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="horz" wrap="square" lIns="91440" tIns="45720" rIns="91440" bIns="45720" numCol="1" anchor="t" anchorCtr="0" compatLnSpc="1">
                  <a:prstTxWarp prst="textNoShape">
                    <a:avLst/>
                  </a:prstTxWarp>
                </a:bodyPr>
                <a:lstStyle>
                  <a:defPPr>
                    <a:defRPr lang="en-US"/>
                  </a:defPPr>
                  <a:lvl1pPr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1pPr>
                  <a:lvl2pPr marL="4572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2pPr>
                  <a:lvl3pPr marL="9144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3pPr>
                  <a:lvl4pPr marL="13716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4pPr>
                  <a:lvl5pPr marL="18288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9pPr>
                </a:lstStyle>
                <a:p>
                  <a:endParaRPr lang="en-US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25" name="Rectangle 24">
                  <a:extLst>
                    <a:ext uri="{FF2B5EF4-FFF2-40B4-BE49-F238E27FC236}">
                      <a16:creationId xmlns:a16="http://schemas.microsoft.com/office/drawing/2014/main" id="{00000000-0008-0000-0C00-000019000000}"/>
                    </a:ext>
                  </a:extLst>
                </xdr:cNvPr>
                <xdr:cNvSpPr>
                  <a:spLocks noChangeArrowheads="1"/>
                </xdr:cNvSpPr>
              </xdr:nvSpPr>
              <xdr:spPr bwMode="auto">
                <a:xfrm>
                  <a:off x="6523669" y="3259896"/>
                  <a:ext cx="538876" cy="195546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 xmlns:a14="http://schemas.microsoft.com/office/drawing/2010/main">
                      <a:solidFill>
                        <a:srgbClr val="FFFFFF"/>
                      </a:solidFill>
                    </a14:hiddenFill>
                  </a:ex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="horz" wrap="square" lIns="0" tIns="0" rIns="0" bIns="0" numCol="1" anchor="t" anchorCtr="0" compatLnSpc="1">
                  <a:prstTxWarp prst="textNoShape">
                    <a:avLst/>
                  </a:prstTxWarp>
                  <a:spAutoFit/>
                </a:bodyPr>
                <a:lstStyle>
                  <a:defPPr>
                    <a:defRPr lang="en-US"/>
                  </a:defPPr>
                  <a:lvl1pPr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1pPr>
                  <a:lvl2pPr marL="4572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2pPr>
                  <a:lvl3pPr marL="9144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3pPr>
                  <a:lvl4pPr marL="13716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4pPr>
                  <a:lvl5pPr marL="18288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9pPr>
                </a:lstStyle>
                <a:p>
                  <a:pPr marL="0" marR="0" lvl="0" indent="0" algn="l" defTabSz="914400" rtl="0" eaLnBrk="0" fontAlgn="base" latinLnBrk="0" hangingPunct="0">
                    <a:lnSpc>
                      <a:spcPct val="100000"/>
                    </a:lnSpc>
                    <a:spcBef>
                      <a:spcPct val="0"/>
                    </a:spcBef>
                    <a:spcAft>
                      <a:spcPct val="0"/>
                    </a:spcAft>
                    <a:buClrTx/>
                    <a:buSzTx/>
                    <a:buFontTx/>
                    <a:buNone/>
                    <a:tabLst/>
                  </a:pPr>
                  <a:r>
                    <a:rPr lang="en-US" altLang="en-US" sz="1300">
                      <a:latin typeface="Roboto" panose="02000000000000000000" pitchFamily="2" charset="0"/>
                      <a:ea typeface="Roboto" panose="02000000000000000000" pitchFamily="2" charset="0"/>
                    </a:rPr>
                    <a:t>Electric</a:t>
                  </a:r>
                  <a:endParaRPr kumimoji="0" lang="en-US" altLang="en-US" sz="1300" b="0" i="0" u="none" strike="noStrike" cap="none" normalizeH="0" baseline="-25000">
                    <a:ln>
                      <a:noFill/>
                    </a:ln>
                    <a:effectLst/>
                    <a:latin typeface="Roboto" panose="02000000000000000000" pitchFamily="2" charset="0"/>
                    <a:ea typeface="Roboto" panose="02000000000000000000" pitchFamily="2" charset="0"/>
                  </a:endParaRPr>
                </a:p>
              </xdr:txBody>
            </xdr:sp>
          </xdr:grpSp>
          <mc:AlternateContent xmlns:mc="http://schemas.openxmlformats.org/markup-compatibility/2006">
            <mc:Choice xmlns:a14="http://schemas.microsoft.com/office/drawing/2010/main" Requires="a14">
              <xdr:grpSp>
                <xdr:nvGrpSpPr>
                  <xdr:cNvPr id="17" name="Group 16">
                    <a:extLst>
                      <a:ext uri="{FF2B5EF4-FFF2-40B4-BE49-F238E27FC236}">
                        <a16:creationId xmlns:a16="http://schemas.microsoft.com/office/drawing/2014/main" id="{00000000-0008-0000-0C00-000011000000}"/>
                      </a:ext>
                    </a:extLst>
                  </xdr:cNvPr>
                  <xdr:cNvGrpSpPr/>
                </xdr:nvGrpSpPr>
                <xdr:grpSpPr>
                  <a:xfrm>
                    <a:off x="0" y="0"/>
                    <a:ext cx="0" cy="0"/>
                    <a:chOff x="0" y="0"/>
                    <a:chExt cx="0" cy="0"/>
                  </a:xfrm>
                </xdr:grpSpPr>
              </xdr:grpSp>
            </mc:Choice>
            <mc:Fallback/>
          </mc:AlternateContent>
        </xdr:grpSp>
      </xdr:grpSp>
      <xdr:grpSp>
        <xdr:nvGrpSpPr>
          <xdr:cNvPr id="4" name="Group 3">
            <a:extLst>
              <a:ext uri="{FF2B5EF4-FFF2-40B4-BE49-F238E27FC236}">
                <a16:creationId xmlns:a16="http://schemas.microsoft.com/office/drawing/2014/main" id="{00000000-0008-0000-0C00-000004000000}"/>
              </a:ext>
            </a:extLst>
          </xdr:cNvPr>
          <xdr:cNvGrpSpPr/>
        </xdr:nvGrpSpPr>
        <xdr:grpSpPr>
          <a:xfrm>
            <a:off x="11713883" y="8382010"/>
            <a:ext cx="6577958" cy="461665"/>
            <a:chOff x="11728824" y="4930588"/>
            <a:chExt cx="6577958" cy="461665"/>
          </a:xfrm>
        </xdr:grpSpPr>
        <xdr:grpSp>
          <xdr:nvGrpSpPr>
            <xdr:cNvPr id="5" name="Group 4">
              <a:extLst>
                <a:ext uri="{FF2B5EF4-FFF2-40B4-BE49-F238E27FC236}">
                  <a16:creationId xmlns:a16="http://schemas.microsoft.com/office/drawing/2014/main" id="{00000000-0008-0000-0C00-000005000000}"/>
                </a:ext>
              </a:extLst>
            </xdr:cNvPr>
            <xdr:cNvGrpSpPr/>
          </xdr:nvGrpSpPr>
          <xdr:grpSpPr>
            <a:xfrm>
              <a:off x="11728824" y="4930588"/>
              <a:ext cx="6577958" cy="461665"/>
              <a:chOff x="2819792" y="5407223"/>
              <a:chExt cx="6577958" cy="461665"/>
            </a:xfrm>
          </xdr:grpSpPr>
          <xdr:sp macro="" textlink="">
            <xdr:nvSpPr>
              <xdr:cNvPr id="7" name="TextBox 3">
                <a:extLst>
                  <a:ext uri="{FF2B5EF4-FFF2-40B4-BE49-F238E27FC236}">
                    <a16:creationId xmlns:a16="http://schemas.microsoft.com/office/drawing/2014/main" id="{00000000-0008-0000-0C00-000007000000}"/>
                  </a:ext>
                </a:extLst>
              </xdr:cNvPr>
              <xdr:cNvSpPr txBox="1"/>
            </xdr:nvSpPr>
            <xdr:spPr>
              <a:xfrm>
                <a:off x="2819792" y="5410200"/>
                <a:ext cx="623367" cy="276999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en-US"/>
                </a:defPPr>
                <a:lvl1pPr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1pPr>
                <a:lvl2pPr marL="4572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2pPr>
                <a:lvl3pPr marL="9144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3pPr>
                <a:lvl4pPr marL="13716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4pPr>
                <a:lvl5pPr marL="18288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9pPr>
              </a:lstStyle>
              <a:p>
                <a:pPr>
                  <a:spcBef>
                    <a:spcPts val="0"/>
                  </a:spcBef>
                </a:pPr>
                <a:r>
                  <a:rPr lang="en-US" sz="1200" b="1">
                    <a:solidFill>
                      <a:schemeClr val="tx1"/>
                    </a:solidFill>
                    <a:latin typeface="Roboto" panose="02000000000000000000" pitchFamily="2" charset="0"/>
                    <a:ea typeface="Roboto" panose="02000000000000000000" pitchFamily="2" charset="0"/>
                  </a:rPr>
                  <a:t>2005</a:t>
                </a:r>
              </a:p>
            </xdr:txBody>
          </xdr:sp>
          <xdr:sp macro="" textlink="">
            <xdr:nvSpPr>
              <xdr:cNvPr id="8" name="TextBox 7">
                <a:extLst>
                  <a:ext uri="{FF2B5EF4-FFF2-40B4-BE49-F238E27FC236}">
                    <a16:creationId xmlns:a16="http://schemas.microsoft.com/office/drawing/2014/main" id="{00000000-0008-0000-0C00-000008000000}"/>
                  </a:ext>
                </a:extLst>
              </xdr:cNvPr>
              <xdr:cNvSpPr txBox="1"/>
            </xdr:nvSpPr>
            <xdr:spPr>
              <a:xfrm>
                <a:off x="3681379" y="5410200"/>
                <a:ext cx="623367" cy="276999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en-US"/>
                </a:defPPr>
                <a:lvl1pPr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1pPr>
                <a:lvl2pPr marL="4572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2pPr>
                <a:lvl3pPr marL="9144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3pPr>
                <a:lvl4pPr marL="13716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4pPr>
                <a:lvl5pPr marL="18288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9pPr>
              </a:lstStyle>
              <a:p>
                <a:pPr>
                  <a:spcBef>
                    <a:spcPts val="0"/>
                  </a:spcBef>
                </a:pPr>
                <a:r>
                  <a:rPr lang="en-US" sz="1200" b="1">
                    <a:solidFill>
                      <a:schemeClr val="tx1"/>
                    </a:solidFill>
                    <a:latin typeface="Roboto" panose="02000000000000000000" pitchFamily="2" charset="0"/>
                    <a:ea typeface="Roboto" panose="02000000000000000000" pitchFamily="2" charset="0"/>
                  </a:rPr>
                  <a:t>2021</a:t>
                </a:r>
              </a:p>
            </xdr:txBody>
          </xdr:sp>
          <xdr:sp macro="" textlink="">
            <xdr:nvSpPr>
              <xdr:cNvPr id="9" name="TextBox 8">
                <a:extLst>
                  <a:ext uri="{FF2B5EF4-FFF2-40B4-BE49-F238E27FC236}">
                    <a16:creationId xmlns:a16="http://schemas.microsoft.com/office/drawing/2014/main" id="{00000000-0008-0000-0C00-000009000000}"/>
                  </a:ext>
                </a:extLst>
              </xdr:cNvPr>
              <xdr:cNvSpPr txBox="1"/>
            </xdr:nvSpPr>
            <xdr:spPr>
              <a:xfrm>
                <a:off x="4478503" y="5409403"/>
                <a:ext cx="701996" cy="278684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en-US"/>
                </a:defPPr>
                <a:lvl1pPr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1pPr>
                <a:lvl2pPr marL="4572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2pPr>
                <a:lvl3pPr marL="9144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3pPr>
                <a:lvl4pPr marL="13716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4pPr>
                <a:lvl5pPr marL="18288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9pPr>
              </a:lstStyle>
              <a:p>
                <a:pPr>
                  <a:spcBef>
                    <a:spcPts val="0"/>
                  </a:spcBef>
                </a:pPr>
                <a:r>
                  <a:rPr lang="en-US" sz="1200">
                    <a:solidFill>
                      <a:schemeClr val="tx1"/>
                    </a:solidFill>
                    <a:latin typeface="Roboto" panose="02000000000000000000" pitchFamily="2" charset="0"/>
                    <a:ea typeface="Roboto" panose="02000000000000000000" pitchFamily="2" charset="0"/>
                  </a:rPr>
                  <a:t>Electric</a:t>
                </a:r>
              </a:p>
            </xdr:txBody>
          </xdr:sp>
          <xdr:sp macro="" textlink="">
            <xdr:nvSpPr>
              <xdr:cNvPr id="10" name="TextBox 9">
                <a:extLst>
                  <a:ext uri="{FF2B5EF4-FFF2-40B4-BE49-F238E27FC236}">
                    <a16:creationId xmlns:a16="http://schemas.microsoft.com/office/drawing/2014/main" id="{00000000-0008-0000-0C00-00000A000000}"/>
                  </a:ext>
                </a:extLst>
              </xdr:cNvPr>
              <xdr:cNvSpPr txBox="1"/>
            </xdr:nvSpPr>
            <xdr:spPr>
              <a:xfrm>
                <a:off x="5304928" y="5409403"/>
                <a:ext cx="749628" cy="276999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en-US"/>
                </a:defPPr>
                <a:lvl1pPr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1pPr>
                <a:lvl2pPr marL="4572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2pPr>
                <a:lvl3pPr marL="9144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3pPr>
                <a:lvl4pPr marL="13716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4pPr>
                <a:lvl5pPr marL="18288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9pPr>
              </a:lstStyle>
              <a:p>
                <a:pPr>
                  <a:spcBef>
                    <a:spcPts val="0"/>
                  </a:spcBef>
                </a:pPr>
                <a:r>
                  <a:rPr lang="en-US" sz="1200">
                    <a:solidFill>
                      <a:schemeClr val="tx1"/>
                    </a:solidFill>
                    <a:latin typeface="Roboto" panose="02000000000000000000" pitchFamily="2" charset="0"/>
                    <a:ea typeface="Roboto" panose="02000000000000000000" pitchFamily="2" charset="0"/>
                  </a:rPr>
                  <a:t>Industry</a:t>
                </a:r>
              </a:p>
            </xdr:txBody>
          </xdr:sp>
          <xdr:sp macro="" textlink="">
            <xdr:nvSpPr>
              <xdr:cNvPr id="11" name="TextBox 10">
                <a:extLst>
                  <a:ext uri="{FF2B5EF4-FFF2-40B4-BE49-F238E27FC236}">
                    <a16:creationId xmlns:a16="http://schemas.microsoft.com/office/drawing/2014/main" id="{00000000-0008-0000-0C00-00000B000000}"/>
                  </a:ext>
                </a:extLst>
              </xdr:cNvPr>
              <xdr:cNvSpPr txBox="1"/>
            </xdr:nvSpPr>
            <xdr:spPr>
              <a:xfrm>
                <a:off x="6150429" y="5409402"/>
                <a:ext cx="846556" cy="278684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en-US"/>
                </a:defPPr>
                <a:lvl1pPr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1pPr>
                <a:lvl2pPr marL="4572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2pPr>
                <a:lvl3pPr marL="9144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3pPr>
                <a:lvl4pPr marL="13716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4pPr>
                <a:lvl5pPr marL="18288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9pPr>
              </a:lstStyle>
              <a:p>
                <a:pPr>
                  <a:spcBef>
                    <a:spcPts val="0"/>
                  </a:spcBef>
                </a:pPr>
                <a:r>
                  <a:rPr lang="en-US" sz="1200">
                    <a:solidFill>
                      <a:schemeClr val="tx1"/>
                    </a:solidFill>
                    <a:latin typeface="Roboto" panose="02000000000000000000" pitchFamily="2" charset="0"/>
                    <a:ea typeface="Roboto" panose="02000000000000000000" pitchFamily="2" charset="0"/>
                  </a:rPr>
                  <a:t>Buildings</a:t>
                </a:r>
              </a:p>
            </xdr:txBody>
          </xdr:sp>
          <xdr:sp macro="" textlink="">
            <xdr:nvSpPr>
              <xdr:cNvPr id="12" name="TextBox 11">
                <a:extLst>
                  <a:ext uri="{FF2B5EF4-FFF2-40B4-BE49-F238E27FC236}">
                    <a16:creationId xmlns:a16="http://schemas.microsoft.com/office/drawing/2014/main" id="{00000000-0008-0000-0C00-00000C000000}"/>
                  </a:ext>
                </a:extLst>
              </xdr:cNvPr>
              <xdr:cNvSpPr txBox="1"/>
            </xdr:nvSpPr>
            <xdr:spPr>
              <a:xfrm>
                <a:off x="6951120" y="5409402"/>
                <a:ext cx="905111" cy="278684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en-US"/>
                </a:defPPr>
                <a:lvl1pPr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1pPr>
                <a:lvl2pPr marL="4572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2pPr>
                <a:lvl3pPr marL="9144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3pPr>
                <a:lvl4pPr marL="13716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4pPr>
                <a:lvl5pPr marL="18288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9pPr>
              </a:lstStyle>
              <a:p>
                <a:pPr>
                  <a:spcBef>
                    <a:spcPts val="0"/>
                  </a:spcBef>
                </a:pPr>
                <a:r>
                  <a:rPr lang="en-US" sz="1200">
                    <a:solidFill>
                      <a:schemeClr val="tx1"/>
                    </a:solidFill>
                    <a:latin typeface="Roboto" panose="02000000000000000000" pitchFamily="2" charset="0"/>
                    <a:ea typeface="Roboto" panose="02000000000000000000" pitchFamily="2" charset="0"/>
                  </a:rPr>
                  <a:t>Transport</a:t>
                </a:r>
              </a:p>
            </xdr:txBody>
          </xdr:sp>
          <xdr:sp macro="" textlink="">
            <xdr:nvSpPr>
              <xdr:cNvPr id="13" name="TextBox 15">
                <a:extLst>
                  <a:ext uri="{FF2B5EF4-FFF2-40B4-BE49-F238E27FC236}">
                    <a16:creationId xmlns:a16="http://schemas.microsoft.com/office/drawing/2014/main" id="{00000000-0008-0000-0C00-00000D000000}"/>
                  </a:ext>
                </a:extLst>
              </xdr:cNvPr>
              <xdr:cNvSpPr txBox="1"/>
            </xdr:nvSpPr>
            <xdr:spPr>
              <a:xfrm>
                <a:off x="8699145" y="5407223"/>
                <a:ext cx="698605" cy="461665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en-US"/>
                </a:defPPr>
                <a:lvl1pPr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1pPr>
                <a:lvl2pPr marL="4572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2pPr>
                <a:lvl3pPr marL="9144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3pPr>
                <a:lvl4pPr marL="13716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4pPr>
                <a:lvl5pPr marL="18288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9pPr>
              </a:lstStyle>
              <a:p>
                <a:pPr>
                  <a:spcBef>
                    <a:spcPts val="0"/>
                  </a:spcBef>
                </a:pPr>
                <a:r>
                  <a:rPr lang="en-US" sz="1200" b="1">
                    <a:solidFill>
                      <a:schemeClr val="tx1"/>
                    </a:solidFill>
                    <a:latin typeface="Roboto" panose="02000000000000000000" pitchFamily="2" charset="0"/>
                    <a:ea typeface="Roboto" panose="02000000000000000000" pitchFamily="2" charset="0"/>
                  </a:rPr>
                  <a:t>2030</a:t>
                </a:r>
                <a:br>
                  <a:rPr lang="en-US" sz="1200" b="1">
                    <a:solidFill>
                      <a:schemeClr val="tx1"/>
                    </a:solidFill>
                    <a:latin typeface="Roboto" panose="02000000000000000000" pitchFamily="2" charset="0"/>
                    <a:ea typeface="Roboto" panose="02000000000000000000" pitchFamily="2" charset="0"/>
                  </a:rPr>
                </a:br>
                <a:r>
                  <a:rPr lang="en-US" sz="1200" b="1">
                    <a:solidFill>
                      <a:schemeClr val="tx1"/>
                    </a:solidFill>
                    <a:latin typeface="Roboto" panose="02000000000000000000" pitchFamily="2" charset="0"/>
                    <a:ea typeface="Roboto" panose="02000000000000000000" pitchFamily="2" charset="0"/>
                  </a:rPr>
                  <a:t>Target</a:t>
                </a:r>
              </a:p>
            </xdr:txBody>
          </xdr:sp>
        </xdr:grpSp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00000000-0008-0000-0C00-000006000000}"/>
                </a:ext>
              </a:extLst>
            </xdr:cNvPr>
            <xdr:cNvSpPr txBox="1"/>
          </xdr:nvSpPr>
          <xdr:spPr>
            <a:xfrm>
              <a:off x="16674353" y="4930589"/>
              <a:ext cx="781111" cy="276999"/>
            </a:xfrm>
            <a:prstGeom prst="rect">
              <a:avLst/>
            </a:prstGeom>
            <a:noFill/>
          </xdr:spPr>
          <xdr:txBody>
            <a:bodyPr wrap="square" rtlCol="0">
              <a:noAutofit/>
            </a:bodyPr>
            <a:lstStyle>
              <a:defPPr>
                <a:defRPr lang="en-US"/>
              </a:defPPr>
              <a:lvl1pPr algn="ctr" rtl="0" eaLnBrk="0" fontAlgn="base" hangingPunct="0">
                <a:spcBef>
                  <a:spcPct val="50000"/>
                </a:spcBef>
                <a:spcAft>
                  <a:spcPct val="0"/>
                </a:spcAft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ctr" rtl="0" eaLnBrk="0" fontAlgn="base" hangingPunct="0">
                <a:spcBef>
                  <a:spcPct val="50000"/>
                </a:spcBef>
                <a:spcAft>
                  <a:spcPct val="0"/>
                </a:spcAft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ctr" rtl="0" eaLnBrk="0" fontAlgn="base" hangingPunct="0">
                <a:spcBef>
                  <a:spcPct val="50000"/>
                </a:spcBef>
                <a:spcAft>
                  <a:spcPct val="0"/>
                </a:spcAft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ctr" rtl="0" eaLnBrk="0" fontAlgn="base" hangingPunct="0">
                <a:spcBef>
                  <a:spcPct val="50000"/>
                </a:spcBef>
                <a:spcAft>
                  <a:spcPct val="0"/>
                </a:spcAft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ctr" rtl="0" eaLnBrk="0" fontAlgn="base" hangingPunct="0">
                <a:spcBef>
                  <a:spcPct val="50000"/>
                </a:spcBef>
                <a:spcAft>
                  <a:spcPct val="0"/>
                </a:spcAft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>
                <a:spcBef>
                  <a:spcPts val="0"/>
                </a:spcBef>
              </a:pPr>
              <a:r>
                <a:rPr lang="en-US" sz="1200">
                  <a:solidFill>
                    <a:schemeClr val="tx1"/>
                  </a:solidFill>
                  <a:latin typeface="Roboto" panose="02000000000000000000" pitchFamily="2" charset="0"/>
                  <a:ea typeface="Roboto" panose="02000000000000000000" pitchFamily="2" charset="0"/>
                </a:rPr>
                <a:t>Gap</a:t>
              </a:r>
            </a:p>
          </xdr:txBody>
        </xdr:sp>
      </xdr:grpSp>
    </xdr:grpSp>
    <xdr:clientData/>
  </xdr:twoCellAnchor>
  <xdr:twoCellAnchor>
    <xdr:from>
      <xdr:col>2</xdr:col>
      <xdr:colOff>58628</xdr:colOff>
      <xdr:row>18</xdr:row>
      <xdr:rowOff>0</xdr:rowOff>
    </xdr:from>
    <xdr:to>
      <xdr:col>12</xdr:col>
      <xdr:colOff>97319</xdr:colOff>
      <xdr:row>48</xdr:row>
      <xdr:rowOff>99582</xdr:rowOff>
    </xdr:to>
    <xdr:grpSp>
      <xdr:nvGrpSpPr>
        <xdr:cNvPr id="26" name="Group 25">
          <a:extLst>
            <a:ext uri="{FF2B5EF4-FFF2-40B4-BE49-F238E27FC236}">
              <a16:creationId xmlns:a16="http://schemas.microsoft.com/office/drawing/2014/main" id="{00000000-0008-0000-0C00-00001A000000}"/>
            </a:ext>
          </a:extLst>
        </xdr:cNvPr>
        <xdr:cNvGrpSpPr/>
      </xdr:nvGrpSpPr>
      <xdr:grpSpPr>
        <a:xfrm>
          <a:off x="1980946" y="3429000"/>
          <a:ext cx="6948646" cy="5814582"/>
          <a:chOff x="2045804" y="3361765"/>
          <a:chExt cx="7068515" cy="5702523"/>
        </a:xfrm>
      </xdr:grpSpPr>
      <xdr:grpSp>
        <xdr:nvGrpSpPr>
          <xdr:cNvPr id="27" name="Group 26">
            <a:extLst>
              <a:ext uri="{FF2B5EF4-FFF2-40B4-BE49-F238E27FC236}">
                <a16:creationId xmlns:a16="http://schemas.microsoft.com/office/drawing/2014/main" id="{00000000-0008-0000-0C00-00001B000000}"/>
              </a:ext>
            </a:extLst>
          </xdr:cNvPr>
          <xdr:cNvGrpSpPr/>
        </xdr:nvGrpSpPr>
        <xdr:grpSpPr>
          <a:xfrm>
            <a:off x="2045804" y="3361765"/>
            <a:ext cx="7068515" cy="5702523"/>
            <a:chOff x="10331822" y="3496236"/>
            <a:chExt cx="7081386" cy="5702523"/>
          </a:xfrm>
        </xdr:grpSpPr>
        <xdr:grpSp>
          <xdr:nvGrpSpPr>
            <xdr:cNvPr id="29" name="Group 28">
              <a:extLst>
                <a:ext uri="{FF2B5EF4-FFF2-40B4-BE49-F238E27FC236}">
                  <a16:creationId xmlns:a16="http://schemas.microsoft.com/office/drawing/2014/main" id="{00000000-0008-0000-0C00-00001D000000}"/>
                </a:ext>
              </a:extLst>
            </xdr:cNvPr>
            <xdr:cNvGrpSpPr/>
          </xdr:nvGrpSpPr>
          <xdr:grpSpPr>
            <a:xfrm>
              <a:off x="10331822" y="3496236"/>
              <a:ext cx="7081386" cy="5702523"/>
              <a:chOff x="2835087" y="2151529"/>
              <a:chExt cx="6992587" cy="5818317"/>
            </a:xfrm>
          </xdr:grpSpPr>
          <xdr:graphicFrame macro="">
            <xdr:nvGraphicFramePr>
              <xdr:cNvPr id="40" name="Chart 39">
                <a:extLst>
                  <a:ext uri="{FF2B5EF4-FFF2-40B4-BE49-F238E27FC236}">
                    <a16:creationId xmlns:a16="http://schemas.microsoft.com/office/drawing/2014/main" id="{00000000-0008-0000-0C00-000028000000}"/>
                  </a:ext>
                </a:extLst>
              </xdr:cNvPr>
              <xdr:cNvGraphicFramePr/>
            </xdr:nvGraphicFramePr>
            <xdr:xfrm>
              <a:off x="2835087" y="2311981"/>
              <a:ext cx="6992587" cy="5657865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2"/>
              </a:graphicData>
            </a:graphic>
          </xdr:graphicFrame>
          <xdr:grpSp>
            <xdr:nvGrpSpPr>
              <xdr:cNvPr id="41" name="Group 40">
                <a:extLst>
                  <a:ext uri="{FF2B5EF4-FFF2-40B4-BE49-F238E27FC236}">
                    <a16:creationId xmlns:a16="http://schemas.microsoft.com/office/drawing/2014/main" id="{00000000-0008-0000-0C00-000029000000}"/>
                  </a:ext>
                </a:extLst>
              </xdr:cNvPr>
              <xdr:cNvGrpSpPr/>
            </xdr:nvGrpSpPr>
            <xdr:grpSpPr>
              <a:xfrm>
                <a:off x="4269446" y="2151529"/>
                <a:ext cx="5509111" cy="3495699"/>
                <a:chOff x="0" y="0"/>
                <a:chExt cx="5261713" cy="3404669"/>
              </a:xfrm>
            </xdr:grpSpPr>
            <xdr:grpSp>
              <xdr:nvGrpSpPr>
                <xdr:cNvPr id="42" name="Group 41">
                  <a:extLst>
                    <a:ext uri="{FF2B5EF4-FFF2-40B4-BE49-F238E27FC236}">
                      <a16:creationId xmlns:a16="http://schemas.microsoft.com/office/drawing/2014/main" id="{00000000-0008-0000-0C00-00002A000000}"/>
                    </a:ext>
                  </a:extLst>
                </xdr:cNvPr>
                <xdr:cNvGrpSpPr/>
              </xdr:nvGrpSpPr>
              <xdr:grpSpPr>
                <a:xfrm>
                  <a:off x="4375861" y="2377005"/>
                  <a:ext cx="885852" cy="1027664"/>
                  <a:chOff x="4357949" y="2364634"/>
                  <a:chExt cx="893952" cy="1010510"/>
                </a:xfrm>
              </xdr:grpSpPr>
              <xdr:sp macro="" textlink="">
                <xdr:nvSpPr>
                  <xdr:cNvPr id="44" name="Rectangle 43">
                    <a:extLst>
                      <a:ext uri="{FF2B5EF4-FFF2-40B4-BE49-F238E27FC236}">
                        <a16:creationId xmlns:a16="http://schemas.microsoft.com/office/drawing/2014/main" id="{00000000-0008-0000-0C00-00002C000000}"/>
                      </a:ext>
                    </a:extLst>
                  </xdr:cNvPr>
                  <xdr:cNvSpPr>
                    <a:spLocks noChangeArrowheads="1"/>
                  </xdr:cNvSpPr>
                </xdr:nvSpPr>
                <xdr:spPr bwMode="auto">
                  <a:xfrm>
                    <a:off x="4357949" y="2393468"/>
                    <a:ext cx="137160" cy="137160"/>
                  </a:xfrm>
                  <a:prstGeom prst="rect">
                    <a:avLst/>
                  </a:prstGeom>
                  <a:solidFill>
                    <a:srgbClr val="8AC869"/>
                  </a:solidFill>
                  <a:ln>
                    <a:noFill/>
                  </a:ln>
                  <a:extLst>
                    <a:ext uri="{91240B29-F687-4F45-9708-019B960494DF}">
                      <a14:hiddenLine xmlns:a14="http://schemas.microsoft.com/office/drawing/2010/main" w="9525">
                        <a:solidFill>
                          <a:srgbClr val="000000"/>
                        </a:solidFill>
                        <a:miter lim="800000"/>
                        <a:headEnd/>
                        <a:tailEnd/>
                      </a14:hiddenLine>
                    </a:ext>
                  </a:extLst>
                </xdr:spPr>
                <xdr:txBody>
                  <a:bodyPr vert="horz" wrap="square" lIns="91440" tIns="45720" rIns="91440" bIns="45720" numCol="1" anchor="t" anchorCtr="0" compatLnSpc="1">
                    <a:prstTxWarp prst="textNoShape">
                      <a:avLst/>
                    </a:prstTxWarp>
                  </a:bodyPr>
                  <a:lstStyle>
                    <a:defPPr>
                      <a:defRPr lang="en-US"/>
                    </a:defPPr>
                    <a:lvl1pPr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1pPr>
                    <a:lvl2pPr marL="4572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2pPr>
                    <a:lvl3pPr marL="9144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3pPr>
                    <a:lvl4pPr marL="13716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4pPr>
                    <a:lvl5pPr marL="18288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9pPr>
                  </a:lstStyle>
                  <a:p>
                    <a:endParaRPr lang="en-US">
                      <a:solidFill>
                        <a:schemeClr val="tx1"/>
                      </a:solidFill>
                    </a:endParaRPr>
                  </a:p>
                </xdr:txBody>
              </xdr:sp>
              <xdr:sp macro="" textlink="">
                <xdr:nvSpPr>
                  <xdr:cNvPr id="45" name="Rectangle 44">
                    <a:extLst>
                      <a:ext uri="{FF2B5EF4-FFF2-40B4-BE49-F238E27FC236}">
                        <a16:creationId xmlns:a16="http://schemas.microsoft.com/office/drawing/2014/main" id="{00000000-0008-0000-0C00-00002D000000}"/>
                      </a:ext>
                    </a:extLst>
                  </xdr:cNvPr>
                  <xdr:cNvSpPr>
                    <a:spLocks noChangeArrowheads="1"/>
                  </xdr:cNvSpPr>
                </xdr:nvSpPr>
                <xdr:spPr bwMode="auto">
                  <a:xfrm>
                    <a:off x="4548022" y="2364634"/>
                    <a:ext cx="703879" cy="195546"/>
                  </a:xfrm>
                  <a:prstGeom prst="rect">
                    <a:avLst/>
                  </a:prstGeom>
                  <a:noFill/>
                  <a:ln>
                    <a:noFill/>
                  </a:ln>
                  <a:extLst>
                    <a:ext uri="{909E8E84-426E-40DD-AFC4-6F175D3DCCD1}">
                      <a14:hiddenFill xmlns:a14="http://schemas.microsoft.com/office/drawing/2010/main">
                        <a:solidFill>
                          <a:srgbClr val="FFFFFF"/>
                        </a:solidFill>
                      </a14:hiddenFill>
                    </a:ext>
                    <a:ext uri="{91240B29-F687-4F45-9708-019B960494DF}">
                      <a14:hiddenLine xmlns:a14="http://schemas.microsoft.com/office/drawing/2010/main" w="9525">
                        <a:solidFill>
                          <a:srgbClr val="000000"/>
                        </a:solidFill>
                        <a:miter lim="800000"/>
                        <a:headEnd/>
                        <a:tailEnd/>
                      </a14:hiddenLine>
                    </a:ext>
                  </a:extLst>
                </xdr:spPr>
                <xdr:txBody>
                  <a:bodyPr vert="horz" wrap="square" lIns="0" tIns="0" rIns="0" bIns="0" numCol="1" anchor="t" anchorCtr="0" compatLnSpc="1">
                    <a:prstTxWarp prst="textNoShape">
                      <a:avLst/>
                    </a:prstTxWarp>
                    <a:spAutoFit/>
                  </a:bodyPr>
                  <a:lstStyle>
                    <a:defPPr>
                      <a:defRPr lang="en-US"/>
                    </a:defPPr>
                    <a:lvl1pPr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1pPr>
                    <a:lvl2pPr marL="4572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2pPr>
                    <a:lvl3pPr marL="9144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3pPr>
                    <a:lvl4pPr marL="13716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4pPr>
                    <a:lvl5pPr marL="18288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9pPr>
                  </a:lstStyle>
                  <a:p>
                    <a:pPr marL="0" marR="0" lvl="0" indent="0" algn="l" defTabSz="914400" rtl="0" eaLnBrk="0" fontAlgn="base" latinLnBrk="0" hangingPunct="0">
                      <a:lnSpc>
                        <a:spcPct val="100000"/>
                      </a:lnSpc>
                      <a:spcBef>
                        <a:spcPct val="0"/>
                      </a:spcBef>
                      <a:spcAft>
                        <a:spcPct val="0"/>
                      </a:spcAft>
                      <a:buClrTx/>
                      <a:buSzTx/>
                      <a:buFontTx/>
                      <a:buNone/>
                      <a:tabLst/>
                    </a:pPr>
                    <a:r>
                      <a:rPr kumimoji="0" lang="en-US" altLang="en-US" sz="1300" b="0" i="0" u="none" strike="noStrike" cap="none" normalizeH="0" baseline="0">
                        <a:ln>
                          <a:noFill/>
                        </a:ln>
                        <a:effectLst/>
                        <a:latin typeface="Roboto" panose="02000000000000000000" pitchFamily="2" charset="0"/>
                        <a:ea typeface="Roboto" panose="02000000000000000000" pitchFamily="2" charset="0"/>
                      </a:rPr>
                      <a:t>Transport</a:t>
                    </a:r>
                    <a:endParaRPr kumimoji="0" lang="en-US" altLang="en-US" sz="1300" b="0" i="0" u="none" strike="noStrike" cap="none" normalizeH="0" baseline="-25000">
                      <a:ln>
                        <a:noFill/>
                      </a:ln>
                      <a:effectLst/>
                      <a:latin typeface="Roboto" panose="02000000000000000000" pitchFamily="2" charset="0"/>
                      <a:ea typeface="Roboto" panose="02000000000000000000" pitchFamily="2" charset="0"/>
                    </a:endParaRPr>
                  </a:p>
                </xdr:txBody>
              </xdr:sp>
              <xdr:sp macro="" textlink="">
                <xdr:nvSpPr>
                  <xdr:cNvPr id="46" name="Rectangle 45">
                    <a:extLst>
                      <a:ext uri="{FF2B5EF4-FFF2-40B4-BE49-F238E27FC236}">
                        <a16:creationId xmlns:a16="http://schemas.microsoft.com/office/drawing/2014/main" id="{00000000-0008-0000-0C00-00002E000000}"/>
                      </a:ext>
                    </a:extLst>
                  </xdr:cNvPr>
                  <xdr:cNvSpPr>
                    <a:spLocks noChangeArrowheads="1"/>
                  </xdr:cNvSpPr>
                </xdr:nvSpPr>
                <xdr:spPr bwMode="auto">
                  <a:xfrm>
                    <a:off x="4357949" y="2668684"/>
                    <a:ext cx="137160" cy="137160"/>
                  </a:xfrm>
                  <a:prstGeom prst="rect">
                    <a:avLst/>
                  </a:prstGeom>
                  <a:solidFill>
                    <a:srgbClr val="DA7D45"/>
                  </a:solidFill>
                  <a:ln>
                    <a:noFill/>
                  </a:ln>
                  <a:extLst>
                    <a:ext uri="{91240B29-F687-4F45-9708-019B960494DF}">
                      <a14:hiddenLine xmlns:a14="http://schemas.microsoft.com/office/drawing/2010/main" w="9525">
                        <a:solidFill>
                          <a:srgbClr val="000000"/>
                        </a:solidFill>
                        <a:miter lim="800000"/>
                        <a:headEnd/>
                        <a:tailEnd/>
                      </a14:hiddenLine>
                    </a:ext>
                  </a:extLst>
                </xdr:spPr>
                <xdr:txBody>
                  <a:bodyPr vert="horz" wrap="square" lIns="91440" tIns="45720" rIns="91440" bIns="45720" numCol="1" anchor="t" anchorCtr="0" compatLnSpc="1">
                    <a:prstTxWarp prst="textNoShape">
                      <a:avLst/>
                    </a:prstTxWarp>
                  </a:bodyPr>
                  <a:lstStyle>
                    <a:defPPr>
                      <a:defRPr lang="en-US"/>
                    </a:defPPr>
                    <a:lvl1pPr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1pPr>
                    <a:lvl2pPr marL="4572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2pPr>
                    <a:lvl3pPr marL="9144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3pPr>
                    <a:lvl4pPr marL="13716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4pPr>
                    <a:lvl5pPr marL="18288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9pPr>
                  </a:lstStyle>
                  <a:p>
                    <a:endParaRPr lang="en-US">
                      <a:solidFill>
                        <a:schemeClr val="tx1"/>
                      </a:solidFill>
                    </a:endParaRPr>
                  </a:p>
                </xdr:txBody>
              </xdr:sp>
              <xdr:sp macro="" textlink="">
                <xdr:nvSpPr>
                  <xdr:cNvPr id="47" name="Rectangle 46">
                    <a:extLst>
                      <a:ext uri="{FF2B5EF4-FFF2-40B4-BE49-F238E27FC236}">
                        <a16:creationId xmlns:a16="http://schemas.microsoft.com/office/drawing/2014/main" id="{00000000-0008-0000-0C00-00002F000000}"/>
                      </a:ext>
                    </a:extLst>
                  </xdr:cNvPr>
                  <xdr:cNvSpPr>
                    <a:spLocks noChangeArrowheads="1"/>
                  </xdr:cNvSpPr>
                </xdr:nvSpPr>
                <xdr:spPr bwMode="auto">
                  <a:xfrm>
                    <a:off x="4548022" y="2644607"/>
                    <a:ext cx="665055" cy="195546"/>
                  </a:xfrm>
                  <a:prstGeom prst="rect">
                    <a:avLst/>
                  </a:prstGeom>
                  <a:noFill/>
                  <a:ln>
                    <a:noFill/>
                  </a:ln>
                  <a:extLst>
                    <a:ext uri="{909E8E84-426E-40DD-AFC4-6F175D3DCCD1}">
                      <a14:hiddenFill xmlns:a14="http://schemas.microsoft.com/office/drawing/2010/main">
                        <a:solidFill>
                          <a:srgbClr val="FFFFFF"/>
                        </a:solidFill>
                      </a14:hiddenFill>
                    </a:ext>
                    <a:ext uri="{91240B29-F687-4F45-9708-019B960494DF}">
                      <a14:hiddenLine xmlns:a14="http://schemas.microsoft.com/office/drawing/2010/main" w="9525">
                        <a:solidFill>
                          <a:srgbClr val="000000"/>
                        </a:solidFill>
                        <a:miter lim="800000"/>
                        <a:headEnd/>
                        <a:tailEnd/>
                      </a14:hiddenLine>
                    </a:ext>
                  </a:extLst>
                </xdr:spPr>
                <xdr:txBody>
                  <a:bodyPr vert="horz" wrap="square" lIns="0" tIns="0" rIns="0" bIns="0" numCol="1" anchor="t" anchorCtr="0" compatLnSpc="1">
                    <a:prstTxWarp prst="textNoShape">
                      <a:avLst/>
                    </a:prstTxWarp>
                    <a:spAutoFit/>
                  </a:bodyPr>
                  <a:lstStyle>
                    <a:defPPr>
                      <a:defRPr lang="en-US"/>
                    </a:defPPr>
                    <a:lvl1pPr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1pPr>
                    <a:lvl2pPr marL="4572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2pPr>
                    <a:lvl3pPr marL="9144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3pPr>
                    <a:lvl4pPr marL="13716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4pPr>
                    <a:lvl5pPr marL="18288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9pPr>
                  </a:lstStyle>
                  <a:p>
                    <a:pPr marL="0" marR="0" lvl="0" indent="0" algn="l" defTabSz="914400" rtl="0" eaLnBrk="0" fontAlgn="base" latinLnBrk="0" hangingPunct="0">
                      <a:lnSpc>
                        <a:spcPct val="100000"/>
                      </a:lnSpc>
                      <a:spcBef>
                        <a:spcPct val="0"/>
                      </a:spcBef>
                      <a:spcAft>
                        <a:spcPct val="0"/>
                      </a:spcAft>
                      <a:buClrTx/>
                      <a:buSzTx/>
                      <a:buFontTx/>
                      <a:buNone/>
                      <a:tabLst/>
                    </a:pPr>
                    <a:r>
                      <a:rPr lang="en-US" altLang="en-US" sz="1300">
                        <a:latin typeface="Roboto" panose="02000000000000000000" pitchFamily="2" charset="0"/>
                        <a:ea typeface="Roboto" panose="02000000000000000000" pitchFamily="2" charset="0"/>
                      </a:rPr>
                      <a:t>Buildings</a:t>
                    </a:r>
                    <a:endParaRPr kumimoji="0" lang="en-US" altLang="en-US" sz="1300" b="0" i="0" u="none" strike="noStrike" cap="none" normalizeH="0" baseline="-25000">
                      <a:ln>
                        <a:noFill/>
                      </a:ln>
                      <a:effectLst/>
                      <a:latin typeface="Roboto" panose="02000000000000000000" pitchFamily="2" charset="0"/>
                      <a:ea typeface="Roboto" panose="02000000000000000000" pitchFamily="2" charset="0"/>
                    </a:endParaRPr>
                  </a:p>
                </xdr:txBody>
              </xdr:sp>
              <xdr:sp macro="" textlink="">
                <xdr:nvSpPr>
                  <xdr:cNvPr id="48" name="Rectangle 47">
                    <a:extLst>
                      <a:ext uri="{FF2B5EF4-FFF2-40B4-BE49-F238E27FC236}">
                        <a16:creationId xmlns:a16="http://schemas.microsoft.com/office/drawing/2014/main" id="{00000000-0008-0000-0C00-000030000000}"/>
                      </a:ext>
                    </a:extLst>
                  </xdr:cNvPr>
                  <xdr:cNvSpPr>
                    <a:spLocks noChangeArrowheads="1"/>
                  </xdr:cNvSpPr>
                </xdr:nvSpPr>
                <xdr:spPr bwMode="auto">
                  <a:xfrm>
                    <a:off x="4357949" y="2938561"/>
                    <a:ext cx="137160" cy="137160"/>
                  </a:xfrm>
                  <a:prstGeom prst="rect">
                    <a:avLst/>
                  </a:prstGeom>
                  <a:solidFill>
                    <a:srgbClr val="E5BA4F"/>
                  </a:solidFill>
                  <a:ln>
                    <a:noFill/>
                  </a:ln>
                  <a:extLst>
                    <a:ext uri="{91240B29-F687-4F45-9708-019B960494DF}">
                      <a14:hiddenLine xmlns:a14="http://schemas.microsoft.com/office/drawing/2010/main" w="9525">
                        <a:solidFill>
                          <a:srgbClr val="000000"/>
                        </a:solidFill>
                        <a:miter lim="800000"/>
                        <a:headEnd/>
                        <a:tailEnd/>
                      </a14:hiddenLine>
                    </a:ext>
                  </a:extLst>
                </xdr:spPr>
                <xdr:txBody>
                  <a:bodyPr vert="horz" wrap="square" lIns="91440" tIns="45720" rIns="91440" bIns="45720" numCol="1" anchor="t" anchorCtr="0" compatLnSpc="1">
                    <a:prstTxWarp prst="textNoShape">
                      <a:avLst/>
                    </a:prstTxWarp>
                  </a:bodyPr>
                  <a:lstStyle>
                    <a:defPPr>
                      <a:defRPr lang="en-US"/>
                    </a:defPPr>
                    <a:lvl1pPr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1pPr>
                    <a:lvl2pPr marL="4572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2pPr>
                    <a:lvl3pPr marL="9144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3pPr>
                    <a:lvl4pPr marL="13716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4pPr>
                    <a:lvl5pPr marL="18288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9pPr>
                  </a:lstStyle>
                  <a:p>
                    <a:endParaRPr lang="en-US">
                      <a:solidFill>
                        <a:schemeClr val="tx1"/>
                      </a:solidFill>
                    </a:endParaRPr>
                  </a:p>
                </xdr:txBody>
              </xdr:sp>
              <xdr:sp macro="" textlink="">
                <xdr:nvSpPr>
                  <xdr:cNvPr id="49" name="Rectangle 48">
                    <a:extLst>
                      <a:ext uri="{FF2B5EF4-FFF2-40B4-BE49-F238E27FC236}">
                        <a16:creationId xmlns:a16="http://schemas.microsoft.com/office/drawing/2014/main" id="{00000000-0008-0000-0C00-000031000000}"/>
                      </a:ext>
                    </a:extLst>
                  </xdr:cNvPr>
                  <xdr:cNvSpPr>
                    <a:spLocks noChangeArrowheads="1"/>
                  </xdr:cNvSpPr>
                </xdr:nvSpPr>
                <xdr:spPr bwMode="auto">
                  <a:xfrm>
                    <a:off x="4548022" y="2911310"/>
                    <a:ext cx="606755" cy="195546"/>
                  </a:xfrm>
                  <a:prstGeom prst="rect">
                    <a:avLst/>
                  </a:prstGeom>
                  <a:noFill/>
                  <a:ln>
                    <a:noFill/>
                  </a:ln>
                  <a:extLst>
                    <a:ext uri="{909E8E84-426E-40DD-AFC4-6F175D3DCCD1}">
                      <a14:hiddenFill xmlns:a14="http://schemas.microsoft.com/office/drawing/2010/main">
                        <a:solidFill>
                          <a:srgbClr val="FFFFFF"/>
                        </a:solidFill>
                      </a14:hiddenFill>
                    </a:ext>
                    <a:ext uri="{91240B29-F687-4F45-9708-019B960494DF}">
                      <a14:hiddenLine xmlns:a14="http://schemas.microsoft.com/office/drawing/2010/main" w="9525">
                        <a:solidFill>
                          <a:srgbClr val="000000"/>
                        </a:solidFill>
                        <a:miter lim="800000"/>
                        <a:headEnd/>
                        <a:tailEnd/>
                      </a14:hiddenLine>
                    </a:ext>
                  </a:extLst>
                </xdr:spPr>
                <xdr:txBody>
                  <a:bodyPr vert="horz" wrap="square" lIns="0" tIns="0" rIns="0" bIns="0" numCol="1" anchor="t" anchorCtr="0" compatLnSpc="1">
                    <a:prstTxWarp prst="textNoShape">
                      <a:avLst/>
                    </a:prstTxWarp>
                    <a:spAutoFit/>
                  </a:bodyPr>
                  <a:lstStyle>
                    <a:defPPr>
                      <a:defRPr lang="en-US"/>
                    </a:defPPr>
                    <a:lvl1pPr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1pPr>
                    <a:lvl2pPr marL="4572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2pPr>
                    <a:lvl3pPr marL="9144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3pPr>
                    <a:lvl4pPr marL="13716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4pPr>
                    <a:lvl5pPr marL="18288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9pPr>
                  </a:lstStyle>
                  <a:p>
                    <a:pPr marL="0" marR="0" lvl="0" indent="0" algn="l" defTabSz="914400" rtl="0" eaLnBrk="0" fontAlgn="base" latinLnBrk="0" hangingPunct="0">
                      <a:lnSpc>
                        <a:spcPct val="100000"/>
                      </a:lnSpc>
                      <a:spcBef>
                        <a:spcPct val="0"/>
                      </a:spcBef>
                      <a:spcAft>
                        <a:spcPct val="0"/>
                      </a:spcAft>
                      <a:buClrTx/>
                      <a:buSzTx/>
                      <a:buFontTx/>
                      <a:buNone/>
                      <a:tabLst/>
                    </a:pPr>
                    <a:r>
                      <a:rPr kumimoji="0" lang="en-US" altLang="en-US" sz="1300" b="0" i="0" u="none" strike="noStrike" cap="none" normalizeH="0" baseline="0">
                        <a:ln>
                          <a:noFill/>
                        </a:ln>
                        <a:effectLst/>
                        <a:latin typeface="Roboto" panose="02000000000000000000" pitchFamily="2" charset="0"/>
                        <a:ea typeface="Roboto" panose="02000000000000000000" pitchFamily="2" charset="0"/>
                      </a:rPr>
                      <a:t>Industry</a:t>
                    </a:r>
                    <a:endParaRPr kumimoji="0" lang="en-US" altLang="en-US" sz="1300" b="0" i="0" u="none" strike="noStrike" cap="none" normalizeH="0" baseline="-25000">
                      <a:ln>
                        <a:noFill/>
                      </a:ln>
                      <a:effectLst/>
                      <a:latin typeface="Roboto" panose="02000000000000000000" pitchFamily="2" charset="0"/>
                      <a:ea typeface="Roboto" panose="02000000000000000000" pitchFamily="2" charset="0"/>
                    </a:endParaRPr>
                  </a:p>
                </xdr:txBody>
              </xdr:sp>
              <xdr:sp macro="" textlink="">
                <xdr:nvSpPr>
                  <xdr:cNvPr id="50" name="Rectangle 49">
                    <a:extLst>
                      <a:ext uri="{FF2B5EF4-FFF2-40B4-BE49-F238E27FC236}">
                        <a16:creationId xmlns:a16="http://schemas.microsoft.com/office/drawing/2014/main" id="{00000000-0008-0000-0C00-000032000000}"/>
                      </a:ext>
                    </a:extLst>
                  </xdr:cNvPr>
                  <xdr:cNvSpPr>
                    <a:spLocks noChangeArrowheads="1"/>
                  </xdr:cNvSpPr>
                </xdr:nvSpPr>
                <xdr:spPr bwMode="auto">
                  <a:xfrm>
                    <a:off x="4357949" y="3202088"/>
                    <a:ext cx="137160" cy="137160"/>
                  </a:xfrm>
                  <a:prstGeom prst="rect">
                    <a:avLst/>
                  </a:prstGeom>
                  <a:solidFill>
                    <a:srgbClr val="948BB3"/>
                  </a:solidFill>
                  <a:ln>
                    <a:noFill/>
                  </a:ln>
                  <a:extLst>
                    <a:ext uri="{91240B29-F687-4F45-9708-019B960494DF}">
                      <a14:hiddenLine xmlns:a14="http://schemas.microsoft.com/office/drawing/2010/main" w="9525">
                        <a:solidFill>
                          <a:srgbClr val="000000"/>
                        </a:solidFill>
                        <a:miter lim="800000"/>
                        <a:headEnd/>
                        <a:tailEnd/>
                      </a14:hiddenLine>
                    </a:ext>
                  </a:extLst>
                </xdr:spPr>
                <xdr:txBody>
                  <a:bodyPr vert="horz" wrap="square" lIns="91440" tIns="45720" rIns="91440" bIns="45720" numCol="1" anchor="t" anchorCtr="0" compatLnSpc="1">
                    <a:prstTxWarp prst="textNoShape">
                      <a:avLst/>
                    </a:prstTxWarp>
                  </a:bodyPr>
                  <a:lstStyle>
                    <a:defPPr>
                      <a:defRPr lang="en-US"/>
                    </a:defPPr>
                    <a:lvl1pPr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1pPr>
                    <a:lvl2pPr marL="4572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2pPr>
                    <a:lvl3pPr marL="9144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3pPr>
                    <a:lvl4pPr marL="13716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4pPr>
                    <a:lvl5pPr marL="18288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9pPr>
                  </a:lstStyle>
                  <a:p>
                    <a:endParaRPr lang="en-US">
                      <a:solidFill>
                        <a:schemeClr val="tx1"/>
                      </a:solidFill>
                    </a:endParaRPr>
                  </a:p>
                </xdr:txBody>
              </xdr:sp>
              <xdr:sp macro="" textlink="">
                <xdr:nvSpPr>
                  <xdr:cNvPr id="51" name="Rectangle 50">
                    <a:extLst>
                      <a:ext uri="{FF2B5EF4-FFF2-40B4-BE49-F238E27FC236}">
                        <a16:creationId xmlns:a16="http://schemas.microsoft.com/office/drawing/2014/main" id="{00000000-0008-0000-0C00-000033000000}"/>
                      </a:ext>
                    </a:extLst>
                  </xdr:cNvPr>
                  <xdr:cNvSpPr>
                    <a:spLocks noChangeArrowheads="1"/>
                  </xdr:cNvSpPr>
                </xdr:nvSpPr>
                <xdr:spPr bwMode="auto">
                  <a:xfrm>
                    <a:off x="4548022" y="3179598"/>
                    <a:ext cx="538876" cy="195546"/>
                  </a:xfrm>
                  <a:prstGeom prst="rect">
                    <a:avLst/>
                  </a:prstGeom>
                  <a:noFill/>
                  <a:ln>
                    <a:noFill/>
                  </a:ln>
                  <a:extLst>
                    <a:ext uri="{909E8E84-426E-40DD-AFC4-6F175D3DCCD1}">
                      <a14:hiddenFill xmlns:a14="http://schemas.microsoft.com/office/drawing/2010/main">
                        <a:solidFill>
                          <a:srgbClr val="FFFFFF"/>
                        </a:solidFill>
                      </a14:hiddenFill>
                    </a:ext>
                    <a:ext uri="{91240B29-F687-4F45-9708-019B960494DF}">
                      <a14:hiddenLine xmlns:a14="http://schemas.microsoft.com/office/drawing/2010/main" w="9525">
                        <a:solidFill>
                          <a:srgbClr val="000000"/>
                        </a:solidFill>
                        <a:miter lim="800000"/>
                        <a:headEnd/>
                        <a:tailEnd/>
                      </a14:hiddenLine>
                    </a:ext>
                  </a:extLst>
                </xdr:spPr>
                <xdr:txBody>
                  <a:bodyPr vert="horz" wrap="square" lIns="0" tIns="0" rIns="0" bIns="0" numCol="1" anchor="t" anchorCtr="0" compatLnSpc="1">
                    <a:prstTxWarp prst="textNoShape">
                      <a:avLst/>
                    </a:prstTxWarp>
                    <a:spAutoFit/>
                  </a:bodyPr>
                  <a:lstStyle>
                    <a:defPPr>
                      <a:defRPr lang="en-US"/>
                    </a:defPPr>
                    <a:lvl1pPr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1pPr>
                    <a:lvl2pPr marL="4572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2pPr>
                    <a:lvl3pPr marL="9144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3pPr>
                    <a:lvl4pPr marL="13716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4pPr>
                    <a:lvl5pPr marL="18288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9pPr>
                  </a:lstStyle>
                  <a:p>
                    <a:pPr marL="0" marR="0" lvl="0" indent="0" algn="l" defTabSz="914400" rtl="0" eaLnBrk="0" fontAlgn="base" latinLnBrk="0" hangingPunct="0">
                      <a:lnSpc>
                        <a:spcPct val="100000"/>
                      </a:lnSpc>
                      <a:spcBef>
                        <a:spcPct val="0"/>
                      </a:spcBef>
                      <a:spcAft>
                        <a:spcPct val="0"/>
                      </a:spcAft>
                      <a:buClrTx/>
                      <a:buSzTx/>
                      <a:buFontTx/>
                      <a:buNone/>
                      <a:tabLst/>
                    </a:pPr>
                    <a:r>
                      <a:rPr lang="en-US" altLang="en-US" sz="1300">
                        <a:latin typeface="Roboto" panose="02000000000000000000" pitchFamily="2" charset="0"/>
                        <a:ea typeface="Roboto" panose="02000000000000000000" pitchFamily="2" charset="0"/>
                      </a:rPr>
                      <a:t>Electric</a:t>
                    </a:r>
                    <a:endParaRPr kumimoji="0" lang="en-US" altLang="en-US" sz="1300" b="0" i="0" u="none" strike="noStrike" cap="none" normalizeH="0" baseline="-25000">
                      <a:ln>
                        <a:noFill/>
                      </a:ln>
                      <a:effectLst/>
                      <a:latin typeface="Roboto" panose="02000000000000000000" pitchFamily="2" charset="0"/>
                      <a:ea typeface="Roboto" panose="02000000000000000000" pitchFamily="2" charset="0"/>
                    </a:endParaRPr>
                  </a:p>
                </xdr:txBody>
              </xdr:sp>
            </xdr:grpSp>
            <mc:AlternateContent xmlns:mc="http://schemas.openxmlformats.org/markup-compatibility/2006">
              <mc:Choice xmlns:a14="http://schemas.microsoft.com/office/drawing/2010/main" Requires="a14">
                <xdr:grpSp>
                  <xdr:nvGrpSpPr>
                    <xdr:cNvPr id="43" name="Group 42">
                      <a:extLst>
                        <a:ext uri="{FF2B5EF4-FFF2-40B4-BE49-F238E27FC236}">
                          <a16:creationId xmlns:a16="http://schemas.microsoft.com/office/drawing/2014/main" id="{00000000-0008-0000-0C00-00002B000000}"/>
                        </a:ext>
                      </a:extLst>
                    </xdr:cNvPr>
                    <xdr:cNvGrpSpPr/>
                  </xdr:nvGrpSpPr>
                  <xdr:grpSpPr>
                    <a:xfrm>
                      <a:off x="0" y="0"/>
                      <a:ext cx="0" cy="0"/>
                      <a:chOff x="0" y="0"/>
                      <a:chExt cx="0" cy="0"/>
                    </a:xfrm>
                  </xdr:grpSpPr>
                </xdr:grpSp>
              </mc:Choice>
              <mc:Fallback/>
            </mc:AlternateContent>
          </xdr:grpSp>
        </xdr:grpSp>
        <xdr:grpSp>
          <xdr:nvGrpSpPr>
            <xdr:cNvPr id="30" name="Group 29">
              <a:extLst>
                <a:ext uri="{FF2B5EF4-FFF2-40B4-BE49-F238E27FC236}">
                  <a16:creationId xmlns:a16="http://schemas.microsoft.com/office/drawing/2014/main" id="{00000000-0008-0000-0C00-00001E000000}"/>
                </a:ext>
              </a:extLst>
            </xdr:cNvPr>
            <xdr:cNvGrpSpPr/>
          </xdr:nvGrpSpPr>
          <xdr:grpSpPr>
            <a:xfrm>
              <a:off x="11249703" y="8382010"/>
              <a:ext cx="5076758" cy="461665"/>
              <a:chOff x="11264644" y="4930588"/>
              <a:chExt cx="5076758" cy="461665"/>
            </a:xfrm>
          </xdr:grpSpPr>
          <xdr:grpSp>
            <xdr:nvGrpSpPr>
              <xdr:cNvPr id="31" name="Group 30">
                <a:extLst>
                  <a:ext uri="{FF2B5EF4-FFF2-40B4-BE49-F238E27FC236}">
                    <a16:creationId xmlns:a16="http://schemas.microsoft.com/office/drawing/2014/main" id="{00000000-0008-0000-0C00-00001F000000}"/>
                  </a:ext>
                </a:extLst>
              </xdr:cNvPr>
              <xdr:cNvGrpSpPr/>
            </xdr:nvGrpSpPr>
            <xdr:grpSpPr>
              <a:xfrm>
                <a:off x="11264644" y="4930588"/>
                <a:ext cx="5076758" cy="461665"/>
                <a:chOff x="2355612" y="5407223"/>
                <a:chExt cx="5076758" cy="461665"/>
              </a:xfrm>
            </xdr:grpSpPr>
            <xdr:sp macro="" textlink="">
              <xdr:nvSpPr>
                <xdr:cNvPr id="33" name="TextBox 3">
                  <a:extLst>
                    <a:ext uri="{FF2B5EF4-FFF2-40B4-BE49-F238E27FC236}">
                      <a16:creationId xmlns:a16="http://schemas.microsoft.com/office/drawing/2014/main" id="{00000000-0008-0000-0C00-000021000000}"/>
                    </a:ext>
                  </a:extLst>
                </xdr:cNvPr>
                <xdr:cNvSpPr txBox="1"/>
              </xdr:nvSpPr>
              <xdr:spPr>
                <a:xfrm>
                  <a:off x="2355612" y="5410200"/>
                  <a:ext cx="623367" cy="276999"/>
                </a:xfrm>
                <a:prstGeom prst="rect">
                  <a:avLst/>
                </a:prstGeom>
                <a:noFill/>
              </xdr:spPr>
              <xdr:txBody>
                <a:bodyPr wrap="square" rtlCol="0">
                  <a:spAutoFit/>
                </a:bodyPr>
                <a:lstStyle>
                  <a:defPPr>
                    <a:defRPr lang="en-US"/>
                  </a:defPPr>
                  <a:lvl1pPr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1pPr>
                  <a:lvl2pPr marL="4572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2pPr>
                  <a:lvl3pPr marL="9144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3pPr>
                  <a:lvl4pPr marL="13716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4pPr>
                  <a:lvl5pPr marL="18288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9pPr>
                </a:lstStyle>
                <a:p>
                  <a:pPr>
                    <a:spcBef>
                      <a:spcPts val="0"/>
                    </a:spcBef>
                  </a:pPr>
                  <a:r>
                    <a:rPr lang="en-US" sz="1200" b="1">
                      <a:solidFill>
                        <a:schemeClr val="tx1"/>
                      </a:solidFill>
                      <a:latin typeface="Roboto" panose="02000000000000000000" pitchFamily="2" charset="0"/>
                      <a:ea typeface="Roboto" panose="02000000000000000000" pitchFamily="2" charset="0"/>
                    </a:rPr>
                    <a:t>2005</a:t>
                  </a:r>
                </a:p>
              </xdr:txBody>
            </xdr:sp>
            <xdr:sp macro="" textlink="">
              <xdr:nvSpPr>
                <xdr:cNvPr id="34" name="TextBox 7">
                  <a:extLst>
                    <a:ext uri="{FF2B5EF4-FFF2-40B4-BE49-F238E27FC236}">
                      <a16:creationId xmlns:a16="http://schemas.microsoft.com/office/drawing/2014/main" id="{00000000-0008-0000-0C00-000022000000}"/>
                    </a:ext>
                  </a:extLst>
                </xdr:cNvPr>
                <xdr:cNvSpPr txBox="1"/>
              </xdr:nvSpPr>
              <xdr:spPr>
                <a:xfrm>
                  <a:off x="3009789" y="5410200"/>
                  <a:ext cx="623367" cy="276999"/>
                </a:xfrm>
                <a:prstGeom prst="rect">
                  <a:avLst/>
                </a:prstGeom>
                <a:noFill/>
              </xdr:spPr>
              <xdr:txBody>
                <a:bodyPr wrap="square" rtlCol="0">
                  <a:spAutoFit/>
                </a:bodyPr>
                <a:lstStyle>
                  <a:defPPr>
                    <a:defRPr lang="en-US"/>
                  </a:defPPr>
                  <a:lvl1pPr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1pPr>
                  <a:lvl2pPr marL="4572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2pPr>
                  <a:lvl3pPr marL="9144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3pPr>
                  <a:lvl4pPr marL="13716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4pPr>
                  <a:lvl5pPr marL="18288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9pPr>
                </a:lstStyle>
                <a:p>
                  <a:pPr>
                    <a:spcBef>
                      <a:spcPts val="0"/>
                    </a:spcBef>
                  </a:pPr>
                  <a:r>
                    <a:rPr lang="en-US" sz="1200" b="1">
                      <a:solidFill>
                        <a:schemeClr val="tx1"/>
                      </a:solidFill>
                      <a:latin typeface="Roboto" panose="02000000000000000000" pitchFamily="2" charset="0"/>
                      <a:ea typeface="Roboto" panose="02000000000000000000" pitchFamily="2" charset="0"/>
                    </a:rPr>
                    <a:t>2021</a:t>
                  </a:r>
                </a:p>
              </xdr:txBody>
            </xdr:sp>
            <xdr:sp macro="" textlink="">
              <xdr:nvSpPr>
                <xdr:cNvPr id="35" name="TextBox 8">
                  <a:extLst>
                    <a:ext uri="{FF2B5EF4-FFF2-40B4-BE49-F238E27FC236}">
                      <a16:creationId xmlns:a16="http://schemas.microsoft.com/office/drawing/2014/main" id="{00000000-0008-0000-0C00-000023000000}"/>
                    </a:ext>
                  </a:extLst>
                </xdr:cNvPr>
                <xdr:cNvSpPr txBox="1"/>
              </xdr:nvSpPr>
              <xdr:spPr>
                <a:xfrm>
                  <a:off x="3639008" y="5409403"/>
                  <a:ext cx="701996" cy="278684"/>
                </a:xfrm>
                <a:prstGeom prst="rect">
                  <a:avLst/>
                </a:prstGeom>
                <a:noFill/>
              </xdr:spPr>
              <xdr:txBody>
                <a:bodyPr wrap="square" rtlCol="0">
                  <a:spAutoFit/>
                </a:bodyPr>
                <a:lstStyle>
                  <a:defPPr>
                    <a:defRPr lang="en-US"/>
                  </a:defPPr>
                  <a:lvl1pPr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1pPr>
                  <a:lvl2pPr marL="4572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2pPr>
                  <a:lvl3pPr marL="9144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3pPr>
                  <a:lvl4pPr marL="13716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4pPr>
                  <a:lvl5pPr marL="18288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9pPr>
                </a:lstStyle>
                <a:p>
                  <a:pPr>
                    <a:spcBef>
                      <a:spcPts val="0"/>
                    </a:spcBef>
                  </a:pPr>
                  <a:r>
                    <a:rPr lang="en-US" sz="1200">
                      <a:solidFill>
                        <a:schemeClr val="tx1"/>
                      </a:solidFill>
                      <a:latin typeface="Roboto" panose="02000000000000000000" pitchFamily="2" charset="0"/>
                      <a:ea typeface="Roboto" panose="02000000000000000000" pitchFamily="2" charset="0"/>
                    </a:rPr>
                    <a:t>Electric</a:t>
                  </a:r>
                </a:p>
              </xdr:txBody>
            </xdr:sp>
            <xdr:sp macro="" textlink="">
              <xdr:nvSpPr>
                <xdr:cNvPr id="36" name="TextBox 9">
                  <a:extLst>
                    <a:ext uri="{FF2B5EF4-FFF2-40B4-BE49-F238E27FC236}">
                      <a16:creationId xmlns:a16="http://schemas.microsoft.com/office/drawing/2014/main" id="{00000000-0008-0000-0C00-000024000000}"/>
                    </a:ext>
                  </a:extLst>
                </xdr:cNvPr>
                <xdr:cNvSpPr txBox="1"/>
              </xdr:nvSpPr>
              <xdr:spPr>
                <a:xfrm>
                  <a:off x="4258039" y="5409403"/>
                  <a:ext cx="749628" cy="276999"/>
                </a:xfrm>
                <a:prstGeom prst="rect">
                  <a:avLst/>
                </a:prstGeom>
                <a:noFill/>
              </xdr:spPr>
              <xdr:txBody>
                <a:bodyPr wrap="square" rtlCol="0">
                  <a:spAutoFit/>
                </a:bodyPr>
                <a:lstStyle>
                  <a:defPPr>
                    <a:defRPr lang="en-US"/>
                  </a:defPPr>
                  <a:lvl1pPr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1pPr>
                  <a:lvl2pPr marL="4572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2pPr>
                  <a:lvl3pPr marL="9144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3pPr>
                  <a:lvl4pPr marL="13716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4pPr>
                  <a:lvl5pPr marL="18288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9pPr>
                </a:lstStyle>
                <a:p>
                  <a:pPr>
                    <a:spcBef>
                      <a:spcPts val="0"/>
                    </a:spcBef>
                  </a:pPr>
                  <a:r>
                    <a:rPr lang="en-US" sz="1200">
                      <a:solidFill>
                        <a:schemeClr val="tx1"/>
                      </a:solidFill>
                      <a:latin typeface="Roboto" panose="02000000000000000000" pitchFamily="2" charset="0"/>
                      <a:ea typeface="Roboto" panose="02000000000000000000" pitchFamily="2" charset="0"/>
                    </a:rPr>
                    <a:t>Industry</a:t>
                  </a:r>
                </a:p>
              </xdr:txBody>
            </xdr:sp>
            <xdr:sp macro="" textlink="">
              <xdr:nvSpPr>
                <xdr:cNvPr id="37" name="TextBox 10">
                  <a:extLst>
                    <a:ext uri="{FF2B5EF4-FFF2-40B4-BE49-F238E27FC236}">
                      <a16:creationId xmlns:a16="http://schemas.microsoft.com/office/drawing/2014/main" id="{00000000-0008-0000-0C00-000025000000}"/>
                    </a:ext>
                  </a:extLst>
                </xdr:cNvPr>
                <xdr:cNvSpPr txBox="1"/>
              </xdr:nvSpPr>
              <xdr:spPr>
                <a:xfrm>
                  <a:off x="4856627" y="5409402"/>
                  <a:ext cx="846556" cy="278684"/>
                </a:xfrm>
                <a:prstGeom prst="rect">
                  <a:avLst/>
                </a:prstGeom>
                <a:noFill/>
              </xdr:spPr>
              <xdr:txBody>
                <a:bodyPr wrap="square" rtlCol="0">
                  <a:spAutoFit/>
                </a:bodyPr>
                <a:lstStyle>
                  <a:defPPr>
                    <a:defRPr lang="en-US"/>
                  </a:defPPr>
                  <a:lvl1pPr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1pPr>
                  <a:lvl2pPr marL="4572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2pPr>
                  <a:lvl3pPr marL="9144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3pPr>
                  <a:lvl4pPr marL="13716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4pPr>
                  <a:lvl5pPr marL="18288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9pPr>
                </a:lstStyle>
                <a:p>
                  <a:pPr>
                    <a:spcBef>
                      <a:spcPts val="0"/>
                    </a:spcBef>
                  </a:pPr>
                  <a:r>
                    <a:rPr lang="en-US" sz="1200">
                      <a:solidFill>
                        <a:schemeClr val="tx1"/>
                      </a:solidFill>
                      <a:latin typeface="Roboto" panose="02000000000000000000" pitchFamily="2" charset="0"/>
                      <a:ea typeface="Roboto" panose="02000000000000000000" pitchFamily="2" charset="0"/>
                    </a:rPr>
                    <a:t>Buildings</a:t>
                  </a:r>
                </a:p>
              </xdr:txBody>
            </xdr:sp>
            <xdr:sp macro="" textlink="">
              <xdr:nvSpPr>
                <xdr:cNvPr id="38" name="TextBox 11">
                  <a:extLst>
                    <a:ext uri="{FF2B5EF4-FFF2-40B4-BE49-F238E27FC236}">
                      <a16:creationId xmlns:a16="http://schemas.microsoft.com/office/drawing/2014/main" id="{00000000-0008-0000-0C00-000026000000}"/>
                    </a:ext>
                  </a:extLst>
                </xdr:cNvPr>
                <xdr:cNvSpPr txBox="1"/>
              </xdr:nvSpPr>
              <xdr:spPr>
                <a:xfrm>
                  <a:off x="5499289" y="5409402"/>
                  <a:ext cx="905111" cy="278684"/>
                </a:xfrm>
                <a:prstGeom prst="rect">
                  <a:avLst/>
                </a:prstGeom>
                <a:noFill/>
              </xdr:spPr>
              <xdr:txBody>
                <a:bodyPr wrap="square" rtlCol="0">
                  <a:spAutoFit/>
                </a:bodyPr>
                <a:lstStyle>
                  <a:defPPr>
                    <a:defRPr lang="en-US"/>
                  </a:defPPr>
                  <a:lvl1pPr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1pPr>
                  <a:lvl2pPr marL="4572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2pPr>
                  <a:lvl3pPr marL="9144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3pPr>
                  <a:lvl4pPr marL="13716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4pPr>
                  <a:lvl5pPr marL="18288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9pPr>
                </a:lstStyle>
                <a:p>
                  <a:pPr>
                    <a:spcBef>
                      <a:spcPts val="0"/>
                    </a:spcBef>
                  </a:pPr>
                  <a:r>
                    <a:rPr lang="en-US" sz="1200">
                      <a:solidFill>
                        <a:schemeClr val="tx1"/>
                      </a:solidFill>
                      <a:latin typeface="Roboto" panose="02000000000000000000" pitchFamily="2" charset="0"/>
                      <a:ea typeface="Roboto" panose="02000000000000000000" pitchFamily="2" charset="0"/>
                    </a:rPr>
                    <a:t>Transport</a:t>
                  </a:r>
                </a:p>
              </xdr:txBody>
            </xdr:sp>
            <xdr:sp macro="" textlink="">
              <xdr:nvSpPr>
                <xdr:cNvPr id="39" name="TextBox 15">
                  <a:extLst>
                    <a:ext uri="{FF2B5EF4-FFF2-40B4-BE49-F238E27FC236}">
                      <a16:creationId xmlns:a16="http://schemas.microsoft.com/office/drawing/2014/main" id="{00000000-0008-0000-0C00-000027000000}"/>
                    </a:ext>
                  </a:extLst>
                </xdr:cNvPr>
                <xdr:cNvSpPr txBox="1"/>
              </xdr:nvSpPr>
              <xdr:spPr>
                <a:xfrm>
                  <a:off x="6733765" y="5407223"/>
                  <a:ext cx="698605" cy="461665"/>
                </a:xfrm>
                <a:prstGeom prst="rect">
                  <a:avLst/>
                </a:prstGeom>
                <a:noFill/>
              </xdr:spPr>
              <xdr:txBody>
                <a:bodyPr wrap="square" rtlCol="0">
                  <a:spAutoFit/>
                </a:bodyPr>
                <a:lstStyle>
                  <a:defPPr>
                    <a:defRPr lang="en-US"/>
                  </a:defPPr>
                  <a:lvl1pPr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1pPr>
                  <a:lvl2pPr marL="4572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2pPr>
                  <a:lvl3pPr marL="9144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3pPr>
                  <a:lvl4pPr marL="13716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4pPr>
                  <a:lvl5pPr marL="18288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9pPr>
                </a:lstStyle>
                <a:p>
                  <a:pPr>
                    <a:spcBef>
                      <a:spcPts val="0"/>
                    </a:spcBef>
                  </a:pPr>
                  <a:r>
                    <a:rPr lang="en-US" sz="1200" b="1">
                      <a:solidFill>
                        <a:schemeClr val="tx1"/>
                      </a:solidFill>
                      <a:latin typeface="Roboto" panose="02000000000000000000" pitchFamily="2" charset="0"/>
                      <a:ea typeface="Roboto" panose="02000000000000000000" pitchFamily="2" charset="0"/>
                    </a:rPr>
                    <a:t>2030</a:t>
                  </a:r>
                  <a:br>
                    <a:rPr lang="en-US" sz="1200" b="1">
                      <a:solidFill>
                        <a:schemeClr val="tx1"/>
                      </a:solidFill>
                      <a:latin typeface="Roboto" panose="02000000000000000000" pitchFamily="2" charset="0"/>
                      <a:ea typeface="Roboto" panose="02000000000000000000" pitchFamily="2" charset="0"/>
                    </a:rPr>
                  </a:br>
                  <a:r>
                    <a:rPr lang="en-US" sz="1200" b="1">
                      <a:solidFill>
                        <a:schemeClr val="tx1"/>
                      </a:solidFill>
                      <a:latin typeface="Roboto" panose="02000000000000000000" pitchFamily="2" charset="0"/>
                      <a:ea typeface="Roboto" panose="02000000000000000000" pitchFamily="2" charset="0"/>
                    </a:rPr>
                    <a:t>Target</a:t>
                  </a:r>
                </a:p>
              </xdr:txBody>
            </xdr:sp>
          </xdr:grpSp>
          <xdr:sp macro="" textlink="">
            <xdr:nvSpPr>
              <xdr:cNvPr id="32" name="TextBox 31">
                <a:extLst>
                  <a:ext uri="{FF2B5EF4-FFF2-40B4-BE49-F238E27FC236}">
                    <a16:creationId xmlns:a16="http://schemas.microsoft.com/office/drawing/2014/main" id="{00000000-0008-0000-0C00-000020000000}"/>
                  </a:ext>
                </a:extLst>
              </xdr:cNvPr>
              <xdr:cNvSpPr txBox="1"/>
            </xdr:nvSpPr>
            <xdr:spPr>
              <a:xfrm>
                <a:off x="15074382" y="4930589"/>
                <a:ext cx="781111" cy="276999"/>
              </a:xfrm>
              <a:prstGeom prst="rect">
                <a:avLst/>
              </a:prstGeom>
              <a:noFill/>
            </xdr:spPr>
            <xdr:txBody>
              <a:bodyPr wrap="square" rtlCol="0">
                <a:noAutofit/>
              </a:bodyPr>
              <a:lstStyle>
                <a:defPPr>
                  <a:defRPr lang="en-US"/>
                </a:defPPr>
                <a:lvl1pPr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1pPr>
                <a:lvl2pPr marL="4572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2pPr>
                <a:lvl3pPr marL="9144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3pPr>
                <a:lvl4pPr marL="13716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4pPr>
                <a:lvl5pPr marL="18288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9pPr>
              </a:lstStyle>
              <a:p>
                <a:pPr>
                  <a:spcBef>
                    <a:spcPts val="0"/>
                  </a:spcBef>
                </a:pPr>
                <a:r>
                  <a:rPr lang="en-US" sz="1200">
                    <a:solidFill>
                      <a:schemeClr val="tx1"/>
                    </a:solidFill>
                    <a:latin typeface="Roboto" panose="02000000000000000000" pitchFamily="2" charset="0"/>
                    <a:ea typeface="Roboto" panose="02000000000000000000" pitchFamily="2" charset="0"/>
                  </a:rPr>
                  <a:t>Gap</a:t>
                </a:r>
              </a:p>
            </xdr:txBody>
          </xdr:sp>
        </xdr:grpSp>
      </xdr:grpSp>
      <xdr:sp macro="" textlink="">
        <xdr:nvSpPr>
          <xdr:cNvPr id="28" name="TextBox 27">
            <a:extLst>
              <a:ext uri="{FF2B5EF4-FFF2-40B4-BE49-F238E27FC236}">
                <a16:creationId xmlns:a16="http://schemas.microsoft.com/office/drawing/2014/main" id="{00000000-0008-0000-0C00-00001C000000}"/>
              </a:ext>
            </a:extLst>
          </xdr:cNvPr>
          <xdr:cNvSpPr txBox="1"/>
        </xdr:nvSpPr>
        <xdr:spPr>
          <a:xfrm>
            <a:off x="3003176" y="3361766"/>
            <a:ext cx="4967942" cy="34228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algn="ctr"/>
            <a:r>
              <a:rPr lang="en-US" sz="1600" b="1">
                <a:solidFill>
                  <a:srgbClr val="000099"/>
                </a:solidFill>
                <a:latin typeface="Roboto" panose="02000000000000000000" pitchFamily="2" charset="0"/>
                <a:ea typeface="Roboto" panose="02000000000000000000" pitchFamily="2" charset="0"/>
              </a:rPr>
              <a:t>RIO-REPEAT</a:t>
            </a:r>
          </a:p>
        </xdr:txBody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sepa.sharepoint.com/sites/LEEPReport/Shared%20Documents/General/Analytics/Data/IRA%20Collaborative%20Data/IRA%20Collab%20Economy-Wide%20Revisions/Reporting%20-%20Economy%20Article/IRA%20Comparison%20-%20EPA%20GHG%20Inventor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sepa.sharepoint.com/sites/LEEPReport/Shared%20Documents/General/Analytics/Data/IRA%20Collaborative%20Data/IRA%20Collab%20Economy-Wide%20Revisions/Reporting%20-%20Economy%20Article/IRA%20Results%20-%20EPS-EI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sepa.sharepoint.com/sites/LEEPReport/Shared%20Documents/General/Analytics/Data/IRA%20Collaborative%20Data/IRA%20Collab%20Economy-Wide%20Revisions/Reporting%20-%20Economy%20Article/IRA%20Results%20-%20GCAM-CGS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sepa.sharepoint.com/sites/LEEPReport/Shared%20Documents/General/Analytics/Data/IRA%20Collaborative%20Data/IRA%20Collab%20Economy-Wide%20Revisions/Reporting%20-%20Economy%20Article/IRA%20Results%20-%20Haiku-RFF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sepa.sharepoint.com/sites/LEEPReport/Shared%20Documents/General/Analytics/Data/IRA%20Collaborative%20Data/IRA%20Collab%20Economy-Wide%20Revisions/Reporting%20-%20Economy%20Article/IRA%20Results%20-%20IPM-NRDC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sepa.sharepoint.com/sites/LEEPReport/Shared%20Documents/General/Analytics/Data/IRA%20Collaborative%20Data/IRA%20Collab%20Economy-Wide%20Revisions/Reporting%20-%20Economy%20Article/IRA%20Results%20-%20MARKAL-NETL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sepa.sharepoint.com/sites/LEEPReport/Shared%20Documents/General/Analytics/Data/IRA%20Collaborative%20Data/IRA%20Collab%20Economy-Wide%20Revisions/Reporting%20-%20Economy%20Article/IRA%20Results%20-%20NEMS-RHG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sepa.sharepoint.com/sites/LEEPReport/Shared%20Documents/General/Analytics/Data/IRA%20Collaborative%20Data/IRA%20Collab%20Economy-Wide%20Revisions/Reporting%20-%20Economy%20Article/IRA%20Results%20-%20ReEDS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sepa.sharepoint.com/sites/LEEPReport/Shared%20Documents/General/Analytics/Data/IRA%20Collaborative%20Data/IRA%20Collab%20Economy-Wide%20Revisions/Reporting%20-%20Economy%20Article/IRA%20Results%20-%20REGEN-EPRI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sepa.sharepoint.com/sites/LEEPReport/Shared%20Documents/General/Analytics/Data/IRA%20Collaborative%20Data/IRA%20Collab%20Economy-Wide%20Revisions/Reporting%20-%20Economy%20Article/IRA%20Results%20-%20RIO-REPEA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Sector"/>
      <sheetName val="Table 2-1"/>
      <sheetName val="Data GHG"/>
      <sheetName val="Data Sink"/>
    </sheetNames>
    <sheetDataSet>
      <sheetData sheetId="0">
        <row r="32">
          <cell r="B32">
            <v>1990</v>
          </cell>
          <cell r="C32">
            <v>1991</v>
          </cell>
          <cell r="D32">
            <v>1992</v>
          </cell>
          <cell r="E32">
            <v>1993</v>
          </cell>
          <cell r="F32">
            <v>1994</v>
          </cell>
          <cell r="G32">
            <v>1995</v>
          </cell>
          <cell r="H32">
            <v>1996</v>
          </cell>
          <cell r="I32">
            <v>1997</v>
          </cell>
          <cell r="J32">
            <v>1998</v>
          </cell>
          <cell r="K32">
            <v>1999</v>
          </cell>
          <cell r="L32">
            <v>2000</v>
          </cell>
          <cell r="M32">
            <v>2001</v>
          </cell>
          <cell r="N32">
            <v>2002</v>
          </cell>
          <cell r="O32">
            <v>2003</v>
          </cell>
          <cell r="P32">
            <v>2004</v>
          </cell>
          <cell r="Q32">
            <v>2005</v>
          </cell>
          <cell r="R32">
            <v>2006</v>
          </cell>
          <cell r="S32">
            <v>2007</v>
          </cell>
          <cell r="T32">
            <v>2008</v>
          </cell>
          <cell r="U32">
            <v>2009</v>
          </cell>
          <cell r="V32">
            <v>2010</v>
          </cell>
          <cell r="W32">
            <v>2011</v>
          </cell>
          <cell r="X32">
            <v>2012</v>
          </cell>
          <cell r="Y32">
            <v>2013</v>
          </cell>
          <cell r="Z32">
            <v>2014</v>
          </cell>
          <cell r="AA32">
            <v>2015</v>
          </cell>
          <cell r="AB32">
            <v>2016</v>
          </cell>
          <cell r="AC32">
            <v>2017</v>
          </cell>
          <cell r="AD32">
            <v>2018</v>
          </cell>
          <cell r="AE32">
            <v>2019</v>
          </cell>
          <cell r="AF32">
            <v>2020</v>
          </cell>
          <cell r="AG32">
            <v>2021</v>
          </cell>
          <cell r="AH32">
            <v>2022</v>
          </cell>
          <cell r="AI32">
            <v>2023</v>
          </cell>
          <cell r="AJ32">
            <v>2024</v>
          </cell>
          <cell r="AK32">
            <v>2025</v>
          </cell>
          <cell r="AL32">
            <v>2026</v>
          </cell>
          <cell r="AM32">
            <v>2027</v>
          </cell>
          <cell r="AN32">
            <v>2028</v>
          </cell>
          <cell r="AO32">
            <v>2029</v>
          </cell>
          <cell r="AP32">
            <v>2030</v>
          </cell>
        </row>
        <row r="33">
          <cell r="A33" t="str">
            <v>Electric</v>
          </cell>
          <cell r="B33">
            <v>1820</v>
          </cell>
          <cell r="C33">
            <v>1817.4</v>
          </cell>
          <cell r="D33">
            <v>1830.7</v>
          </cell>
          <cell r="E33">
            <v>1906.2</v>
          </cell>
          <cell r="F33">
            <v>1930.5</v>
          </cell>
          <cell r="G33">
            <v>1947.2</v>
          </cell>
          <cell r="H33">
            <v>2020.2</v>
          </cell>
          <cell r="I33">
            <v>2087.5</v>
          </cell>
          <cell r="J33">
            <v>2176.6</v>
          </cell>
          <cell r="K33">
            <v>2189.6999999999998</v>
          </cell>
          <cell r="L33">
            <v>2296.1999999999998</v>
          </cell>
          <cell r="M33">
            <v>2257.1999999999998</v>
          </cell>
          <cell r="N33">
            <v>2272.1999999999998</v>
          </cell>
          <cell r="O33">
            <v>2303.6999999999998</v>
          </cell>
          <cell r="P33">
            <v>2335.1</v>
          </cell>
          <cell r="Q33">
            <v>2400.1</v>
          </cell>
          <cell r="R33">
            <v>2344.4</v>
          </cell>
          <cell r="S33">
            <v>2411.1</v>
          </cell>
          <cell r="T33">
            <v>2359.3000000000002</v>
          </cell>
          <cell r="U33">
            <v>2145.3000000000002</v>
          </cell>
          <cell r="V33">
            <v>2258.6</v>
          </cell>
          <cell r="W33">
            <v>2158.1</v>
          </cell>
          <cell r="X33">
            <v>2023.3</v>
          </cell>
          <cell r="Y33">
            <v>2038.3</v>
          </cell>
          <cell r="Z33">
            <v>2037.2</v>
          </cell>
          <cell r="AA33">
            <v>1900.6</v>
          </cell>
          <cell r="AB33">
            <v>1808.9</v>
          </cell>
          <cell r="AC33">
            <v>1732</v>
          </cell>
          <cell r="AD33">
            <v>1752.9</v>
          </cell>
          <cell r="AE33">
            <v>1606.1</v>
          </cell>
          <cell r="AF33">
            <v>1439</v>
          </cell>
          <cell r="AG33">
            <v>1551</v>
          </cell>
          <cell r="AH33">
            <v>-1000000</v>
          </cell>
          <cell r="AI33">
            <v>-1000000</v>
          </cell>
          <cell r="AJ33">
            <v>-1000000</v>
          </cell>
          <cell r="AK33">
            <v>-1000000</v>
          </cell>
          <cell r="AL33">
            <v>-1000000</v>
          </cell>
          <cell r="AM33">
            <v>-1000000</v>
          </cell>
          <cell r="AN33">
            <v>-1000000</v>
          </cell>
          <cell r="AO33">
            <v>-1000000</v>
          </cell>
          <cell r="AP33">
            <v>-1000000</v>
          </cell>
        </row>
        <row r="34">
          <cell r="A34" t="str">
            <v>Industry</v>
          </cell>
          <cell r="B34">
            <v>853.7</v>
          </cell>
          <cell r="C34">
            <v>839.1</v>
          </cell>
          <cell r="D34">
            <v>866.7</v>
          </cell>
          <cell r="E34">
            <v>865.9</v>
          </cell>
          <cell r="F34">
            <v>872.8</v>
          </cell>
          <cell r="G34">
            <v>889.7</v>
          </cell>
          <cell r="H34">
            <v>922.5</v>
          </cell>
          <cell r="I34">
            <v>917.1</v>
          </cell>
          <cell r="J34">
            <v>890.8</v>
          </cell>
          <cell r="K34">
            <v>843.4</v>
          </cell>
          <cell r="L34">
            <v>869.9</v>
          </cell>
          <cell r="M34">
            <v>867.5</v>
          </cell>
          <cell r="N34">
            <v>853.3</v>
          </cell>
          <cell r="O34">
            <v>852.8</v>
          </cell>
          <cell r="P34">
            <v>876.2</v>
          </cell>
          <cell r="Q34">
            <v>851.5</v>
          </cell>
          <cell r="R34">
            <v>875.8</v>
          </cell>
          <cell r="S34">
            <v>867.1</v>
          </cell>
          <cell r="T34">
            <v>819.8</v>
          </cell>
          <cell r="U34">
            <v>743.2</v>
          </cell>
          <cell r="V34">
            <v>796.4</v>
          </cell>
          <cell r="W34">
            <v>797.1</v>
          </cell>
          <cell r="X34">
            <v>806.9</v>
          </cell>
          <cell r="Y34">
            <v>834.4</v>
          </cell>
          <cell r="Z34">
            <v>814.6</v>
          </cell>
          <cell r="AA34">
            <v>797.3</v>
          </cell>
          <cell r="AB34">
            <v>792.7</v>
          </cell>
          <cell r="AC34">
            <v>790.4</v>
          </cell>
          <cell r="AD34">
            <v>814.1</v>
          </cell>
          <cell r="AE34">
            <v>816.1</v>
          </cell>
          <cell r="AF34">
            <v>766.3</v>
          </cell>
          <cell r="AG34">
            <v>777.34664804469276</v>
          </cell>
          <cell r="AH34">
            <v>-1000000</v>
          </cell>
          <cell r="AI34">
            <v>-1000000</v>
          </cell>
          <cell r="AJ34">
            <v>-1000000</v>
          </cell>
          <cell r="AK34">
            <v>-1000000</v>
          </cell>
          <cell r="AL34">
            <v>-1000000</v>
          </cell>
          <cell r="AM34">
            <v>-1000000</v>
          </cell>
          <cell r="AN34">
            <v>-1000000</v>
          </cell>
          <cell r="AO34">
            <v>-1000000</v>
          </cell>
          <cell r="AP34">
            <v>-1000000</v>
          </cell>
        </row>
        <row r="35">
          <cell r="A35" t="str">
            <v>Buildings</v>
          </cell>
          <cell r="B35">
            <v>566.90000000000009</v>
          </cell>
          <cell r="C35">
            <v>580.4</v>
          </cell>
          <cell r="D35">
            <v>582</v>
          </cell>
          <cell r="E35">
            <v>589.1</v>
          </cell>
          <cell r="F35">
            <v>581.70000000000005</v>
          </cell>
          <cell r="G35">
            <v>580.90000000000009</v>
          </cell>
          <cell r="H35">
            <v>621.1</v>
          </cell>
          <cell r="I35">
            <v>602.79999999999995</v>
          </cell>
          <cell r="J35">
            <v>551.70000000000005</v>
          </cell>
          <cell r="K35">
            <v>571.59999999999991</v>
          </cell>
          <cell r="L35">
            <v>608.20000000000005</v>
          </cell>
          <cell r="M35">
            <v>591.6</v>
          </cell>
          <cell r="N35">
            <v>590.1</v>
          </cell>
          <cell r="O35">
            <v>620.20000000000005</v>
          </cell>
          <cell r="P35">
            <v>607.1</v>
          </cell>
          <cell r="Q35">
            <v>586</v>
          </cell>
          <cell r="R35">
            <v>533.5</v>
          </cell>
          <cell r="S35">
            <v>564.29999999999995</v>
          </cell>
          <cell r="T35">
            <v>575.4</v>
          </cell>
          <cell r="U35">
            <v>564.4</v>
          </cell>
          <cell r="V35">
            <v>559.29999999999995</v>
          </cell>
          <cell r="W35">
            <v>550.70000000000005</v>
          </cell>
          <cell r="X35">
            <v>482.7</v>
          </cell>
          <cell r="Y35">
            <v>553.29999999999995</v>
          </cell>
          <cell r="Z35">
            <v>578.9</v>
          </cell>
          <cell r="AA35">
            <v>561.9</v>
          </cell>
          <cell r="AB35">
            <v>524.29999999999995</v>
          </cell>
          <cell r="AC35">
            <v>525.4</v>
          </cell>
          <cell r="AD35">
            <v>584</v>
          </cell>
          <cell r="AE35">
            <v>592.09999999999991</v>
          </cell>
          <cell r="AF35">
            <v>542.6</v>
          </cell>
          <cell r="AG35">
            <v>559</v>
          </cell>
          <cell r="AH35">
            <v>-1000000</v>
          </cell>
          <cell r="AI35">
            <v>-1000000</v>
          </cell>
          <cell r="AJ35">
            <v>-1000000</v>
          </cell>
          <cell r="AK35">
            <v>-1000000</v>
          </cell>
          <cell r="AL35">
            <v>-1000000</v>
          </cell>
          <cell r="AM35">
            <v>-1000000</v>
          </cell>
          <cell r="AN35">
            <v>-1000000</v>
          </cell>
          <cell r="AO35">
            <v>-1000000</v>
          </cell>
          <cell r="AP35">
            <v>-1000000</v>
          </cell>
        </row>
        <row r="36">
          <cell r="A36" t="str">
            <v>Transport</v>
          </cell>
          <cell r="B36">
            <v>1468.9</v>
          </cell>
          <cell r="C36">
            <v>1422.3</v>
          </cell>
          <cell r="D36">
            <v>1477.6</v>
          </cell>
          <cell r="E36">
            <v>1508.6</v>
          </cell>
          <cell r="F36">
            <v>1553.9</v>
          </cell>
          <cell r="G36">
            <v>1580.7</v>
          </cell>
          <cell r="H36">
            <v>1627.4</v>
          </cell>
          <cell r="I36">
            <v>1643.5</v>
          </cell>
          <cell r="J36">
            <v>1678.9</v>
          </cell>
          <cell r="K36">
            <v>1746.3</v>
          </cell>
          <cell r="L36">
            <v>1792.2</v>
          </cell>
          <cell r="M36">
            <v>1762.5</v>
          </cell>
          <cell r="N36">
            <v>1803</v>
          </cell>
          <cell r="O36">
            <v>1812</v>
          </cell>
          <cell r="P36">
            <v>1845.2</v>
          </cell>
          <cell r="Q36">
            <v>1858.6</v>
          </cell>
          <cell r="R36">
            <v>1859.1</v>
          </cell>
          <cell r="S36">
            <v>1860.7</v>
          </cell>
          <cell r="T36">
            <v>1759.7</v>
          </cell>
          <cell r="U36">
            <v>1688.5</v>
          </cell>
          <cell r="V36">
            <v>1696.8</v>
          </cell>
          <cell r="W36">
            <v>1670.5</v>
          </cell>
          <cell r="X36">
            <v>1659.6</v>
          </cell>
          <cell r="Y36">
            <v>1669.1</v>
          </cell>
          <cell r="Z36">
            <v>1707.3</v>
          </cell>
          <cell r="AA36">
            <v>1718.2</v>
          </cell>
          <cell r="AB36">
            <v>1757.6</v>
          </cell>
          <cell r="AC36">
            <v>1780</v>
          </cell>
          <cell r="AD36">
            <v>1812.8</v>
          </cell>
          <cell r="AE36">
            <v>1813.8</v>
          </cell>
          <cell r="AF36">
            <v>1572</v>
          </cell>
          <cell r="AG36">
            <v>1699.7304573804574</v>
          </cell>
          <cell r="AH36">
            <v>-1000000</v>
          </cell>
          <cell r="AI36">
            <v>-1000000</v>
          </cell>
          <cell r="AJ36">
            <v>-1000000</v>
          </cell>
          <cell r="AK36">
            <v>-1000000</v>
          </cell>
          <cell r="AL36">
            <v>-1000000</v>
          </cell>
          <cell r="AM36">
            <v>-1000000</v>
          </cell>
          <cell r="AN36">
            <v>-1000000</v>
          </cell>
          <cell r="AO36">
            <v>-1000000</v>
          </cell>
          <cell r="AP36">
            <v>-1000000</v>
          </cell>
        </row>
        <row r="37">
          <cell r="A37" t="str">
            <v>Other CO2</v>
          </cell>
          <cell r="B37">
            <v>516.59624818321925</v>
          </cell>
          <cell r="C37">
            <v>523.48717487541057</v>
          </cell>
          <cell r="D37">
            <v>526.21997537905975</v>
          </cell>
          <cell r="E37">
            <v>502.56263028309968</v>
          </cell>
          <cell r="F37">
            <v>523.47882503874098</v>
          </cell>
          <cell r="G37">
            <v>527.89847719895977</v>
          </cell>
          <cell r="H37">
            <v>525.13086437824859</v>
          </cell>
          <cell r="I37">
            <v>548.06459665445914</v>
          </cell>
          <cell r="J37">
            <v>549.7293702214389</v>
          </cell>
          <cell r="K37">
            <v>562.13139482381098</v>
          </cell>
          <cell r="L37">
            <v>551.75057374557105</v>
          </cell>
          <cell r="M37">
            <v>527.08851713223987</v>
          </cell>
          <cell r="N37">
            <v>528.69858093486926</v>
          </cell>
          <cell r="O37">
            <v>525.60421944124903</v>
          </cell>
          <cell r="P37">
            <v>562.9626859841195</v>
          </cell>
          <cell r="Q37">
            <v>554.70344514789053</v>
          </cell>
          <cell r="R37">
            <v>558.66316133789007</v>
          </cell>
          <cell r="S37">
            <v>547.58720785081948</v>
          </cell>
          <cell r="T37">
            <v>519.1686535679197</v>
          </cell>
          <cell r="U37">
            <v>448.07789859504976</v>
          </cell>
          <cell r="V37">
            <v>487.39203524301979</v>
          </cell>
          <cell r="W37">
            <v>481.92895753614044</v>
          </cell>
          <cell r="X37">
            <v>478.85426123742036</v>
          </cell>
          <cell r="Y37">
            <v>485.62609723478039</v>
          </cell>
          <cell r="Z37">
            <v>494.37127567672962</v>
          </cell>
          <cell r="AA37">
            <v>509.57793315658944</v>
          </cell>
          <cell r="AB37">
            <v>484.95762928461971</v>
          </cell>
          <cell r="AC37">
            <v>503.35758447345069</v>
          </cell>
          <cell r="AD37">
            <v>535.05723306395998</v>
          </cell>
          <cell r="AE37">
            <v>547.14383584777022</v>
          </cell>
          <cell r="AF37">
            <v>465.39110920051991</v>
          </cell>
          <cell r="AG37">
            <v>412.92289457484895</v>
          </cell>
          <cell r="AH37">
            <v>-1000000</v>
          </cell>
          <cell r="AI37">
            <v>-1000000</v>
          </cell>
          <cell r="AJ37">
            <v>-1000000</v>
          </cell>
          <cell r="AK37">
            <v>-1000000</v>
          </cell>
          <cell r="AL37">
            <v>-1000000</v>
          </cell>
          <cell r="AM37">
            <v>-1000000</v>
          </cell>
          <cell r="AN37">
            <v>-1000000</v>
          </cell>
          <cell r="AO37">
            <v>-1000000</v>
          </cell>
          <cell r="AP37">
            <v>-1000000</v>
          </cell>
        </row>
        <row r="38">
          <cell r="A38" t="str">
            <v>Non-CO2 GHG</v>
          </cell>
          <cell r="B38">
            <v>1330.9539750693002</v>
          </cell>
          <cell r="C38">
            <v>1317.9517467750973</v>
          </cell>
          <cell r="D38">
            <v>1322.0701038036173</v>
          </cell>
          <cell r="E38">
            <v>1339.0331198706913</v>
          </cell>
          <cell r="F38">
            <v>1335.1993505748717</v>
          </cell>
          <cell r="G38">
            <v>1357.565136968565</v>
          </cell>
          <cell r="H38">
            <v>1374.494716033405</v>
          </cell>
          <cell r="I38">
            <v>1354.348491577264</v>
          </cell>
          <cell r="J38">
            <v>1357.704018550842</v>
          </cell>
          <cell r="K38">
            <v>1327.80931821935</v>
          </cell>
          <cell r="L38">
            <v>1311.2426354244849</v>
          </cell>
          <cell r="M38">
            <v>1307.1744569942712</v>
          </cell>
          <cell r="N38">
            <v>1306.458568441524</v>
          </cell>
          <cell r="O38">
            <v>1298.0238625147219</v>
          </cell>
          <cell r="P38">
            <v>1310.484958382056</v>
          </cell>
          <cell r="Q38">
            <v>1297.2244941105009</v>
          </cell>
          <cell r="R38">
            <v>1303.6381057850413</v>
          </cell>
          <cell r="S38">
            <v>1328.49919913284</v>
          </cell>
          <cell r="T38">
            <v>1321.7748943253821</v>
          </cell>
          <cell r="U38">
            <v>1304.2868278259741</v>
          </cell>
          <cell r="V38">
            <v>1326.0502262238981</v>
          </cell>
          <cell r="W38">
            <v>1298.458161774754</v>
          </cell>
          <cell r="X38">
            <v>1261.0695030408619</v>
          </cell>
          <cell r="Y38">
            <v>1303.5681197262629</v>
          </cell>
          <cell r="Z38">
            <v>1314.4845462633859</v>
          </cell>
          <cell r="AA38">
            <v>1312.4281933798379</v>
          </cell>
          <cell r="AB38">
            <v>1286.113402417586</v>
          </cell>
          <cell r="AC38">
            <v>1290.0178012705062</v>
          </cell>
          <cell r="AD38">
            <v>1310.8553399518191</v>
          </cell>
          <cell r="AE38">
            <v>1312.5819103199692</v>
          </cell>
          <cell r="AF38">
            <v>1265.663263277534</v>
          </cell>
          <cell r="AG38">
            <v>1312.5819103199692</v>
          </cell>
          <cell r="AH38">
            <v>-1000000</v>
          </cell>
          <cell r="AI38">
            <v>-1000000</v>
          </cell>
          <cell r="AJ38">
            <v>-1000000</v>
          </cell>
          <cell r="AK38">
            <v>-1000000</v>
          </cell>
          <cell r="AL38">
            <v>-1000000</v>
          </cell>
          <cell r="AM38">
            <v>-1000000</v>
          </cell>
          <cell r="AN38">
            <v>-1000000</v>
          </cell>
          <cell r="AO38">
            <v>-1000000</v>
          </cell>
          <cell r="AP38">
            <v>-1000000</v>
          </cell>
        </row>
        <row r="39">
          <cell r="A39" t="str">
            <v>Sink</v>
          </cell>
          <cell r="B39">
            <v>-860.62506178456897</v>
          </cell>
          <cell r="C39">
            <v>-869.90827847061098</v>
          </cell>
          <cell r="D39">
            <v>-862.44020278825303</v>
          </cell>
          <cell r="E39">
            <v>-844.206432695952</v>
          </cell>
          <cell r="F39">
            <v>-857.525934041916</v>
          </cell>
          <cell r="G39">
            <v>-831.77752097267398</v>
          </cell>
          <cell r="H39">
            <v>-852.14288530061299</v>
          </cell>
          <cell r="I39">
            <v>-833.44069156366504</v>
          </cell>
          <cell r="J39">
            <v>-835.25788211415704</v>
          </cell>
          <cell r="K39">
            <v>-828.049725428805</v>
          </cell>
          <cell r="L39">
            <v>-825.22883502487696</v>
          </cell>
          <cell r="M39">
            <v>-828.80801863378701</v>
          </cell>
          <cell r="N39">
            <v>-790.54860314187295</v>
          </cell>
          <cell r="O39">
            <v>-820.78585253297695</v>
          </cell>
          <cell r="P39">
            <v>-729.45237191114097</v>
          </cell>
          <cell r="Q39">
            <v>-789.79315967923401</v>
          </cell>
          <cell r="R39">
            <v>-817.17608519405599</v>
          </cell>
          <cell r="S39">
            <v>-776.35497375691398</v>
          </cell>
          <cell r="T39">
            <v>-766.47122476017205</v>
          </cell>
          <cell r="U39">
            <v>-734.48899787413097</v>
          </cell>
          <cell r="V39">
            <v>-761.03634774965599</v>
          </cell>
          <cell r="W39">
            <v>-800.72901061690402</v>
          </cell>
          <cell r="X39">
            <v>-799.925124084652</v>
          </cell>
          <cell r="Y39">
            <v>-767.41428693399303</v>
          </cell>
          <cell r="Z39">
            <v>-781.381665675612</v>
          </cell>
          <cell r="AA39">
            <v>-700.06640066205796</v>
          </cell>
          <cell r="AB39">
            <v>-826.64216994906496</v>
          </cell>
          <cell r="AC39">
            <v>-781.20932285337994</v>
          </cell>
          <cell r="AD39">
            <v>-769.26656506293205</v>
          </cell>
          <cell r="AE39">
            <v>-730.48768879252202</v>
          </cell>
          <cell r="AF39">
            <v>-758.943306442927</v>
          </cell>
          <cell r="AG39">
            <v>-758.943306442927</v>
          </cell>
          <cell r="AH39">
            <v>-1000000</v>
          </cell>
          <cell r="AI39">
            <v>-1000000</v>
          </cell>
          <cell r="AJ39">
            <v>-1000000</v>
          </cell>
          <cell r="AK39">
            <v>-1000000</v>
          </cell>
          <cell r="AL39">
            <v>-1000000</v>
          </cell>
          <cell r="AM39">
            <v>-1000000</v>
          </cell>
          <cell r="AN39">
            <v>-1000000</v>
          </cell>
          <cell r="AO39">
            <v>-1000000</v>
          </cell>
          <cell r="AP39">
            <v>-1000000</v>
          </cell>
        </row>
        <row r="40">
          <cell r="A40" t="str">
            <v>Net</v>
          </cell>
          <cell r="B40">
            <v>5696.4251614679506</v>
          </cell>
          <cell r="C40">
            <v>5630.730643179897</v>
          </cell>
          <cell r="D40">
            <v>5742.8498763944244</v>
          </cell>
          <cell r="E40">
            <v>5867.1893174578381</v>
          </cell>
          <cell r="F40">
            <v>5940.052241571696</v>
          </cell>
          <cell r="G40">
            <v>6052.1860931948504</v>
          </cell>
          <cell r="H40">
            <v>6238.6826951110406</v>
          </cell>
          <cell r="I40">
            <v>6319.8723966680573</v>
          </cell>
          <cell r="J40">
            <v>6370.1755066581245</v>
          </cell>
          <cell r="K40">
            <v>6412.8909876143562</v>
          </cell>
          <cell r="L40">
            <v>6604.2643741451784</v>
          </cell>
          <cell r="M40">
            <v>6484.2549554927227</v>
          </cell>
          <cell r="N40">
            <v>6563.2085462345203</v>
          </cell>
          <cell r="O40">
            <v>6591.5422294229948</v>
          </cell>
          <cell r="P40">
            <v>6807.5952724550343</v>
          </cell>
          <cell r="Q40">
            <v>6758.3347795791569</v>
          </cell>
          <cell r="R40">
            <v>6657.9251819288747</v>
          </cell>
          <cell r="S40">
            <v>6802.931433226745</v>
          </cell>
          <cell r="T40">
            <v>6588.6723231331307</v>
          </cell>
          <cell r="U40">
            <v>6159.2757285468924</v>
          </cell>
          <cell r="V40">
            <v>6363.505913717262</v>
          </cell>
          <cell r="W40">
            <v>6156.058108693991</v>
          </cell>
          <cell r="X40">
            <v>5912.4986401936312</v>
          </cell>
          <cell r="Y40">
            <v>6116.8799300270502</v>
          </cell>
          <cell r="Z40">
            <v>6165.474156264504</v>
          </cell>
          <cell r="AA40">
            <v>6099.9397258743693</v>
          </cell>
          <cell r="AB40">
            <v>5827.9288617531411</v>
          </cell>
          <cell r="AC40">
            <v>5839.9660628905767</v>
          </cell>
          <cell r="AD40">
            <v>6040.4460079528462</v>
          </cell>
          <cell r="AE40">
            <v>5957.3380573752165</v>
          </cell>
          <cell r="AF40">
            <v>5292.0110660351274</v>
          </cell>
          <cell r="AG40">
            <v>5553.6386038770415</v>
          </cell>
          <cell r="AH40" t="e">
            <v>#N/A</v>
          </cell>
          <cell r="AI40" t="e">
            <v>#N/A</v>
          </cell>
          <cell r="AJ40" t="e">
            <v>#N/A</v>
          </cell>
          <cell r="AK40" t="e">
            <v>#N/A</v>
          </cell>
          <cell r="AL40" t="e">
            <v>#N/A</v>
          </cell>
          <cell r="AM40" t="e">
            <v>#N/A</v>
          </cell>
          <cell r="AN40" t="e">
            <v>#N/A</v>
          </cell>
          <cell r="AO40" t="e">
            <v>#N/A</v>
          </cell>
          <cell r="AP40" t="e">
            <v>#N/A</v>
          </cell>
        </row>
        <row r="41">
          <cell r="C41">
            <v>-1.1532586916515255E-2</v>
          </cell>
          <cell r="D41">
            <v>1.9912022137008E-2</v>
          </cell>
          <cell r="E41">
            <v>2.1651173849154947E-2</v>
          </cell>
          <cell r="F41">
            <v>1.2418710249736448E-2</v>
          </cell>
          <cell r="G41">
            <v>1.8877586772449769E-2</v>
          </cell>
          <cell r="H41">
            <v>3.0814750082765831E-2</v>
          </cell>
          <cell r="I41">
            <v>1.3013917444565846E-2</v>
          </cell>
          <cell r="J41">
            <v>7.9595135522970185E-3</v>
          </cell>
          <cell r="K41">
            <v>6.7055422431588144E-3</v>
          </cell>
          <cell r="L41">
            <v>2.9841983420649816E-2</v>
          </cell>
          <cell r="M41">
            <v>-1.8171504327155145E-2</v>
          </cell>
          <cell r="N41">
            <v>1.2176200856340033E-2</v>
          </cell>
          <cell r="O41">
            <v>4.3170475216318064E-3</v>
          </cell>
          <cell r="P41">
            <v>3.2777313034214189E-2</v>
          </cell>
          <cell r="Q41">
            <v>-7.236107745005895E-3</v>
          </cell>
          <cell r="R41">
            <v>-1.4857150603677956E-2</v>
          </cell>
          <cell r="S41">
            <v>2.1779495463759523E-2</v>
          </cell>
          <cell r="T41">
            <v>-3.1495115333242091E-2</v>
          </cell>
          <cell r="U41">
            <v>-6.5171945655668306E-2</v>
          </cell>
          <cell r="V41">
            <v>3.3158149459652779E-2</v>
          </cell>
          <cell r="W41">
            <v>-3.2599609057656985E-2</v>
          </cell>
          <cell r="X41">
            <v>-3.9564192572579697E-2</v>
          </cell>
          <cell r="Y41">
            <v>3.4567667964271305E-2</v>
          </cell>
          <cell r="Z41">
            <v>7.9442831628769393E-3</v>
          </cell>
          <cell r="AA41">
            <v>-1.0629260415202242E-2</v>
          </cell>
          <cell r="AB41">
            <v>-4.4592385555455305E-2</v>
          </cell>
          <cell r="AC41">
            <v>2.0654337798170484E-3</v>
          </cell>
          <cell r="AD41">
            <v>3.4328957206823052E-2</v>
          </cell>
          <cell r="AE41">
            <v>-1.3758578500364022E-2</v>
          </cell>
          <cell r="AF41">
            <v>-0.1116819265471112</v>
          </cell>
          <cell r="AG41">
            <v>4.9438206870177671E-2</v>
          </cell>
          <cell r="AH41">
            <v>-2.2167487684729193E-2</v>
          </cell>
          <cell r="AI41">
            <v>-2.2670025188916844E-2</v>
          </cell>
          <cell r="AJ41">
            <v>-2.319587628865976E-2</v>
          </cell>
          <cell r="AK41">
            <v>-2.374670184696584E-2</v>
          </cell>
          <cell r="AL41">
            <v>-6.4864864864864841E-2</v>
          </cell>
          <cell r="AM41">
            <v>-6.9364161849710948E-2</v>
          </cell>
          <cell r="AN41">
            <v>-7.4534161490683301E-2</v>
          </cell>
          <cell r="AO41">
            <v>-8.0536912751677708E-2</v>
          </cell>
          <cell r="AP41">
            <v>-8.7591240875912482E-2</v>
          </cell>
        </row>
        <row r="42">
          <cell r="L42">
            <v>-1.1076710475210905E-2</v>
          </cell>
          <cell r="M42">
            <v>-1.1076710475210905E-2</v>
          </cell>
          <cell r="N42">
            <v>-1.1076710475210905E-2</v>
          </cell>
          <cell r="O42">
            <v>-1.1076710475210905E-2</v>
          </cell>
          <cell r="P42">
            <v>-1.1076710475210905E-2</v>
          </cell>
          <cell r="Q42">
            <v>-1.1076710475210905E-2</v>
          </cell>
          <cell r="R42">
            <v>-1.1076710475210905E-2</v>
          </cell>
          <cell r="S42">
            <v>-1.1076710475210905E-2</v>
          </cell>
          <cell r="T42">
            <v>-1.1076710475210905E-2</v>
          </cell>
          <cell r="U42">
            <v>-1.1076710475210905E-2</v>
          </cell>
          <cell r="V42">
            <v>-1.1076710475210905E-2</v>
          </cell>
          <cell r="W42">
            <v>-1.1076710475210905E-2</v>
          </cell>
          <cell r="X42">
            <v>-1.1076710475210905E-2</v>
          </cell>
          <cell r="Y42">
            <v>-1.1076710475210905E-2</v>
          </cell>
          <cell r="Z42">
            <v>-1.1076710475210905E-2</v>
          </cell>
          <cell r="AA42">
            <v>-1.1076710475210905E-2</v>
          </cell>
          <cell r="AB42">
            <v>-1.1076710475210905E-2</v>
          </cell>
          <cell r="AC42">
            <v>-1.1076710475210905E-2</v>
          </cell>
          <cell r="AD42">
            <v>-1.1076710475210905E-2</v>
          </cell>
          <cell r="AE42">
            <v>-1.1076710475210905E-2</v>
          </cell>
          <cell r="AF42">
            <v>-1.1076710475210905E-2</v>
          </cell>
          <cell r="AG42">
            <v>-1.1076710475210905E-2</v>
          </cell>
        </row>
        <row r="43">
          <cell r="L43">
            <v>-1.1076710475210905E-2</v>
          </cell>
          <cell r="M43">
            <v>-1.1076710475210905E-2</v>
          </cell>
          <cell r="N43">
            <v>-1.1076710475210905E-2</v>
          </cell>
          <cell r="O43">
            <v>-1.1076710475210905E-2</v>
          </cell>
          <cell r="P43">
            <v>-1.1076710475210905E-2</v>
          </cell>
          <cell r="Q43">
            <v>-1.1076710475210905E-2</v>
          </cell>
          <cell r="R43">
            <v>-1.1076710475210905E-2</v>
          </cell>
          <cell r="S43">
            <v>-1.1076710475210905E-2</v>
          </cell>
          <cell r="T43">
            <v>-1.1076710475210905E-2</v>
          </cell>
          <cell r="U43">
            <v>-1.1076710475210905E-2</v>
          </cell>
          <cell r="V43">
            <v>-1.1076710475210905E-2</v>
          </cell>
          <cell r="W43">
            <v>-1.1076710475210905E-2</v>
          </cell>
          <cell r="X43">
            <v>-1.1076710475210905E-2</v>
          </cell>
          <cell r="Y43">
            <v>-1.1076710475210905E-2</v>
          </cell>
          <cell r="Z43">
            <v>-1.1076710475210905E-2</v>
          </cell>
          <cell r="AA43">
            <v>-1.1076710475210905E-2</v>
          </cell>
          <cell r="AB43">
            <v>-1.1076710475210905E-2</v>
          </cell>
          <cell r="AC43">
            <v>-1.1076710475210905E-2</v>
          </cell>
          <cell r="AD43">
            <v>-1.1076710475210905E-2</v>
          </cell>
          <cell r="AE43">
            <v>-1.1076710475210905E-2</v>
          </cell>
          <cell r="AF43">
            <v>-1.1076710475210905E-2</v>
          </cell>
          <cell r="AG43">
            <v>-1.1076710475210905E-2</v>
          </cell>
        </row>
        <row r="44">
          <cell r="AH44">
            <v>-5.207460364912455E-2</v>
          </cell>
          <cell r="AI44">
            <v>-5.207460364912455E-2</v>
          </cell>
          <cell r="AJ44">
            <v>-5.207460364912455E-2</v>
          </cell>
          <cell r="AK44">
            <v>-5.207460364912455E-2</v>
          </cell>
          <cell r="AL44">
            <v>-5.207460364912455E-2</v>
          </cell>
          <cell r="AM44">
            <v>-5.207460364912455E-2</v>
          </cell>
          <cell r="AN44">
            <v>-5.207460364912455E-2</v>
          </cell>
          <cell r="AO44">
            <v>-5.207460364912455E-2</v>
          </cell>
          <cell r="AP44">
            <v>-5.207460364912455E-2</v>
          </cell>
        </row>
        <row r="49">
          <cell r="B49" t="e">
            <v>#N/A</v>
          </cell>
          <cell r="C49" t="e">
            <v>#N/A</v>
          </cell>
          <cell r="D49" t="e">
            <v>#N/A</v>
          </cell>
          <cell r="E49" t="e">
            <v>#N/A</v>
          </cell>
          <cell r="F49" t="e">
            <v>#N/A</v>
          </cell>
          <cell r="G49" t="e">
            <v>#N/A</v>
          </cell>
          <cell r="H49" t="e">
            <v>#N/A</v>
          </cell>
          <cell r="I49" t="e">
            <v>#N/A</v>
          </cell>
          <cell r="J49" t="e">
            <v>#N/A</v>
          </cell>
          <cell r="K49" t="e">
            <v>#N/A</v>
          </cell>
          <cell r="L49" t="e">
            <v>#N/A</v>
          </cell>
          <cell r="M49" t="e">
            <v>#N/A</v>
          </cell>
          <cell r="N49" t="e">
            <v>#N/A</v>
          </cell>
          <cell r="O49" t="e">
            <v>#N/A</v>
          </cell>
          <cell r="P49" t="e">
            <v>#N/A</v>
          </cell>
          <cell r="Q49" t="e">
            <v>#N/A</v>
          </cell>
          <cell r="R49" t="e">
            <v>#N/A</v>
          </cell>
          <cell r="S49" t="e">
            <v>#N/A</v>
          </cell>
          <cell r="T49" t="e">
            <v>#N/A</v>
          </cell>
          <cell r="U49" t="e">
            <v>#N/A</v>
          </cell>
          <cell r="V49" t="e">
            <v>#N/A</v>
          </cell>
          <cell r="W49" t="e">
            <v>#N/A</v>
          </cell>
          <cell r="X49" t="e">
            <v>#N/A</v>
          </cell>
          <cell r="Y49" t="e">
            <v>#N/A</v>
          </cell>
          <cell r="Z49" t="e">
            <v>#N/A</v>
          </cell>
          <cell r="AA49" t="e">
            <v>#N/A</v>
          </cell>
          <cell r="AB49" t="e">
            <v>#N/A</v>
          </cell>
          <cell r="AC49" t="e">
            <v>#N/A</v>
          </cell>
          <cell r="AD49" t="e">
            <v>#N/A</v>
          </cell>
          <cell r="AE49" t="e">
            <v>#N/A</v>
          </cell>
          <cell r="AF49">
            <v>5609.4178670506999</v>
          </cell>
          <cell r="AG49">
            <v>5487.7678410182762</v>
          </cell>
          <cell r="AH49">
            <v>5366.1178149858506</v>
          </cell>
          <cell r="AI49">
            <v>5244.467788953426</v>
          </cell>
          <cell r="AJ49">
            <v>5122.8177629210013</v>
          </cell>
          <cell r="AK49">
            <v>5001.1677368885757</v>
          </cell>
          <cell r="AL49">
            <v>4676.7676674687764</v>
          </cell>
          <cell r="AM49">
            <v>4352.367598048977</v>
          </cell>
          <cell r="AN49">
            <v>4027.9675286291772</v>
          </cell>
          <cell r="AO49">
            <v>3703.5674592093783</v>
          </cell>
          <cell r="AP49">
            <v>3379.1673897895785</v>
          </cell>
        </row>
        <row r="50">
          <cell r="B50" t="e">
            <v>#N/A</v>
          </cell>
          <cell r="C50" t="e">
            <v>#N/A</v>
          </cell>
          <cell r="D50" t="e">
            <v>#N/A</v>
          </cell>
          <cell r="E50" t="e">
            <v>#N/A</v>
          </cell>
          <cell r="F50" t="e">
            <v>#N/A</v>
          </cell>
          <cell r="G50" t="e">
            <v>#N/A</v>
          </cell>
          <cell r="H50" t="e">
            <v>#N/A</v>
          </cell>
          <cell r="I50" t="e">
            <v>#N/A</v>
          </cell>
          <cell r="J50" t="e">
            <v>#N/A</v>
          </cell>
          <cell r="K50" t="e">
            <v>#N/A</v>
          </cell>
          <cell r="L50" t="e">
            <v>#N/A</v>
          </cell>
          <cell r="M50" t="e">
            <v>#N/A</v>
          </cell>
          <cell r="N50" t="e">
            <v>#N/A</v>
          </cell>
          <cell r="O50" t="e">
            <v>#N/A</v>
          </cell>
          <cell r="P50" t="e">
            <v>#N/A</v>
          </cell>
          <cell r="Q50" t="e">
            <v>#N/A</v>
          </cell>
          <cell r="R50" t="e">
            <v>#N/A</v>
          </cell>
          <cell r="S50" t="e">
            <v>#N/A</v>
          </cell>
          <cell r="T50" t="e">
            <v>#N/A</v>
          </cell>
          <cell r="U50" t="e">
            <v>#N/A</v>
          </cell>
          <cell r="V50" t="e">
            <v>#N/A</v>
          </cell>
          <cell r="W50" t="e">
            <v>#N/A</v>
          </cell>
          <cell r="X50" t="e">
            <v>#N/A</v>
          </cell>
          <cell r="Y50" t="e">
            <v>#N/A</v>
          </cell>
          <cell r="Z50" t="e">
            <v>#N/A</v>
          </cell>
          <cell r="AA50" t="e">
            <v>#N/A</v>
          </cell>
          <cell r="AB50" t="e">
            <v>#N/A</v>
          </cell>
          <cell r="AC50" t="e">
            <v>#N/A</v>
          </cell>
          <cell r="AD50" t="e">
            <v>#N/A</v>
          </cell>
          <cell r="AE50" t="e">
            <v>#N/A</v>
          </cell>
          <cell r="AF50">
            <v>5609.4178670506999</v>
          </cell>
          <cell r="AG50">
            <v>5460.7345018999595</v>
          </cell>
          <cell r="AH50">
            <v>5312.0511367492172</v>
          </cell>
          <cell r="AI50">
            <v>5163.3677715984759</v>
          </cell>
          <cell r="AJ50">
            <v>5014.6844064477345</v>
          </cell>
          <cell r="AK50">
            <v>4866.0010412969932</v>
          </cell>
          <cell r="AL50">
            <v>4541.6009718771929</v>
          </cell>
          <cell r="AM50">
            <v>4217.2009024573936</v>
          </cell>
          <cell r="AN50">
            <v>3892.8008330375942</v>
          </cell>
          <cell r="AO50">
            <v>3568.4007636177948</v>
          </cell>
          <cell r="AP50">
            <v>3244.000694197995</v>
          </cell>
        </row>
        <row r="51">
          <cell r="B51" t="e">
            <v>#N/A</v>
          </cell>
          <cell r="C51" t="e">
            <v>#N/A</v>
          </cell>
          <cell r="D51" t="e">
            <v>#N/A</v>
          </cell>
          <cell r="E51" t="e">
            <v>#N/A</v>
          </cell>
          <cell r="F51" t="e">
            <v>#N/A</v>
          </cell>
          <cell r="G51" t="e">
            <v>#N/A</v>
          </cell>
          <cell r="H51" t="e">
            <v>#N/A</v>
          </cell>
          <cell r="I51" t="e">
            <v>#N/A</v>
          </cell>
          <cell r="J51" t="e">
            <v>#N/A</v>
          </cell>
          <cell r="K51" t="e">
            <v>#N/A</v>
          </cell>
          <cell r="L51" t="e">
            <v>#N/A</v>
          </cell>
          <cell r="M51" t="e">
            <v>#N/A</v>
          </cell>
          <cell r="N51" t="e">
            <v>#N/A</v>
          </cell>
          <cell r="O51" t="e">
            <v>#N/A</v>
          </cell>
          <cell r="P51" t="e">
            <v>#N/A</v>
          </cell>
          <cell r="Q51" t="e">
            <v>#N/A</v>
          </cell>
          <cell r="R51" t="e">
            <v>#N/A</v>
          </cell>
          <cell r="S51" t="e">
            <v>#N/A</v>
          </cell>
          <cell r="T51" t="e">
            <v>#N/A</v>
          </cell>
          <cell r="U51" t="e">
            <v>#N/A</v>
          </cell>
          <cell r="V51" t="e">
            <v>#N/A</v>
          </cell>
          <cell r="W51" t="e">
            <v>#N/A</v>
          </cell>
          <cell r="X51" t="e">
            <v>#N/A</v>
          </cell>
          <cell r="Y51" t="e">
            <v>#N/A</v>
          </cell>
          <cell r="Z51" t="e">
            <v>#N/A</v>
          </cell>
          <cell r="AA51" t="e">
            <v>#N/A</v>
          </cell>
          <cell r="AB51" t="e">
            <v>#N/A</v>
          </cell>
          <cell r="AC51" t="e">
            <v>#N/A</v>
          </cell>
          <cell r="AD51" t="e">
            <v>#N/A</v>
          </cell>
          <cell r="AE51" t="e">
            <v>#N/A</v>
          </cell>
          <cell r="AF51">
            <v>5609.4178670506999</v>
          </cell>
          <cell r="AG51">
            <v>5474.2511714591183</v>
          </cell>
          <cell r="AH51">
            <v>5339.0844758675339</v>
          </cell>
          <cell r="AI51">
            <v>5203.9177802759514</v>
          </cell>
          <cell r="AJ51">
            <v>5068.7510846843679</v>
          </cell>
          <cell r="AK51">
            <v>4933.5843890927845</v>
          </cell>
          <cell r="AL51">
            <v>4609.1843196729842</v>
          </cell>
          <cell r="AM51">
            <v>4284.7842502531857</v>
          </cell>
          <cell r="AN51">
            <v>3960.3841808333855</v>
          </cell>
          <cell r="AO51">
            <v>3635.9841114135866</v>
          </cell>
          <cell r="AP51">
            <v>3311.5840419937867</v>
          </cell>
        </row>
        <row r="53">
          <cell r="B53" t="e">
            <v>#N/A</v>
          </cell>
          <cell r="C53" t="e">
            <v>#N/A</v>
          </cell>
          <cell r="D53" t="e">
            <v>#N/A</v>
          </cell>
          <cell r="E53" t="e">
            <v>#N/A</v>
          </cell>
          <cell r="F53" t="e">
            <v>#N/A</v>
          </cell>
          <cell r="G53" t="e">
            <v>#N/A</v>
          </cell>
          <cell r="H53" t="e">
            <v>#N/A</v>
          </cell>
          <cell r="I53" t="e">
            <v>#N/A</v>
          </cell>
          <cell r="J53" t="e">
            <v>#N/A</v>
          </cell>
          <cell r="K53" t="e">
            <v>#N/A</v>
          </cell>
          <cell r="L53" t="e">
            <v>#N/A</v>
          </cell>
          <cell r="M53" t="e">
            <v>#N/A</v>
          </cell>
          <cell r="N53" t="e">
            <v>#N/A</v>
          </cell>
          <cell r="O53" t="e">
            <v>#N/A</v>
          </cell>
          <cell r="P53" t="e">
            <v>#N/A</v>
          </cell>
          <cell r="Q53" t="e">
            <v>#N/A</v>
          </cell>
          <cell r="R53" t="e">
            <v>#N/A</v>
          </cell>
          <cell r="S53" t="e">
            <v>#N/A</v>
          </cell>
          <cell r="T53" t="e">
            <v>#N/A</v>
          </cell>
          <cell r="U53" t="e">
            <v>#N/A</v>
          </cell>
          <cell r="V53" t="e">
            <v>#N/A</v>
          </cell>
          <cell r="W53" t="e">
            <v>#N/A</v>
          </cell>
          <cell r="X53" t="e">
            <v>#N/A</v>
          </cell>
          <cell r="Y53" t="e">
            <v>#N/A</v>
          </cell>
          <cell r="Z53" t="e">
            <v>#N/A</v>
          </cell>
          <cell r="AA53" t="e">
            <v>#N/A</v>
          </cell>
          <cell r="AB53" t="e">
            <v>#N/A</v>
          </cell>
          <cell r="AC53" t="e">
            <v>#N/A</v>
          </cell>
          <cell r="AD53" t="e">
            <v>#N/A</v>
          </cell>
          <cell r="AE53" t="e">
            <v>#N/A</v>
          </cell>
          <cell r="AF53">
            <v>5292.0110660351274</v>
          </cell>
          <cell r="AG53" t="e">
            <v>#N/A</v>
          </cell>
          <cell r="AH53" t="e">
            <v>#N/A</v>
          </cell>
          <cell r="AI53" t="e">
            <v>#N/A</v>
          </cell>
          <cell r="AJ53" t="e">
            <v>#N/A</v>
          </cell>
          <cell r="AK53" t="e">
            <v>#N/A</v>
          </cell>
          <cell r="AL53" t="e">
            <v>#N/A</v>
          </cell>
          <cell r="AM53" t="e">
            <v>#N/A</v>
          </cell>
          <cell r="AN53" t="e">
            <v>#N/A</v>
          </cell>
          <cell r="AO53" t="e">
            <v>#N/A</v>
          </cell>
          <cell r="AP53" t="e">
            <v>#N/A</v>
          </cell>
        </row>
        <row r="56">
          <cell r="B56">
            <v>2005</v>
          </cell>
          <cell r="C56">
            <v>2021</v>
          </cell>
          <cell r="D56">
            <v>2030</v>
          </cell>
        </row>
        <row r="57">
          <cell r="B57">
            <v>2400.1</v>
          </cell>
          <cell r="C57">
            <v>1551</v>
          </cell>
        </row>
        <row r="58">
          <cell r="B58">
            <v>851.5</v>
          </cell>
          <cell r="C58">
            <v>777.34664804469276</v>
          </cell>
        </row>
        <row r="59">
          <cell r="B59">
            <v>586</v>
          </cell>
          <cell r="C59">
            <v>559</v>
          </cell>
        </row>
        <row r="60">
          <cell r="B60">
            <v>1858.6</v>
          </cell>
          <cell r="C60">
            <v>1699.7304573804574</v>
          </cell>
        </row>
        <row r="61">
          <cell r="B61">
            <v>554.70344514789053</v>
          </cell>
          <cell r="C61">
            <v>412.92289457484895</v>
          </cell>
          <cell r="D61">
            <v>416.0275838609179</v>
          </cell>
        </row>
        <row r="62">
          <cell r="B62">
            <v>1297.2244941105009</v>
          </cell>
          <cell r="C62">
            <v>1312.5819103199692</v>
          </cell>
          <cell r="D62">
            <v>1037.7795952884007</v>
          </cell>
        </row>
        <row r="63">
          <cell r="B63">
            <v>-789.79315967923401</v>
          </cell>
          <cell r="C63">
            <v>-758.943306442927</v>
          </cell>
          <cell r="D63">
            <v>-900</v>
          </cell>
        </row>
        <row r="64">
          <cell r="B64">
            <v>6758.3347795791569</v>
          </cell>
          <cell r="C64">
            <v>5553.6386038770415</v>
          </cell>
          <cell r="D64">
            <v>3379.1673897895785</v>
          </cell>
        </row>
        <row r="65">
          <cell r="A65" t="str">
            <v>Energy CO2</v>
          </cell>
          <cell r="B65">
            <v>5696.2</v>
          </cell>
          <cell r="D65">
            <v>2825.3602106402595</v>
          </cell>
        </row>
        <row r="66">
          <cell r="B66" t="e">
            <v>#N/A</v>
          </cell>
          <cell r="C66" t="e">
            <v>#N/A</v>
          </cell>
          <cell r="D66">
            <v>3379.1673897895785</v>
          </cell>
        </row>
        <row r="67">
          <cell r="B67">
            <v>6250.9034451478901</v>
          </cell>
        </row>
        <row r="90">
          <cell r="Q90">
            <v>1</v>
          </cell>
          <cell r="R90">
            <v>0.98514284939632202</v>
          </cell>
          <cell r="S90">
            <v>1.0065987636159044</v>
          </cell>
          <cell r="T90">
            <v>0.97489581946152259</v>
          </cell>
          <cell r="U90">
            <v>0.91135996209563797</v>
          </cell>
          <cell r="V90">
            <v>0.94157897193034867</v>
          </cell>
          <cell r="W90">
            <v>0.91088386554850875</v>
          </cell>
          <cell r="X90">
            <v>0.87484548088069169</v>
          </cell>
          <cell r="Y90">
            <v>0.90508684898381875</v>
          </cell>
          <cell r="Z90">
            <v>0.91227711519914223</v>
          </cell>
          <cell r="AA90">
            <v>0.90258028417086111</v>
          </cell>
          <cell r="AB90">
            <v>0.86233207614436158</v>
          </cell>
          <cell r="AC90">
            <v>0.86411316594385001</v>
          </cell>
          <cell r="AD90">
            <v>0.89377726983938877</v>
          </cell>
          <cell r="AE90">
            <v>0.88148016511046257</v>
          </cell>
          <cell r="AF90">
            <v>0.78303476205786038</v>
          </cell>
          <cell r="AG90">
            <v>0.82174659661101723</v>
          </cell>
        </row>
      </sheetData>
      <sheetData sheetId="1">
        <row r="7">
          <cell r="B7">
            <v>1468.9</v>
          </cell>
          <cell r="C7">
            <v>1422.3</v>
          </cell>
          <cell r="D7">
            <v>1477.6</v>
          </cell>
          <cell r="E7">
            <v>1508.6</v>
          </cell>
          <cell r="F7">
            <v>1553.9</v>
          </cell>
          <cell r="G7">
            <v>1580.7</v>
          </cell>
          <cell r="H7">
            <v>1627.4</v>
          </cell>
          <cell r="I7">
            <v>1643.5</v>
          </cell>
          <cell r="J7">
            <v>1678.9</v>
          </cell>
          <cell r="K7">
            <v>1746.3</v>
          </cell>
          <cell r="L7">
            <v>1792.2</v>
          </cell>
          <cell r="M7">
            <v>1762.5</v>
          </cell>
          <cell r="N7">
            <v>1803</v>
          </cell>
          <cell r="O7">
            <v>1812</v>
          </cell>
          <cell r="P7">
            <v>1845.2</v>
          </cell>
          <cell r="Q7">
            <v>1858.6</v>
          </cell>
          <cell r="R7">
            <v>1859.1</v>
          </cell>
          <cell r="S7">
            <v>1860.7</v>
          </cell>
          <cell r="T7">
            <v>1759.7</v>
          </cell>
          <cell r="U7">
            <v>1688.5</v>
          </cell>
          <cell r="V7">
            <v>1696.8</v>
          </cell>
          <cell r="W7">
            <v>1670.5</v>
          </cell>
          <cell r="X7">
            <v>1659.6</v>
          </cell>
          <cell r="Y7">
            <v>1669.1</v>
          </cell>
          <cell r="Z7">
            <v>1707.3</v>
          </cell>
          <cell r="AA7">
            <v>1718.2</v>
          </cell>
          <cell r="AB7">
            <v>1757.6</v>
          </cell>
          <cell r="AC7">
            <v>1780</v>
          </cell>
          <cell r="AD7">
            <v>1812.8</v>
          </cell>
          <cell r="AE7">
            <v>1813.8</v>
          </cell>
          <cell r="AF7">
            <v>1572</v>
          </cell>
        </row>
        <row r="8">
          <cell r="B8">
            <v>1820</v>
          </cell>
          <cell r="C8">
            <v>1817.4</v>
          </cell>
          <cell r="D8">
            <v>1830.7</v>
          </cell>
          <cell r="E8">
            <v>1906.2</v>
          </cell>
          <cell r="F8">
            <v>1930.5</v>
          </cell>
          <cell r="G8">
            <v>1947.2</v>
          </cell>
          <cell r="H8">
            <v>2020.2</v>
          </cell>
          <cell r="I8">
            <v>2087.5</v>
          </cell>
          <cell r="J8">
            <v>2176.6</v>
          </cell>
          <cell r="K8">
            <v>2189.6999999999998</v>
          </cell>
          <cell r="L8">
            <v>2296.1999999999998</v>
          </cell>
          <cell r="M8">
            <v>2257.1999999999998</v>
          </cell>
          <cell r="N8">
            <v>2272.1999999999998</v>
          </cell>
          <cell r="O8">
            <v>2303.6999999999998</v>
          </cell>
          <cell r="P8">
            <v>2335.1</v>
          </cell>
          <cell r="Q8">
            <v>2400.1</v>
          </cell>
          <cell r="R8">
            <v>2344.4</v>
          </cell>
          <cell r="S8">
            <v>2411.1</v>
          </cell>
          <cell r="T8">
            <v>2359.3000000000002</v>
          </cell>
          <cell r="U8">
            <v>2145.3000000000002</v>
          </cell>
          <cell r="V8">
            <v>2258.6</v>
          </cell>
          <cell r="W8">
            <v>2158.1</v>
          </cell>
          <cell r="X8">
            <v>2023.3</v>
          </cell>
          <cell r="Y8">
            <v>2038.3</v>
          </cell>
          <cell r="Z8">
            <v>2037.2</v>
          </cell>
          <cell r="AA8">
            <v>1900.6</v>
          </cell>
          <cell r="AB8">
            <v>1808.9</v>
          </cell>
          <cell r="AC8">
            <v>1732</v>
          </cell>
          <cell r="AD8">
            <v>1752.9</v>
          </cell>
          <cell r="AE8">
            <v>1606.1</v>
          </cell>
          <cell r="AF8">
            <v>1439</v>
          </cell>
        </row>
        <row r="9">
          <cell r="B9">
            <v>853.7</v>
          </cell>
          <cell r="C9">
            <v>839.1</v>
          </cell>
          <cell r="D9">
            <v>866.7</v>
          </cell>
          <cell r="E9">
            <v>865.9</v>
          </cell>
          <cell r="F9">
            <v>872.8</v>
          </cell>
          <cell r="G9">
            <v>889.7</v>
          </cell>
          <cell r="H9">
            <v>922.5</v>
          </cell>
          <cell r="I9">
            <v>917.1</v>
          </cell>
          <cell r="J9">
            <v>890.8</v>
          </cell>
          <cell r="K9">
            <v>843.4</v>
          </cell>
          <cell r="L9">
            <v>869.9</v>
          </cell>
          <cell r="M9">
            <v>867.5</v>
          </cell>
          <cell r="N9">
            <v>853.3</v>
          </cell>
          <cell r="O9">
            <v>852.8</v>
          </cell>
          <cell r="P9">
            <v>876.2</v>
          </cell>
          <cell r="Q9">
            <v>851.5</v>
          </cell>
          <cell r="R9">
            <v>875.8</v>
          </cell>
          <cell r="S9">
            <v>867.1</v>
          </cell>
          <cell r="T9">
            <v>819.8</v>
          </cell>
          <cell r="U9">
            <v>743.2</v>
          </cell>
          <cell r="V9">
            <v>796.4</v>
          </cell>
          <cell r="W9">
            <v>797.1</v>
          </cell>
          <cell r="X9">
            <v>806.9</v>
          </cell>
          <cell r="Y9">
            <v>834.4</v>
          </cell>
          <cell r="Z9">
            <v>814.6</v>
          </cell>
          <cell r="AA9">
            <v>797.3</v>
          </cell>
          <cell r="AB9">
            <v>792.7</v>
          </cell>
          <cell r="AC9">
            <v>790.4</v>
          </cell>
          <cell r="AD9">
            <v>814.1</v>
          </cell>
          <cell r="AE9">
            <v>816.1</v>
          </cell>
          <cell r="AF9">
            <v>766.3</v>
          </cell>
        </row>
        <row r="10">
          <cell r="B10">
            <v>338.6</v>
          </cell>
          <cell r="C10">
            <v>347.7</v>
          </cell>
          <cell r="D10">
            <v>354</v>
          </cell>
          <cell r="E10">
            <v>366.1</v>
          </cell>
          <cell r="F10">
            <v>357</v>
          </cell>
          <cell r="G10">
            <v>353.1</v>
          </cell>
          <cell r="H10">
            <v>383.5</v>
          </cell>
          <cell r="I10">
            <v>365</v>
          </cell>
          <cell r="J10">
            <v>331.6</v>
          </cell>
          <cell r="K10">
            <v>350.9</v>
          </cell>
          <cell r="L10">
            <v>371.7</v>
          </cell>
          <cell r="M10">
            <v>363.1</v>
          </cell>
          <cell r="N10">
            <v>361.1</v>
          </cell>
          <cell r="O10">
            <v>380.1</v>
          </cell>
          <cell r="P10">
            <v>369.1</v>
          </cell>
          <cell r="Q10">
            <v>358.9</v>
          </cell>
          <cell r="R10">
            <v>321.7</v>
          </cell>
          <cell r="S10">
            <v>341.2</v>
          </cell>
          <cell r="T10">
            <v>347.9</v>
          </cell>
          <cell r="U10">
            <v>336.4</v>
          </cell>
          <cell r="V10">
            <v>334.8</v>
          </cell>
          <cell r="W10">
            <v>326.2</v>
          </cell>
          <cell r="X10">
            <v>282.39999999999998</v>
          </cell>
          <cell r="Y10">
            <v>329.1</v>
          </cell>
          <cell r="Z10">
            <v>346.5</v>
          </cell>
          <cell r="AA10">
            <v>317.3</v>
          </cell>
          <cell r="AB10">
            <v>292.8</v>
          </cell>
          <cell r="AC10">
            <v>293.39999999999998</v>
          </cell>
          <cell r="AD10">
            <v>338.2</v>
          </cell>
          <cell r="AE10">
            <v>341.4</v>
          </cell>
          <cell r="AF10">
            <v>315.8</v>
          </cell>
        </row>
        <row r="11">
          <cell r="B11">
            <v>228.3</v>
          </cell>
          <cell r="C11">
            <v>232.7</v>
          </cell>
          <cell r="D11">
            <v>228</v>
          </cell>
          <cell r="E11">
            <v>223</v>
          </cell>
          <cell r="F11">
            <v>224.7</v>
          </cell>
          <cell r="G11">
            <v>227.8</v>
          </cell>
          <cell r="H11">
            <v>237.6</v>
          </cell>
          <cell r="I11">
            <v>237.8</v>
          </cell>
          <cell r="J11">
            <v>220.1</v>
          </cell>
          <cell r="K11">
            <v>220.7</v>
          </cell>
          <cell r="L11">
            <v>236.5</v>
          </cell>
          <cell r="M11">
            <v>228.5</v>
          </cell>
          <cell r="N11">
            <v>229</v>
          </cell>
          <cell r="O11">
            <v>240.1</v>
          </cell>
          <cell r="P11">
            <v>238</v>
          </cell>
          <cell r="Q11">
            <v>227.1</v>
          </cell>
          <cell r="R11">
            <v>211.8</v>
          </cell>
          <cell r="S11">
            <v>223.1</v>
          </cell>
          <cell r="T11">
            <v>227.5</v>
          </cell>
          <cell r="U11">
            <v>228</v>
          </cell>
          <cell r="V11">
            <v>224.5</v>
          </cell>
          <cell r="W11">
            <v>224.5</v>
          </cell>
          <cell r="X11">
            <v>200.3</v>
          </cell>
          <cell r="Y11">
            <v>224.2</v>
          </cell>
          <cell r="Z11">
            <v>232.4</v>
          </cell>
          <cell r="AA11">
            <v>244.6</v>
          </cell>
          <cell r="AB11">
            <v>231.5</v>
          </cell>
          <cell r="AC11">
            <v>232</v>
          </cell>
          <cell r="AD11">
            <v>245.8</v>
          </cell>
          <cell r="AE11">
            <v>250.7</v>
          </cell>
          <cell r="AF11">
            <v>226.8</v>
          </cell>
        </row>
        <row r="12">
          <cell r="B12">
            <v>21.7</v>
          </cell>
          <cell r="C12">
            <v>21.5</v>
          </cell>
          <cell r="D12">
            <v>23.1</v>
          </cell>
          <cell r="E12">
            <v>24</v>
          </cell>
          <cell r="F12">
            <v>25.7</v>
          </cell>
          <cell r="G12">
            <v>23.7</v>
          </cell>
          <cell r="H12">
            <v>22.6</v>
          </cell>
          <cell r="I12">
            <v>23.1</v>
          </cell>
          <cell r="J12">
            <v>22.5</v>
          </cell>
          <cell r="K12">
            <v>21</v>
          </cell>
          <cell r="L12">
            <v>42.4</v>
          </cell>
          <cell r="M12">
            <v>52.8</v>
          </cell>
          <cell r="N12">
            <v>50.3</v>
          </cell>
          <cell r="O12">
            <v>54.6</v>
          </cell>
          <cell r="P12">
            <v>56.8</v>
          </cell>
          <cell r="Q12">
            <v>55.9</v>
          </cell>
          <cell r="R12">
            <v>54.3</v>
          </cell>
          <cell r="S12">
            <v>50.4</v>
          </cell>
          <cell r="T12">
            <v>40.6</v>
          </cell>
          <cell r="U12">
            <v>39.6</v>
          </cell>
          <cell r="V12">
            <v>34.6</v>
          </cell>
          <cell r="W12">
            <v>33.4</v>
          </cell>
          <cell r="X12">
            <v>33.1</v>
          </cell>
          <cell r="Y12">
            <v>28.1</v>
          </cell>
          <cell r="Z12">
            <v>28.1</v>
          </cell>
          <cell r="AA12">
            <v>28.4</v>
          </cell>
          <cell r="AB12">
            <v>26</v>
          </cell>
          <cell r="AC12">
            <v>25.5</v>
          </cell>
          <cell r="AD12">
            <v>25.5</v>
          </cell>
          <cell r="AE12">
            <v>24.3</v>
          </cell>
          <cell r="AF12">
            <v>22.7</v>
          </cell>
        </row>
        <row r="40">
          <cell r="B40">
            <v>103.6</v>
          </cell>
          <cell r="C40">
            <v>117.7</v>
          </cell>
          <cell r="D40">
            <v>108</v>
          </cell>
          <cell r="E40">
            <v>98</v>
          </cell>
          <cell r="F40">
            <v>96.8</v>
          </cell>
          <cell r="G40">
            <v>98.6</v>
          </cell>
          <cell r="H40">
            <v>99.9</v>
          </cell>
          <cell r="I40">
            <v>107.1</v>
          </cell>
          <cell r="J40">
            <v>110.6</v>
          </cell>
          <cell r="K40">
            <v>102.8</v>
          </cell>
          <cell r="L40">
            <v>101.9</v>
          </cell>
          <cell r="M40">
            <v>93.9</v>
          </cell>
          <cell r="N40">
            <v>94.6</v>
          </cell>
          <cell r="O40">
            <v>98.5</v>
          </cell>
          <cell r="P40">
            <v>108.6</v>
          </cell>
          <cell r="Q40">
            <v>113.3</v>
          </cell>
          <cell r="R40">
            <v>114.3</v>
          </cell>
          <cell r="S40">
            <v>115.5</v>
          </cell>
          <cell r="T40">
            <v>114.5</v>
          </cell>
          <cell r="U40">
            <v>106.5</v>
          </cell>
          <cell r="V40">
            <v>117.1</v>
          </cell>
          <cell r="W40">
            <v>111.7</v>
          </cell>
          <cell r="X40">
            <v>105.9</v>
          </cell>
          <cell r="Y40">
            <v>99.8</v>
          </cell>
          <cell r="Z40">
            <v>103.5</v>
          </cell>
          <cell r="AA40">
            <v>111</v>
          </cell>
          <cell r="AB40">
            <v>116.7</v>
          </cell>
          <cell r="AC40">
            <v>120.2</v>
          </cell>
          <cell r="AD40">
            <v>122.2</v>
          </cell>
          <cell r="AE40">
            <v>116.1</v>
          </cell>
          <cell r="AF40">
            <v>69.599999999999994</v>
          </cell>
        </row>
      </sheetData>
      <sheetData sheetId="2">
        <row r="4">
          <cell r="B4">
            <v>5122.4962481832199</v>
          </cell>
          <cell r="C4">
            <v>5064.9871748754103</v>
          </cell>
          <cell r="D4">
            <v>5175.2199753790601</v>
          </cell>
          <cell r="E4">
            <v>5274.3626302830999</v>
          </cell>
          <cell r="F4">
            <v>5365.5788250387404</v>
          </cell>
          <cell r="G4">
            <v>5427.7984771989604</v>
          </cell>
          <cell r="H4">
            <v>5616.4308643782497</v>
          </cell>
          <cell r="I4">
            <v>5691.86459665446</v>
          </cell>
          <cell r="J4">
            <v>5737.1293702214398</v>
          </cell>
          <cell r="K4">
            <v>5810.3313948238101</v>
          </cell>
          <cell r="L4">
            <v>6016.3505737455698</v>
          </cell>
          <cell r="M4">
            <v>5911.9885171322403</v>
          </cell>
          <cell r="N4">
            <v>5952.6985809348698</v>
          </cell>
          <cell r="O4">
            <v>6015.8042194412501</v>
          </cell>
          <cell r="P4">
            <v>6117.9626859841201</v>
          </cell>
          <cell r="Q4">
            <v>6137.6034451478899</v>
          </cell>
          <cell r="R4">
            <v>6057.1631613378904</v>
          </cell>
          <cell r="S4">
            <v>6135.2872078508199</v>
          </cell>
          <cell r="T4">
            <v>5918.8686535679199</v>
          </cell>
          <cell r="U4">
            <v>5482.9778985950497</v>
          </cell>
          <cell r="V4">
            <v>5681.3920352430196</v>
          </cell>
          <cell r="W4">
            <v>5546.6289575361398</v>
          </cell>
          <cell r="X4">
            <v>5345.4542612374198</v>
          </cell>
          <cell r="Y4">
            <v>5480.9260972347802</v>
          </cell>
          <cell r="Z4">
            <v>5528.87127567673</v>
          </cell>
          <cell r="AA4">
            <v>5376.57793315659</v>
          </cell>
          <cell r="AB4">
            <v>5251.7576292846197</v>
          </cell>
          <cell r="AC4">
            <v>5210.95758447345</v>
          </cell>
          <cell r="AD4">
            <v>5376.6572330639601</v>
          </cell>
          <cell r="AE4">
            <v>5259.1438358477699</v>
          </cell>
          <cell r="AF4">
            <v>4715.6911092005203</v>
          </cell>
        </row>
        <row r="5">
          <cell r="B5">
            <v>780.81409998432696</v>
          </cell>
          <cell r="C5">
            <v>786.21607549246505</v>
          </cell>
          <cell r="D5">
            <v>785.94857977914899</v>
          </cell>
          <cell r="E5">
            <v>774.97091743190003</v>
          </cell>
          <cell r="F5">
            <v>781.53051451464205</v>
          </cell>
          <cell r="G5">
            <v>773.17867919929199</v>
          </cell>
          <cell r="H5">
            <v>766.96095260487198</v>
          </cell>
          <cell r="I5">
            <v>753.36004703241997</v>
          </cell>
          <cell r="J5">
            <v>739.51292039791997</v>
          </cell>
          <cell r="K5">
            <v>722.78784002758402</v>
          </cell>
          <cell r="L5">
            <v>718.07237487587702</v>
          </cell>
          <cell r="M5">
            <v>711.38308392004205</v>
          </cell>
          <cell r="N5">
            <v>704.24099053611496</v>
          </cell>
          <cell r="O5">
            <v>703.81545407113697</v>
          </cell>
          <cell r="P5">
            <v>698.66914019897899</v>
          </cell>
          <cell r="Q5">
            <v>697.45913187635199</v>
          </cell>
          <cell r="R5">
            <v>703.27872090598703</v>
          </cell>
          <cell r="S5">
            <v>706.28830892564702</v>
          </cell>
          <cell r="T5">
            <v>714.42367137564702</v>
          </cell>
          <cell r="U5">
            <v>702.50990155107502</v>
          </cell>
          <cell r="V5">
            <v>705.31178024700705</v>
          </cell>
          <cell r="W5">
            <v>679.77145193034698</v>
          </cell>
          <cell r="X5">
            <v>674.57522677845998</v>
          </cell>
          <cell r="Y5">
            <v>670.07621604850203</v>
          </cell>
          <cell r="Z5">
            <v>666.07251317062196</v>
          </cell>
          <cell r="AA5">
            <v>666.71376195532696</v>
          </cell>
          <cell r="AB5">
            <v>657.59219346855195</v>
          </cell>
          <cell r="AC5">
            <v>663.75834670270206</v>
          </cell>
          <cell r="AD5">
            <v>671.09762783930501</v>
          </cell>
          <cell r="AE5">
            <v>668.82669751498997</v>
          </cell>
          <cell r="AF5">
            <v>650.41918349765206</v>
          </cell>
        </row>
        <row r="6">
          <cell r="B6">
            <v>450.47341016376998</v>
          </cell>
          <cell r="C6">
            <v>441.053164151251</v>
          </cell>
          <cell r="D6">
            <v>440.84271986775298</v>
          </cell>
          <cell r="E6">
            <v>469.05827739535903</v>
          </cell>
          <cell r="F6">
            <v>454.69288057327799</v>
          </cell>
          <cell r="G6">
            <v>466.534266671865</v>
          </cell>
          <cell r="H6">
            <v>478.53467909053199</v>
          </cell>
          <cell r="I6">
            <v>464.56103953716701</v>
          </cell>
          <cell r="J6">
            <v>465.35638475839602</v>
          </cell>
          <cell r="K6">
            <v>455.15019273433302</v>
          </cell>
          <cell r="L6">
            <v>442.316425117314</v>
          </cell>
          <cell r="M6">
            <v>457.95444691881102</v>
          </cell>
          <cell r="N6">
            <v>456.42951781051698</v>
          </cell>
          <cell r="O6">
            <v>457.29399391648599</v>
          </cell>
          <cell r="P6">
            <v>467.34391135515</v>
          </cell>
          <cell r="Q6">
            <v>453.33296353289097</v>
          </cell>
          <cell r="R6">
            <v>450.98112707644202</v>
          </cell>
          <cell r="S6">
            <v>461.17991181639098</v>
          </cell>
          <cell r="T6">
            <v>444.68788558619099</v>
          </cell>
          <cell r="U6">
            <v>443.411777775075</v>
          </cell>
          <cell r="V6">
            <v>452.709362049525</v>
          </cell>
          <cell r="W6">
            <v>443.41086825389402</v>
          </cell>
          <cell r="X6">
            <v>414.61744035447998</v>
          </cell>
          <cell r="Y6">
            <v>461.72219899174701</v>
          </cell>
          <cell r="Z6">
            <v>471.76974573992499</v>
          </cell>
          <cell r="AA6">
            <v>466.46683459047898</v>
          </cell>
          <cell r="AB6">
            <v>449.19971116365701</v>
          </cell>
          <cell r="AC6">
            <v>444.577113872898</v>
          </cell>
          <cell r="AD6">
            <v>457.71721509287698</v>
          </cell>
          <cell r="AE6">
            <v>456.80887394741501</v>
          </cell>
          <cell r="AF6">
            <v>426.05393108893799</v>
          </cell>
        </row>
        <row r="7">
          <cell r="B7">
            <v>99.6664649212033</v>
          </cell>
          <cell r="C7">
            <v>90.6825071313813</v>
          </cell>
          <cell r="D7">
            <v>95.278804156715296</v>
          </cell>
          <cell r="E7">
            <v>95.003925043432204</v>
          </cell>
          <cell r="F7">
            <v>98.975955486951804</v>
          </cell>
          <cell r="G7">
            <v>117.852191097408</v>
          </cell>
          <cell r="H7">
            <v>128.99908433800101</v>
          </cell>
          <cell r="I7">
            <v>136.42740500767701</v>
          </cell>
          <cell r="J7">
            <v>152.83471339452601</v>
          </cell>
          <cell r="K7">
            <v>149.871285457433</v>
          </cell>
          <cell r="L7">
            <v>150.85383543129399</v>
          </cell>
          <cell r="M7">
            <v>137.83692615541801</v>
          </cell>
          <cell r="N7">
            <v>145.78806009489199</v>
          </cell>
          <cell r="O7">
            <v>136.91441452709901</v>
          </cell>
          <cell r="P7">
            <v>144.471906827927</v>
          </cell>
          <cell r="Q7">
            <v>146.43239870125799</v>
          </cell>
          <cell r="R7">
            <v>149.37825780261201</v>
          </cell>
          <cell r="S7">
            <v>161.03097839080201</v>
          </cell>
          <cell r="T7">
            <v>162.663337363544</v>
          </cell>
          <cell r="U7">
            <v>158.36514849982399</v>
          </cell>
          <cell r="V7">
            <v>168.029083927366</v>
          </cell>
          <cell r="W7">
            <v>175.27584159051301</v>
          </cell>
          <cell r="X7">
            <v>171.87683590792199</v>
          </cell>
          <cell r="Y7">
            <v>171.76970468601399</v>
          </cell>
          <cell r="Z7">
            <v>176.64228735283899</v>
          </cell>
          <cell r="AA7">
            <v>179.24759683403201</v>
          </cell>
          <cell r="AB7">
            <v>179.32149778537701</v>
          </cell>
          <cell r="AC7">
            <v>181.682340694906</v>
          </cell>
          <cell r="AD7">
            <v>182.040497019637</v>
          </cell>
          <cell r="AE7">
            <v>186.946338857564</v>
          </cell>
          <cell r="AF7">
            <v>189.190148690944</v>
          </cell>
        </row>
      </sheetData>
      <sheetData sheetId="3">
        <row r="7">
          <cell r="B7">
            <v>-860.62506178456897</v>
          </cell>
          <cell r="C7">
            <v>-869.90827847061098</v>
          </cell>
          <cell r="D7">
            <v>-862.44020278825303</v>
          </cell>
          <cell r="E7">
            <v>-844.206432695952</v>
          </cell>
          <cell r="F7">
            <v>-857.525934041916</v>
          </cell>
          <cell r="G7">
            <v>-831.77752097267398</v>
          </cell>
          <cell r="H7">
            <v>-852.14288530061299</v>
          </cell>
          <cell r="I7">
            <v>-833.44069156366504</v>
          </cell>
          <cell r="J7">
            <v>-835.25788211415704</v>
          </cell>
          <cell r="K7">
            <v>-828.049725428805</v>
          </cell>
          <cell r="L7">
            <v>-825.22883502487696</v>
          </cell>
          <cell r="M7">
            <v>-828.80801863378701</v>
          </cell>
          <cell r="N7">
            <v>-790.54860314187295</v>
          </cell>
          <cell r="O7">
            <v>-820.78585253297695</v>
          </cell>
          <cell r="P7">
            <v>-729.45237191114097</v>
          </cell>
          <cell r="Q7">
            <v>-789.79315967923401</v>
          </cell>
          <cell r="R7">
            <v>-817.17608519405599</v>
          </cell>
          <cell r="S7">
            <v>-776.35497375691398</v>
          </cell>
          <cell r="T7">
            <v>-766.47122476017205</v>
          </cell>
          <cell r="U7">
            <v>-734.48899787413097</v>
          </cell>
          <cell r="V7">
            <v>-761.03634774965599</v>
          </cell>
          <cell r="W7">
            <v>-800.72901061690402</v>
          </cell>
          <cell r="X7">
            <v>-799.925124084652</v>
          </cell>
          <cell r="Y7">
            <v>-767.41428693399303</v>
          </cell>
          <cell r="Z7">
            <v>-781.381665675612</v>
          </cell>
          <cell r="AA7">
            <v>-700.06640066205796</v>
          </cell>
          <cell r="AB7">
            <v>-826.64216994906496</v>
          </cell>
          <cell r="AC7">
            <v>-781.20932285337994</v>
          </cell>
          <cell r="AD7">
            <v>-769.26656506293205</v>
          </cell>
          <cell r="AE7">
            <v>-730.48768879252202</v>
          </cell>
          <cell r="AF7">
            <v>-758.943306442927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missions_with_bunkers"/>
      <sheetName val="v3 Changes"/>
      <sheetName val="Emissions"/>
      <sheetName val="Elec"/>
      <sheetName val="Elec Demand"/>
      <sheetName val="Econ"/>
      <sheetName val="End-Use"/>
      <sheetName val="Input Assumptions"/>
      <sheetName val="IRA"/>
      <sheetName val="Model"/>
      <sheetName val="Conversions"/>
      <sheetName val="BAU Results"/>
      <sheetName val="Scenario Results"/>
      <sheetName val="2005"/>
      <sheetName val="Calcs"/>
    </sheetNames>
    <sheetDataSet>
      <sheetData sheetId="0"/>
      <sheetData sheetId="1"/>
      <sheetData sheetId="2">
        <row r="4">
          <cell r="F4">
            <v>1350.69</v>
          </cell>
          <cell r="G4">
            <v>1201.47</v>
          </cell>
          <cell r="H4">
            <v>1198.69</v>
          </cell>
          <cell r="I4">
            <v>1212.21</v>
          </cell>
          <cell r="J4">
            <v>1222.54</v>
          </cell>
          <cell r="K4">
            <v>1247.8399999999999</v>
          </cell>
          <cell r="L4">
            <v>1189.6600000000001</v>
          </cell>
          <cell r="M4">
            <v>602.70000000000005</v>
          </cell>
          <cell r="N4">
            <v>336.702</v>
          </cell>
          <cell r="O4">
            <v>242.48699999999999</v>
          </cell>
          <cell r="P4">
            <v>290.31200000000001</v>
          </cell>
          <cell r="Q4">
            <v>395.06900000000002</v>
          </cell>
          <cell r="S4">
            <v>2400.057485640647</v>
          </cell>
        </row>
        <row r="5">
          <cell r="F5">
            <v>850.86987999999997</v>
          </cell>
          <cell r="G5">
            <v>845.24494000000004</v>
          </cell>
          <cell r="H5">
            <v>835.90833999999995</v>
          </cell>
          <cell r="I5">
            <v>851.49550999999997</v>
          </cell>
          <cell r="J5">
            <v>866.28559000000007</v>
          </cell>
          <cell r="K5">
            <v>887.55632000000003</v>
          </cell>
          <cell r="L5">
            <v>886.70855899999992</v>
          </cell>
          <cell r="M5">
            <v>838.78235799999993</v>
          </cell>
          <cell r="N5">
            <v>753.26573300000007</v>
          </cell>
          <cell r="O5">
            <v>773.54126900000006</v>
          </cell>
          <cell r="P5">
            <v>794.32240400000001</v>
          </cell>
          <cell r="Q5">
            <v>821.72208999999987</v>
          </cell>
          <cell r="S5">
            <v>1086.7679786271462</v>
          </cell>
        </row>
        <row r="6">
          <cell r="F6">
            <v>562.90100000000007</v>
          </cell>
          <cell r="G6">
            <v>557.61699999999996</v>
          </cell>
          <cell r="H6">
            <v>550.90200000000004</v>
          </cell>
          <cell r="I6">
            <v>547.56399999999996</v>
          </cell>
          <cell r="J6">
            <v>544.83199999999999</v>
          </cell>
          <cell r="K6">
            <v>542.00099999999998</v>
          </cell>
          <cell r="L6">
            <v>549.43600000000004</v>
          </cell>
          <cell r="M6">
            <v>525.17599999999993</v>
          </cell>
          <cell r="N6">
            <v>511.95400000000006</v>
          </cell>
          <cell r="O6">
            <v>512.601</v>
          </cell>
          <cell r="P6">
            <v>513.65</v>
          </cell>
          <cell r="Q6">
            <v>513.73500000000001</v>
          </cell>
          <cell r="S6">
            <v>586.02753370179153</v>
          </cell>
        </row>
        <row r="7">
          <cell r="F7">
            <v>1573.9814490000001</v>
          </cell>
          <cell r="G7">
            <v>1401.480757</v>
          </cell>
          <cell r="H7">
            <v>1234.0044509999996</v>
          </cell>
          <cell r="I7">
            <v>1122.1677890000001</v>
          </cell>
          <cell r="J7">
            <v>1063.247165</v>
          </cell>
          <cell r="K7">
            <v>1030.0434520000001</v>
          </cell>
          <cell r="L7">
            <v>1570.0429839999999</v>
          </cell>
          <cell r="M7">
            <v>1380.345127</v>
          </cell>
          <cell r="N7">
            <v>1195.014895</v>
          </cell>
          <cell r="O7">
            <v>1091.6507439999998</v>
          </cell>
          <cell r="P7">
            <v>1062.5085819999997</v>
          </cell>
          <cell r="Q7">
            <v>1041.9151970000003</v>
          </cell>
          <cell r="S7">
            <v>1858.5521693709068</v>
          </cell>
        </row>
        <row r="8">
          <cell r="F8">
            <v>381.55261999999999</v>
          </cell>
          <cell r="G8">
            <v>369.25815999999998</v>
          </cell>
          <cell r="H8">
            <v>355.00466</v>
          </cell>
          <cell r="I8">
            <v>373.61138999999997</v>
          </cell>
          <cell r="J8">
            <v>391.79890999999998</v>
          </cell>
          <cell r="K8">
            <v>407.80137999999999</v>
          </cell>
          <cell r="L8">
            <v>322.448421</v>
          </cell>
          <cell r="M8">
            <v>301.96762200000001</v>
          </cell>
          <cell r="N8">
            <v>288.72626700000001</v>
          </cell>
          <cell r="O8">
            <v>307.68203099999999</v>
          </cell>
          <cell r="P8">
            <v>329.333596</v>
          </cell>
          <cell r="Q8">
            <v>348.92210999999998</v>
          </cell>
          <cell r="S8">
            <v>121.32928064552911</v>
          </cell>
        </row>
        <row r="9">
          <cell r="F9">
            <v>-769</v>
          </cell>
          <cell r="G9">
            <v>-752</v>
          </cell>
          <cell r="H9">
            <v>-735</v>
          </cell>
          <cell r="I9">
            <v>-719</v>
          </cell>
          <cell r="J9">
            <v>-702</v>
          </cell>
          <cell r="K9">
            <v>-685</v>
          </cell>
          <cell r="L9">
            <v>-783.69500000000005</v>
          </cell>
          <cell r="M9">
            <v>-791.18499999999995</v>
          </cell>
          <cell r="N9">
            <v>-758.351</v>
          </cell>
          <cell r="O9">
            <v>-742.351</v>
          </cell>
          <cell r="P9">
            <v>-725.351</v>
          </cell>
          <cell r="Q9">
            <v>-708.351</v>
          </cell>
          <cell r="S9">
            <v>-831.12553638504403</v>
          </cell>
        </row>
        <row r="10">
          <cell r="F10">
            <v>68.718199999999996</v>
          </cell>
          <cell r="G10">
            <v>71.022100000000009</v>
          </cell>
          <cell r="H10">
            <v>72.470100000000002</v>
          </cell>
          <cell r="I10">
            <v>73.853499999999997</v>
          </cell>
          <cell r="J10">
            <v>74.943399999999997</v>
          </cell>
          <cell r="K10">
            <v>76.281899999999993</v>
          </cell>
          <cell r="L10">
            <v>10.12312</v>
          </cell>
          <cell r="M10">
            <v>11.998619999999999</v>
          </cell>
          <cell r="N10">
            <v>71.914400000000001</v>
          </cell>
          <cell r="O10">
            <v>73.437700000000007</v>
          </cell>
          <cell r="P10">
            <v>74.291700000000006</v>
          </cell>
          <cell r="Q10">
            <v>75.736000000000004</v>
          </cell>
          <cell r="S10">
            <v>84.86899716187655</v>
          </cell>
        </row>
        <row r="13">
          <cell r="F13">
            <v>1312.189499999999</v>
          </cell>
          <cell r="G13">
            <v>1306.9812000000002</v>
          </cell>
          <cell r="H13">
            <v>1286.5400000000004</v>
          </cell>
          <cell r="I13">
            <v>1299.2409999999995</v>
          </cell>
          <cell r="J13">
            <v>1320.4441000000002</v>
          </cell>
          <cell r="K13">
            <v>1352.0200999999997</v>
          </cell>
          <cell r="L13">
            <v>1229.5789000000004</v>
          </cell>
          <cell r="M13">
            <v>1227.3413999999998</v>
          </cell>
          <cell r="N13">
            <v>1263.2505999999998</v>
          </cell>
          <cell r="O13">
            <v>1277.2766000000001</v>
          </cell>
          <cell r="P13">
            <v>1298.3131000000003</v>
          </cell>
          <cell r="Q13">
            <v>1332.5611999999996</v>
          </cell>
          <cell r="S13">
            <v>1338.5568629228087</v>
          </cell>
        </row>
      </sheetData>
      <sheetData sheetId="3"/>
      <sheetData sheetId="4"/>
      <sheetData sheetId="5">
        <row r="14">
          <cell r="P14">
            <v>355.101</v>
          </cell>
        </row>
        <row r="15">
          <cell r="P15">
            <v>58007.531293782238</v>
          </cell>
        </row>
        <row r="16">
          <cell r="P16">
            <v>3.1533804391847726E-3</v>
          </cell>
        </row>
        <row r="17">
          <cell r="P17">
            <v>74.537746521970732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3 Changes"/>
      <sheetName val="v2 Changes"/>
      <sheetName val="Emissions"/>
      <sheetName val="Elec"/>
      <sheetName val="Elec Demand"/>
      <sheetName val="Econ"/>
      <sheetName val="End-Use"/>
      <sheetName val="Input Assumptions"/>
      <sheetName val="IRA"/>
      <sheetName val="Model"/>
    </sheetNames>
    <sheetDataSet>
      <sheetData sheetId="0"/>
      <sheetData sheetId="1"/>
      <sheetData sheetId="2">
        <row r="4">
          <cell r="C4">
            <v>1325.31758286476</v>
          </cell>
          <cell r="D4">
            <v>1274.9102826731701</v>
          </cell>
          <cell r="E4">
            <v>1293.1152861035</v>
          </cell>
          <cell r="I4">
            <v>1001.2398840439701</v>
          </cell>
          <cell r="J4">
            <v>679.65905481321704</v>
          </cell>
          <cell r="K4">
            <v>445.58029832678199</v>
          </cell>
          <cell r="P4">
            <v>2417.1</v>
          </cell>
        </row>
        <row r="5">
          <cell r="C5">
            <v>1180.17816204515</v>
          </cell>
          <cell r="D5">
            <v>1208.9941191565199</v>
          </cell>
          <cell r="E5">
            <v>1222.12174799319</v>
          </cell>
          <cell r="I5">
            <v>1072.28115139338</v>
          </cell>
          <cell r="J5">
            <v>1015.73661606983</v>
          </cell>
          <cell r="K5">
            <v>1063.6926035448</v>
          </cell>
          <cell r="P5">
            <v>1190.4000000000001</v>
          </cell>
        </row>
        <row r="6">
          <cell r="C6">
            <v>542.16163521438705</v>
          </cell>
          <cell r="D6">
            <v>533.53721470085202</v>
          </cell>
          <cell r="E6">
            <v>504.03872077018599</v>
          </cell>
          <cell r="I6">
            <v>500.22714331620102</v>
          </cell>
          <cell r="J6">
            <v>454.81527759807699</v>
          </cell>
          <cell r="K6">
            <v>446.248934102666</v>
          </cell>
          <cell r="P6">
            <v>586</v>
          </cell>
        </row>
        <row r="7">
          <cell r="C7">
            <v>1596.6695668007801</v>
          </cell>
          <cell r="D7">
            <v>1464.7868868271901</v>
          </cell>
          <cell r="E7">
            <v>1306.2932367497699</v>
          </cell>
          <cell r="I7">
            <v>1538.6165656608</v>
          </cell>
          <cell r="J7">
            <v>1357.1796423220101</v>
          </cell>
          <cell r="K7">
            <v>1282.9675605035</v>
          </cell>
          <cell r="P7">
            <v>1868.8</v>
          </cell>
        </row>
        <row r="8">
          <cell r="C8">
            <v>34.015854017626879</v>
          </cell>
          <cell r="D8">
            <v>33.403067220462006</v>
          </cell>
          <cell r="E8">
            <v>32.764189726203355</v>
          </cell>
          <cell r="I8">
            <v>30.956566780282579</v>
          </cell>
          <cell r="J8">
            <v>27.760581674310799</v>
          </cell>
          <cell r="K8">
            <v>26.65</v>
          </cell>
          <cell r="P8">
            <v>71.3</v>
          </cell>
        </row>
        <row r="9">
          <cell r="C9">
            <v>1342.9776565215775</v>
          </cell>
          <cell r="D9">
            <v>1303.0075140525691</v>
          </cell>
          <cell r="E9">
            <v>1323.6217531392554</v>
          </cell>
          <cell r="I9">
            <v>1340.2600788088703</v>
          </cell>
          <cell r="J9">
            <v>1298.9020438374814</v>
          </cell>
          <cell r="K9">
            <v>1326.308905861415</v>
          </cell>
          <cell r="P9">
            <v>1331.507560884751</v>
          </cell>
        </row>
        <row r="10">
          <cell r="C10">
            <v>-812.2</v>
          </cell>
          <cell r="D10">
            <v>-812.2</v>
          </cell>
          <cell r="E10">
            <v>-812</v>
          </cell>
          <cell r="I10">
            <v>-812.2</v>
          </cell>
          <cell r="J10">
            <v>-812.2</v>
          </cell>
          <cell r="K10">
            <v>-812.2</v>
          </cell>
          <cell r="P10">
            <v>-831</v>
          </cell>
        </row>
      </sheetData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3 Changes"/>
      <sheetName val="v2 Changes"/>
      <sheetName val="Emissions"/>
      <sheetName val="Elec"/>
      <sheetName val="Elec Demand"/>
      <sheetName val="Econ"/>
      <sheetName val="End-Use"/>
      <sheetName val="Input Assumptions"/>
      <sheetName val="IRA"/>
      <sheetName val="Model"/>
      <sheetName val="Changes"/>
    </sheetNames>
    <sheetDataSet>
      <sheetData sheetId="0"/>
      <sheetData sheetId="1"/>
      <sheetData sheetId="2">
        <row r="4">
          <cell r="C4">
            <v>1394.1495569416304</v>
          </cell>
          <cell r="D4">
            <v>1282.5748924669617</v>
          </cell>
          <cell r="E4">
            <v>1174.2626481799011</v>
          </cell>
          <cell r="F4">
            <v>1150.0603114422265</v>
          </cell>
          <cell r="G4">
            <v>1153.7600253547857</v>
          </cell>
          <cell r="I4">
            <v>1205.4670425362588</v>
          </cell>
          <cell r="J4">
            <v>852.35702421205724</v>
          </cell>
          <cell r="K4">
            <v>768.24924450046069</v>
          </cell>
          <cell r="L4">
            <v>762.07872888015299</v>
          </cell>
          <cell r="M4">
            <v>762.08634964963096</v>
          </cell>
          <cell r="P4">
            <v>2282.3741268257277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3 Changes"/>
      <sheetName val="v2 Changes"/>
      <sheetName val="Emissions"/>
      <sheetName val="Elec"/>
      <sheetName val="Elec Demand"/>
      <sheetName val="Econ"/>
      <sheetName val="End-Use"/>
      <sheetName val="Input Assumptions"/>
      <sheetName val="IRA"/>
      <sheetName val="Model"/>
      <sheetName val="Changes"/>
    </sheetNames>
    <sheetDataSet>
      <sheetData sheetId="0"/>
      <sheetData sheetId="1"/>
      <sheetData sheetId="2">
        <row r="4">
          <cell r="C4">
            <v>1109.4161928177652</v>
          </cell>
          <cell r="D4">
            <v>1075.9223286126758</v>
          </cell>
          <cell r="E4">
            <v>1079.8800516325127</v>
          </cell>
          <cell r="F4">
            <v>772.01139602165301</v>
          </cell>
          <cell r="G4">
            <v>663.41107629102942</v>
          </cell>
          <cell r="H4">
            <v>598.25432344749174</v>
          </cell>
          <cell r="I4">
            <v>1176.7889391168976</v>
          </cell>
          <cell r="J4">
            <v>827.38919856090286</v>
          </cell>
          <cell r="K4">
            <v>772.50801255051329</v>
          </cell>
          <cell r="L4">
            <v>581.1495940282224</v>
          </cell>
          <cell r="M4">
            <v>44.967299935722082</v>
          </cell>
          <cell r="N4">
            <v>62.07014793075404</v>
          </cell>
          <cell r="P4">
            <v>2400.1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3 Changes"/>
      <sheetName val="v2 Changes"/>
      <sheetName val="Emissions"/>
      <sheetName val="Elec"/>
      <sheetName val="Elec Demand"/>
      <sheetName val="Econ"/>
      <sheetName val="End-Use"/>
      <sheetName val="Input Assumptions"/>
      <sheetName val="IRA"/>
      <sheetName val="Model"/>
    </sheetNames>
    <sheetDataSet>
      <sheetData sheetId="0"/>
      <sheetData sheetId="1"/>
      <sheetData sheetId="2">
        <row r="4">
          <cell r="C4">
            <v>1377.84</v>
          </cell>
          <cell r="D4">
            <v>1379.59</v>
          </cell>
          <cell r="E4">
            <v>1430.05</v>
          </cell>
          <cell r="F4">
            <v>1440.31</v>
          </cell>
          <cell r="G4">
            <v>1473.6</v>
          </cell>
          <cell r="H4">
            <v>1528.36</v>
          </cell>
          <cell r="I4">
            <v>1410.01</v>
          </cell>
          <cell r="J4">
            <v>1232.67</v>
          </cell>
          <cell r="K4">
            <v>749.4</v>
          </cell>
          <cell r="L4">
            <v>623.27</v>
          </cell>
          <cell r="M4">
            <v>540.92000000000007</v>
          </cell>
          <cell r="N4">
            <v>449.61999999999989</v>
          </cell>
          <cell r="P4">
            <v>2338.5100000000002</v>
          </cell>
        </row>
        <row r="5">
          <cell r="C5">
            <v>1063.06</v>
          </cell>
          <cell r="D5">
            <v>1080.08</v>
          </cell>
          <cell r="E5">
            <v>1107.08</v>
          </cell>
          <cell r="F5">
            <v>1161.0900000000001</v>
          </cell>
          <cell r="G5">
            <v>1198.1600000000001</v>
          </cell>
          <cell r="H5">
            <v>1251.0899999999999</v>
          </cell>
          <cell r="I5">
            <v>1048.6099999999999</v>
          </cell>
          <cell r="J5">
            <v>1076.1300000000001</v>
          </cell>
          <cell r="K5">
            <v>1074.3799999999999</v>
          </cell>
          <cell r="L5">
            <v>1108.1899999999998</v>
          </cell>
          <cell r="M5">
            <v>1120.49</v>
          </cell>
          <cell r="N5">
            <v>1124.6299999999999</v>
          </cell>
          <cell r="P5">
            <v>954.44</v>
          </cell>
        </row>
        <row r="6">
          <cell r="C6">
            <v>327.8</v>
          </cell>
          <cell r="D6">
            <v>278.08</v>
          </cell>
          <cell r="E6">
            <v>274.45</v>
          </cell>
          <cell r="F6">
            <v>276.64999999999998</v>
          </cell>
          <cell r="G6">
            <v>283.31</v>
          </cell>
          <cell r="H6">
            <v>281.81</v>
          </cell>
          <cell r="I6">
            <v>295.63</v>
          </cell>
          <cell r="J6">
            <v>259.2</v>
          </cell>
          <cell r="K6">
            <v>249.28</v>
          </cell>
          <cell r="L6">
            <v>247.82</v>
          </cell>
          <cell r="M6">
            <v>241.68</v>
          </cell>
          <cell r="N6">
            <v>237.2</v>
          </cell>
          <cell r="P6">
            <v>563.87</v>
          </cell>
        </row>
        <row r="7">
          <cell r="C7">
            <v>1493.47</v>
          </cell>
          <cell r="D7">
            <v>1403.91</v>
          </cell>
          <cell r="E7">
            <v>1322.3</v>
          </cell>
          <cell r="F7">
            <v>1254.73</v>
          </cell>
          <cell r="G7">
            <v>1235.58</v>
          </cell>
          <cell r="H7">
            <v>1097.25</v>
          </cell>
          <cell r="I7">
            <v>1488.81</v>
          </cell>
          <cell r="J7">
            <v>1380.98</v>
          </cell>
          <cell r="K7">
            <v>1283.52</v>
          </cell>
          <cell r="L7">
            <v>1202.8800000000001</v>
          </cell>
          <cell r="M7">
            <v>1180.82</v>
          </cell>
          <cell r="N7">
            <v>1033.69</v>
          </cell>
          <cell r="P7">
            <v>2147.66</v>
          </cell>
        </row>
        <row r="8">
          <cell r="C8">
            <v>22.29</v>
          </cell>
          <cell r="D8">
            <v>29.54</v>
          </cell>
          <cell r="E8">
            <v>29.53</v>
          </cell>
          <cell r="F8">
            <v>29.78</v>
          </cell>
          <cell r="G8">
            <v>31.41</v>
          </cell>
          <cell r="H8">
            <v>32.06</v>
          </cell>
          <cell r="I8">
            <v>22.19</v>
          </cell>
          <cell r="J8">
            <v>29.61</v>
          </cell>
          <cell r="K8">
            <v>29.1</v>
          </cell>
          <cell r="L8">
            <v>29.06</v>
          </cell>
          <cell r="M8">
            <v>29.84</v>
          </cell>
          <cell r="N8">
            <v>29.16</v>
          </cell>
          <cell r="P8">
            <v>28.5</v>
          </cell>
        </row>
        <row r="9">
          <cell r="C9">
            <v>440.98590000000002</v>
          </cell>
          <cell r="D9">
            <v>449.71568000000002</v>
          </cell>
          <cell r="E9">
            <v>460.00868000000003</v>
          </cell>
          <cell r="F9">
            <v>461.95568000000003</v>
          </cell>
          <cell r="G9">
            <v>467.34967999999992</v>
          </cell>
          <cell r="H9">
            <v>476.98016000000001</v>
          </cell>
          <cell r="I9">
            <v>428.33125999999999</v>
          </cell>
          <cell r="J9">
            <v>415.28751999999997</v>
          </cell>
          <cell r="K9">
            <v>413.5521</v>
          </cell>
          <cell r="L9">
            <v>412.58253999999999</v>
          </cell>
          <cell r="M9">
            <v>416.72984000000002</v>
          </cell>
          <cell r="N9">
            <v>431.33605999999992</v>
          </cell>
          <cell r="P9">
            <v>1177.68</v>
          </cell>
        </row>
        <row r="10">
          <cell r="C10">
            <v>-744.21</v>
          </cell>
          <cell r="D10">
            <v>-749.61</v>
          </cell>
          <cell r="E10">
            <v>-755.05</v>
          </cell>
          <cell r="F10">
            <v>-760.53</v>
          </cell>
          <cell r="G10">
            <v>-766.04</v>
          </cell>
          <cell r="H10">
            <v>-771.6</v>
          </cell>
          <cell r="I10">
            <v>-744.21</v>
          </cell>
          <cell r="J10">
            <v>-749.61</v>
          </cell>
          <cell r="K10">
            <v>-755.05</v>
          </cell>
          <cell r="L10">
            <v>-760.53</v>
          </cell>
          <cell r="M10">
            <v>-766.04</v>
          </cell>
          <cell r="N10">
            <v>-771.6</v>
          </cell>
          <cell r="P10">
            <v>-723</v>
          </cell>
        </row>
        <row r="11">
          <cell r="P11"/>
        </row>
      </sheetData>
      <sheetData sheetId="3"/>
      <sheetData sheetId="4"/>
      <sheetData sheetId="5">
        <row r="17">
          <cell r="J17">
            <v>68.738379659505554</v>
          </cell>
        </row>
      </sheetData>
      <sheetData sheetId="6"/>
      <sheetData sheetId="7"/>
      <sheetData sheetId="8"/>
      <sheetData sheetId="9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3 Changes"/>
      <sheetName val="v2 Changes"/>
      <sheetName val="Emissions"/>
      <sheetName val="Elec"/>
      <sheetName val="Elec Demand"/>
      <sheetName val="Econ"/>
      <sheetName val="End-Use"/>
      <sheetName val="Input Assumptions"/>
      <sheetName val="IRA"/>
      <sheetName val="Model"/>
      <sheetName val="Changes"/>
    </sheetNames>
    <sheetDataSet>
      <sheetData sheetId="0"/>
      <sheetData sheetId="1"/>
      <sheetData sheetId="2">
        <row r="4">
          <cell r="C4">
            <v>1090.61392148052</v>
          </cell>
          <cell r="D4">
            <v>979.59857204458103</v>
          </cell>
          <cell r="E4">
            <v>906.24422783061641</v>
          </cell>
          <cell r="I4">
            <v>1194.845278180504</v>
          </cell>
          <cell r="J4">
            <v>482.81984665287968</v>
          </cell>
          <cell r="K4">
            <v>588.5355894123727</v>
          </cell>
          <cell r="P4">
            <v>2437.5330357062999</v>
          </cell>
        </row>
        <row r="5">
          <cell r="C5">
            <v>813.89512670971533</v>
          </cell>
          <cell r="D5">
            <v>822.69368187542625</v>
          </cell>
          <cell r="E5">
            <v>827.1127708460441</v>
          </cell>
          <cell r="I5">
            <v>813.9250963432828</v>
          </cell>
          <cell r="J5">
            <v>815.4119260782594</v>
          </cell>
          <cell r="K5">
            <v>702.81426574292493</v>
          </cell>
          <cell r="P5">
            <v>851.49999999999739</v>
          </cell>
        </row>
        <row r="6">
          <cell r="C6">
            <v>576.09925099999884</v>
          </cell>
          <cell r="D6">
            <v>571.50176699999884</v>
          </cell>
          <cell r="E6">
            <v>565.6639759999988</v>
          </cell>
          <cell r="I6">
            <v>572.61022399999877</v>
          </cell>
          <cell r="J6">
            <v>571.0736249999992</v>
          </cell>
          <cell r="K6">
            <v>561.91441599999894</v>
          </cell>
          <cell r="P6">
            <v>585.99999999999886</v>
          </cell>
        </row>
        <row r="7">
          <cell r="C7">
            <v>1636.6175275150383</v>
          </cell>
          <cell r="D7">
            <v>1511.1995326743938</v>
          </cell>
          <cell r="E7">
            <v>1385.1292751382059</v>
          </cell>
          <cell r="I7">
            <v>1636.8052259969049</v>
          </cell>
          <cell r="J7">
            <v>1492.6608476410065</v>
          </cell>
          <cell r="K7">
            <v>1346.0420396172681</v>
          </cell>
          <cell r="P7">
            <v>1877.0669642936946</v>
          </cell>
        </row>
        <row r="8">
          <cell r="C8">
            <v>399.76405682130263</v>
          </cell>
          <cell r="D8">
            <v>382.34437721128165</v>
          </cell>
          <cell r="E8">
            <v>385.06488072230201</v>
          </cell>
          <cell r="I8">
            <v>399.47695543109927</v>
          </cell>
          <cell r="J8">
            <v>369.45717083484851</v>
          </cell>
          <cell r="K8">
            <v>373.2693249801506</v>
          </cell>
          <cell r="P8">
            <v>381.39369035320755</v>
          </cell>
        </row>
        <row r="9">
          <cell r="C9">
            <v>1220.0038400548513</v>
          </cell>
          <cell r="D9">
            <v>1180.2902323909952</v>
          </cell>
          <cell r="E9">
            <v>1133.3649627079108</v>
          </cell>
          <cell r="I9">
            <v>1216.7040277610749</v>
          </cell>
          <cell r="J9">
            <v>1135.6006046832952</v>
          </cell>
          <cell r="K9">
            <v>1099.8026285324654</v>
          </cell>
          <cell r="P9">
            <v>1296.9400960620301</v>
          </cell>
        </row>
        <row r="10">
          <cell r="C10">
            <v>-771.75547438207309</v>
          </cell>
          <cell r="D10">
            <v>-805.36889915667825</v>
          </cell>
          <cell r="E10">
            <v>-861.83824144026971</v>
          </cell>
          <cell r="I10">
            <v>-786.76959735863397</v>
          </cell>
          <cell r="J10">
            <v>-848.66523235975092</v>
          </cell>
          <cell r="K10">
            <v>-887.95781918520561</v>
          </cell>
          <cell r="P10">
            <v>-789.69999999999914</v>
          </cell>
        </row>
      </sheetData>
      <sheetData sheetId="3"/>
      <sheetData sheetId="4"/>
      <sheetData sheetId="5">
        <row r="14">
          <cell r="J14">
            <v>342.54238900000001</v>
          </cell>
        </row>
        <row r="15">
          <cell r="J15">
            <v>76984.02676295751</v>
          </cell>
        </row>
        <row r="16">
          <cell r="J16">
            <v>2.8972095616296599E-3</v>
          </cell>
        </row>
        <row r="17">
          <cell r="J17">
            <v>51.948191623912315</v>
          </cell>
        </row>
      </sheetData>
      <sheetData sheetId="6"/>
      <sheetData sheetId="7"/>
      <sheetData sheetId="8"/>
      <sheetData sheetId="9"/>
      <sheetData sheetId="1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3 Changes"/>
      <sheetName val="v2 Changes"/>
      <sheetName val="Emissions"/>
      <sheetName val="Elec"/>
      <sheetName val="Elec Demand"/>
      <sheetName val="Econ"/>
      <sheetName val="End-Use"/>
      <sheetName val="Input Assumptions"/>
      <sheetName val="IRA"/>
      <sheetName val="Model"/>
      <sheetName val="Changes"/>
    </sheetNames>
    <sheetDataSet>
      <sheetData sheetId="0"/>
      <sheetData sheetId="1"/>
      <sheetData sheetId="2">
        <row r="4">
          <cell r="C4">
            <v>1361.6531374127601</v>
          </cell>
          <cell r="D4">
            <v>1238.16547546738</v>
          </cell>
          <cell r="E4">
            <v>1165.17798641427</v>
          </cell>
          <cell r="F4">
            <v>1124.6619767613799</v>
          </cell>
          <cell r="I4">
            <v>1152.9785462989701</v>
          </cell>
          <cell r="J4">
            <v>413.51352477128199</v>
          </cell>
          <cell r="K4">
            <v>323.38378502022999</v>
          </cell>
          <cell r="L4">
            <v>491.183994655079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3 Changes"/>
      <sheetName val="v2 Changes"/>
      <sheetName val="Emissions"/>
      <sheetName val="Elec"/>
      <sheetName val="Elec Demand"/>
      <sheetName val="Econ"/>
      <sheetName val="End-Use"/>
      <sheetName val="Input Assumptions"/>
      <sheetName val="IRA"/>
      <sheetName val="Model"/>
    </sheetNames>
    <sheetDataSet>
      <sheetData sheetId="0"/>
      <sheetData sheetId="1"/>
      <sheetData sheetId="2">
        <row r="4">
          <cell r="C4">
            <v>1338.3658881070323</v>
          </cell>
          <cell r="D4">
            <v>1125.0574146028951</v>
          </cell>
          <cell r="E4">
            <v>1097.1503547342222</v>
          </cell>
          <cell r="F4">
            <v>1231.5110881855478</v>
          </cell>
          <cell r="G4">
            <v>1135.1038861994789</v>
          </cell>
          <cell r="H4">
            <v>1000.4238031946613</v>
          </cell>
          <cell r="I4">
            <v>1325.9085100834352</v>
          </cell>
          <cell r="J4">
            <v>999.66625419476827</v>
          </cell>
          <cell r="K4">
            <v>500.03751964597006</v>
          </cell>
          <cell r="L4">
            <v>581.58989714842926</v>
          </cell>
          <cell r="M4">
            <v>399.14153124775396</v>
          </cell>
          <cell r="N4">
            <v>415.69533935001493</v>
          </cell>
          <cell r="P4">
            <v>2400.1</v>
          </cell>
        </row>
        <row r="5">
          <cell r="C5">
            <v>933.81245031708181</v>
          </cell>
          <cell r="D5">
            <v>945.37163737842252</v>
          </cell>
          <cell r="E5">
            <v>912.41925868373892</v>
          </cell>
          <cell r="F5">
            <v>890.08884322262679</v>
          </cell>
          <cell r="G5">
            <v>855.10405365089196</v>
          </cell>
          <cell r="H5">
            <v>810.21700559869782</v>
          </cell>
          <cell r="I5">
            <v>923.51570682181114</v>
          </cell>
          <cell r="J5">
            <v>929.87779969934127</v>
          </cell>
          <cell r="K5">
            <v>863.9506377418968</v>
          </cell>
          <cell r="L5">
            <v>810.55248008097146</v>
          </cell>
          <cell r="M5">
            <v>736.99812683475989</v>
          </cell>
          <cell r="N5">
            <v>685.1548082249933</v>
          </cell>
          <cell r="P5">
            <v>851.5</v>
          </cell>
        </row>
        <row r="6">
          <cell r="C6">
            <v>536.1788827271165</v>
          </cell>
          <cell r="D6">
            <v>516.52429176034491</v>
          </cell>
          <cell r="E6">
            <v>494.91871570262163</v>
          </cell>
          <cell r="F6">
            <v>475.50114055458266</v>
          </cell>
          <cell r="G6">
            <v>454.50511135633172</v>
          </cell>
          <cell r="H6">
            <v>430.56817312125855</v>
          </cell>
          <cell r="I6">
            <v>523.33655237976097</v>
          </cell>
          <cell r="J6">
            <v>491.90305488677882</v>
          </cell>
          <cell r="K6">
            <v>468.54095976483626</v>
          </cell>
          <cell r="L6">
            <v>450.70349699079168</v>
          </cell>
          <cell r="M6">
            <v>425.51363760393178</v>
          </cell>
          <cell r="N6">
            <v>400.8608308613276</v>
          </cell>
          <cell r="P6">
            <v>586</v>
          </cell>
        </row>
        <row r="7">
          <cell r="C7">
            <v>1692.7963556719355</v>
          </cell>
          <cell r="D7">
            <v>1532.1515850071214</v>
          </cell>
          <cell r="E7">
            <v>1378.5531688046867</v>
          </cell>
          <cell r="F7">
            <v>1223.0844498340384</v>
          </cell>
          <cell r="G7">
            <v>1092.9836613392092</v>
          </cell>
          <cell r="H7">
            <v>969.80071663116519</v>
          </cell>
          <cell r="I7">
            <v>1686.7955978365521</v>
          </cell>
          <cell r="J7">
            <v>1499.1674052122032</v>
          </cell>
          <cell r="K7">
            <v>1325.6630347768523</v>
          </cell>
          <cell r="L7">
            <v>1155.4166686663148</v>
          </cell>
          <cell r="M7">
            <v>1020.3509424738604</v>
          </cell>
          <cell r="N7">
            <v>900.04639019641581</v>
          </cell>
          <cell r="P7">
            <v>1971.8999999999999</v>
          </cell>
        </row>
      </sheetData>
      <sheetData sheetId="3"/>
      <sheetData sheetId="4"/>
      <sheetData sheetId="5">
        <row r="14">
          <cell r="J14">
            <v>359.75200000000001</v>
          </cell>
        </row>
        <row r="15">
          <cell r="J15">
            <v>69057.913003218302</v>
          </cell>
        </row>
        <row r="16">
          <cell r="J16">
            <v>2.2374062753743925E-3</v>
          </cell>
        </row>
        <row r="17">
          <cell r="J17">
            <v>70.533043662546348</v>
          </cell>
        </row>
      </sheetData>
      <sheetData sheetId="6"/>
      <sheetData sheetId="7"/>
      <sheetData sheetId="8"/>
      <sheetData sheetId="9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3 Changes"/>
      <sheetName val="v2 Changes"/>
      <sheetName val="Emissions"/>
      <sheetName val="Elec"/>
      <sheetName val="Elec Demand"/>
      <sheetName val="Econ"/>
      <sheetName val="End-Use"/>
      <sheetName val="Input Assumptions"/>
      <sheetName val="IRA"/>
      <sheetName val="Sheet1"/>
      <sheetName val="Model"/>
    </sheetNames>
    <sheetDataSet>
      <sheetData sheetId="0"/>
      <sheetData sheetId="1"/>
      <sheetData sheetId="2">
        <row r="4">
          <cell r="C4">
            <v>1437.5</v>
          </cell>
          <cell r="D4">
            <v>981</v>
          </cell>
          <cell r="E4">
            <v>775</v>
          </cell>
          <cell r="F4">
            <v>742</v>
          </cell>
          <cell r="G4">
            <v>737.5</v>
          </cell>
          <cell r="H4">
            <v>733</v>
          </cell>
          <cell r="O4">
            <v>1462</v>
          </cell>
          <cell r="P4">
            <v>743</v>
          </cell>
          <cell r="Q4">
            <v>368</v>
          </cell>
          <cell r="R4">
            <v>548</v>
          </cell>
          <cell r="S4">
            <v>661</v>
          </cell>
          <cell r="T4">
            <v>774</v>
          </cell>
          <cell r="AE4">
            <v>2400</v>
          </cell>
        </row>
        <row r="5">
          <cell r="C5">
            <v>815.5</v>
          </cell>
          <cell r="D5">
            <v>833</v>
          </cell>
          <cell r="E5">
            <v>847</v>
          </cell>
          <cell r="F5">
            <v>875</v>
          </cell>
          <cell r="G5">
            <v>902.5</v>
          </cell>
          <cell r="H5">
            <v>930</v>
          </cell>
          <cell r="O5">
            <v>777</v>
          </cell>
          <cell r="P5">
            <v>737</v>
          </cell>
          <cell r="Q5">
            <v>610</v>
          </cell>
          <cell r="R5">
            <v>653</v>
          </cell>
          <cell r="S5">
            <v>684.5</v>
          </cell>
          <cell r="T5">
            <v>716</v>
          </cell>
          <cell r="AE5">
            <v>850</v>
          </cell>
        </row>
        <row r="6">
          <cell r="C6">
            <v>649</v>
          </cell>
          <cell r="D6">
            <v>638</v>
          </cell>
          <cell r="E6">
            <v>630</v>
          </cell>
          <cell r="F6">
            <v>626</v>
          </cell>
          <cell r="G6">
            <v>632.5</v>
          </cell>
          <cell r="H6">
            <v>639</v>
          </cell>
          <cell r="O6">
            <v>641.5</v>
          </cell>
          <cell r="P6">
            <v>590</v>
          </cell>
          <cell r="Q6">
            <v>531</v>
          </cell>
          <cell r="R6">
            <v>492</v>
          </cell>
          <cell r="S6">
            <v>485.5</v>
          </cell>
          <cell r="T6">
            <v>479</v>
          </cell>
          <cell r="AE6">
            <v>585</v>
          </cell>
        </row>
        <row r="7">
          <cell r="C7">
            <v>1805.5</v>
          </cell>
          <cell r="D7">
            <v>1598</v>
          </cell>
          <cell r="E7">
            <v>1348</v>
          </cell>
          <cell r="F7">
            <v>1141</v>
          </cell>
          <cell r="G7">
            <v>976</v>
          </cell>
          <cell r="H7">
            <v>811</v>
          </cell>
          <cell r="O7">
            <v>1790.5</v>
          </cell>
          <cell r="P7">
            <v>1520</v>
          </cell>
          <cell r="Q7">
            <v>1141</v>
          </cell>
          <cell r="R7">
            <v>853</v>
          </cell>
          <cell r="S7">
            <v>704</v>
          </cell>
          <cell r="T7">
            <v>555</v>
          </cell>
          <cell r="AE7">
            <v>1856</v>
          </cell>
        </row>
        <row r="8">
          <cell r="C8">
            <v>102</v>
          </cell>
          <cell r="D8">
            <v>106</v>
          </cell>
          <cell r="E8">
            <v>110</v>
          </cell>
          <cell r="F8">
            <v>115</v>
          </cell>
          <cell r="G8">
            <v>120</v>
          </cell>
          <cell r="H8">
            <v>125</v>
          </cell>
          <cell r="O8">
            <v>102</v>
          </cell>
          <cell r="P8">
            <v>106</v>
          </cell>
          <cell r="Q8">
            <v>110</v>
          </cell>
          <cell r="R8">
            <v>115</v>
          </cell>
          <cell r="S8">
            <v>120</v>
          </cell>
          <cell r="T8">
            <v>125</v>
          </cell>
          <cell r="AE8">
            <v>129</v>
          </cell>
        </row>
        <row r="9">
          <cell r="C9">
            <v>1321.1</v>
          </cell>
          <cell r="D9">
            <v>1300</v>
          </cell>
          <cell r="E9">
            <v>1139.0999999999999</v>
          </cell>
          <cell r="F9">
            <v>1158.2</v>
          </cell>
          <cell r="G9">
            <v>1182.5999999999999</v>
          </cell>
          <cell r="H9">
            <v>1207</v>
          </cell>
          <cell r="O9">
            <v>1242.0999999999999</v>
          </cell>
          <cell r="P9">
            <v>1172.3</v>
          </cell>
          <cell r="Q9">
            <v>1010.6</v>
          </cell>
          <cell r="R9">
            <v>1074.9000000000001</v>
          </cell>
          <cell r="S9">
            <v>1095</v>
          </cell>
          <cell r="T9">
            <v>1115.2</v>
          </cell>
          <cell r="AE9">
            <v>1339</v>
          </cell>
        </row>
        <row r="10">
          <cell r="C10">
            <v>-729.5</v>
          </cell>
          <cell r="D10">
            <v>-700</v>
          </cell>
          <cell r="E10">
            <v>-600</v>
          </cell>
          <cell r="F10">
            <v>-500</v>
          </cell>
          <cell r="G10">
            <v>-400</v>
          </cell>
          <cell r="H10">
            <v>-300</v>
          </cell>
          <cell r="O10">
            <v>-787.1</v>
          </cell>
          <cell r="P10">
            <v>-795.5</v>
          </cell>
          <cell r="Q10">
            <v>-622</v>
          </cell>
          <cell r="R10">
            <v>-500</v>
          </cell>
          <cell r="S10">
            <v>-400</v>
          </cell>
          <cell r="T10">
            <v>-300</v>
          </cell>
        </row>
      </sheetData>
      <sheetData sheetId="3"/>
      <sheetData sheetId="4"/>
      <sheetData sheetId="5">
        <row r="14">
          <cell r="J14">
            <v>358</v>
          </cell>
        </row>
      </sheetData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5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1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75C73-BE9E-4B8C-B932-24D2B2C1AD49}">
  <dimension ref="A1:AT102"/>
  <sheetViews>
    <sheetView topLeftCell="A49" zoomScale="85" zoomScaleNormal="85" workbookViewId="0">
      <pane xSplit="1" topLeftCell="B1" activePane="topRight" state="frozen"/>
      <selection activeCell="A12" sqref="A12"/>
      <selection pane="topRight" activeCell="B96" sqref="B96"/>
    </sheetView>
  </sheetViews>
  <sheetFormatPr defaultRowHeight="15" x14ac:dyDescent="0.25"/>
  <cols>
    <col min="1" max="1" width="20.42578125" customWidth="1"/>
    <col min="2" max="2" width="12" bestFit="1" customWidth="1"/>
    <col min="31" max="32" width="12" bestFit="1" customWidth="1"/>
  </cols>
  <sheetData>
    <row r="1" spans="1:32" x14ac:dyDescent="0.25">
      <c r="A1" t="s">
        <v>108</v>
      </c>
    </row>
    <row r="3" spans="1:32" x14ac:dyDescent="0.25">
      <c r="A3" t="s">
        <v>109</v>
      </c>
    </row>
    <row r="4" spans="1:32" x14ac:dyDescent="0.25">
      <c r="A4" t="s">
        <v>110</v>
      </c>
      <c r="B4">
        <v>1990</v>
      </c>
      <c r="C4">
        <v>1991</v>
      </c>
      <c r="D4">
        <v>1992</v>
      </c>
      <c r="E4">
        <v>1993</v>
      </c>
      <c r="F4">
        <v>1994</v>
      </c>
      <c r="G4">
        <v>1995</v>
      </c>
      <c r="H4">
        <v>1996</v>
      </c>
      <c r="I4">
        <v>1997</v>
      </c>
      <c r="J4">
        <v>1998</v>
      </c>
      <c r="K4">
        <v>1999</v>
      </c>
      <c r="L4">
        <v>2000</v>
      </c>
      <c r="M4">
        <v>2001</v>
      </c>
      <c r="N4">
        <v>2002</v>
      </c>
      <c r="O4">
        <v>2003</v>
      </c>
      <c r="P4">
        <v>2004</v>
      </c>
      <c r="Q4">
        <v>2005</v>
      </c>
      <c r="R4">
        <v>2006</v>
      </c>
      <c r="S4">
        <v>2007</v>
      </c>
      <c r="T4">
        <v>2008</v>
      </c>
      <c r="U4">
        <v>2009</v>
      </c>
      <c r="V4">
        <v>2010</v>
      </c>
      <c r="W4">
        <v>2011</v>
      </c>
      <c r="X4">
        <v>2012</v>
      </c>
      <c r="Y4">
        <v>2013</v>
      </c>
      <c r="Z4">
        <v>2014</v>
      </c>
      <c r="AA4">
        <v>2015</v>
      </c>
      <c r="AB4">
        <v>2016</v>
      </c>
      <c r="AC4">
        <v>2017</v>
      </c>
      <c r="AD4">
        <v>2018</v>
      </c>
      <c r="AE4">
        <v>2019</v>
      </c>
      <c r="AF4">
        <v>2020</v>
      </c>
    </row>
    <row r="5" spans="1:32" x14ac:dyDescent="0.25">
      <c r="A5" t="s">
        <v>111</v>
      </c>
      <c r="B5">
        <v>1526.43428922</v>
      </c>
      <c r="C5">
        <v>1480.3039060999999</v>
      </c>
      <c r="D5">
        <v>1539.8817156499999</v>
      </c>
      <c r="E5">
        <v>1576.8876925699999</v>
      </c>
      <c r="F5">
        <v>1631.8428603699899</v>
      </c>
      <c r="G5">
        <v>1667.0197805799901</v>
      </c>
      <c r="H5">
        <v>1723.2491660799999</v>
      </c>
      <c r="I5">
        <v>1749.8493305</v>
      </c>
      <c r="J5">
        <v>1792.2959787999901</v>
      </c>
      <c r="K5">
        <v>1863.2920877899901</v>
      </c>
      <c r="L5">
        <v>1913.55078</v>
      </c>
      <c r="M5">
        <v>1885.43488639</v>
      </c>
      <c r="N5">
        <v>1925.9808566199999</v>
      </c>
      <c r="O5">
        <v>1933.3267484999999</v>
      </c>
      <c r="P5">
        <v>1965.8520744499999</v>
      </c>
      <c r="Q5">
        <v>1975.4951284900001</v>
      </c>
      <c r="R5">
        <v>1975.865365721</v>
      </c>
      <c r="S5">
        <v>1974.4266771699999</v>
      </c>
      <c r="T5">
        <v>1870.9060504629999</v>
      </c>
      <c r="U5">
        <v>1796.29504802</v>
      </c>
      <c r="V5">
        <v>1802.27635119</v>
      </c>
      <c r="W5">
        <v>1768.595360133</v>
      </c>
      <c r="X5">
        <v>1748.9122314259901</v>
      </c>
      <c r="Y5">
        <v>1751.5155306439999</v>
      </c>
      <c r="Z5">
        <v>1785.4070748499901</v>
      </c>
      <c r="AA5">
        <v>1793.3993682599901</v>
      </c>
      <c r="AB5">
        <v>1828.0455637800001</v>
      </c>
      <c r="AC5">
        <v>1845.1626095680001</v>
      </c>
      <c r="AD5">
        <v>1874.726294862</v>
      </c>
      <c r="AE5">
        <v>1874.291137594</v>
      </c>
      <c r="AF5">
        <v>1627.6185545220001</v>
      </c>
    </row>
    <row r="6" spans="1:32" x14ac:dyDescent="0.25">
      <c r="A6" t="s">
        <v>112</v>
      </c>
      <c r="B6">
        <v>1880.548218031</v>
      </c>
      <c r="C6">
        <v>1874.832993905</v>
      </c>
      <c r="D6">
        <v>1890.1036367310001</v>
      </c>
      <c r="E6">
        <v>1965.5744874940001</v>
      </c>
      <c r="F6">
        <v>1990.3002022789999</v>
      </c>
      <c r="G6">
        <v>2006.8774796150001</v>
      </c>
      <c r="H6">
        <v>2079.4342268589999</v>
      </c>
      <c r="I6">
        <v>2144.903576613</v>
      </c>
      <c r="J6">
        <v>2231.4462848339999</v>
      </c>
      <c r="K6">
        <v>2244.8370935600001</v>
      </c>
      <c r="L6">
        <v>2351.1256848039998</v>
      </c>
      <c r="M6">
        <v>2311.3870239809999</v>
      </c>
      <c r="N6">
        <v>2326.7594487409901</v>
      </c>
      <c r="O6">
        <v>2357.9522834089998</v>
      </c>
      <c r="P6">
        <v>2390.7686137749902</v>
      </c>
      <c r="Q6">
        <v>2456.7370901729901</v>
      </c>
      <c r="R6">
        <v>2401.2313835509999</v>
      </c>
      <c r="S6">
        <v>2467.2262387139999</v>
      </c>
      <c r="T6">
        <v>2414.1149456620001</v>
      </c>
      <c r="U6">
        <v>2198.2733218650001</v>
      </c>
      <c r="V6">
        <v>2313.9569925870001</v>
      </c>
      <c r="W6">
        <v>2211.767282755</v>
      </c>
      <c r="X6">
        <v>2073.7856198909999</v>
      </c>
      <c r="Y6">
        <v>2092.3431835289998</v>
      </c>
      <c r="Z6">
        <v>2092.5328002629999</v>
      </c>
      <c r="AA6">
        <v>1952.7257527639999</v>
      </c>
      <c r="AB6">
        <v>1860.49799213099</v>
      </c>
      <c r="AC6">
        <v>1780.5520298419899</v>
      </c>
      <c r="AD6">
        <v>1799.8266478199901</v>
      </c>
      <c r="AE6">
        <v>1650.9614980219901</v>
      </c>
      <c r="AF6">
        <v>1482.1828648199901</v>
      </c>
    </row>
    <row r="7" spans="1:32" x14ac:dyDescent="0.25">
      <c r="A7" t="s">
        <v>13</v>
      </c>
      <c r="B7">
        <v>1652.3613478999901</v>
      </c>
      <c r="C7">
        <v>1625.46125860499</v>
      </c>
      <c r="D7">
        <v>1662.3439916269999</v>
      </c>
      <c r="E7">
        <v>1631.90663257499</v>
      </c>
      <c r="F7">
        <v>1657.4775360879901</v>
      </c>
      <c r="G7">
        <v>1675.1339837149901</v>
      </c>
      <c r="H7">
        <v>1705.045256071</v>
      </c>
      <c r="I7">
        <v>1705.17277038099</v>
      </c>
      <c r="J7">
        <v>1677.755098502</v>
      </c>
      <c r="K7">
        <v>1627.0521566770001</v>
      </c>
      <c r="L7">
        <v>1616.991263394</v>
      </c>
      <c r="M7">
        <v>1569.909846517</v>
      </c>
      <c r="N7">
        <v>1550.961500204</v>
      </c>
      <c r="O7">
        <v>1529.0611534049999</v>
      </c>
      <c r="P7">
        <v>1577.9811133639901</v>
      </c>
      <c r="Q7">
        <v>1536.1764196300001</v>
      </c>
      <c r="R7">
        <v>1570.640401717</v>
      </c>
      <c r="S7">
        <v>1560.386569065</v>
      </c>
      <c r="T7">
        <v>1501.553645746</v>
      </c>
      <c r="U7">
        <v>1345.92653531</v>
      </c>
      <c r="V7">
        <v>1438.7787595469999</v>
      </c>
      <c r="W7">
        <v>1443.335476128</v>
      </c>
      <c r="X7">
        <v>1440.0409681809999</v>
      </c>
      <c r="Y7">
        <v>1489.536433193</v>
      </c>
      <c r="Z7">
        <v>1474.546660988</v>
      </c>
      <c r="AA7">
        <v>1464.01787066</v>
      </c>
      <c r="AB7">
        <v>1424.3552031929901</v>
      </c>
      <c r="AC7">
        <v>1446.68719101999</v>
      </c>
      <c r="AD7">
        <v>1507.647460377</v>
      </c>
      <c r="AE7">
        <v>1521.6659413039999</v>
      </c>
      <c r="AF7">
        <v>1426.194536428</v>
      </c>
    </row>
    <row r="8" spans="1:32" x14ac:dyDescent="0.25">
      <c r="A8" t="s">
        <v>113</v>
      </c>
      <c r="B8">
        <v>596.77820366900005</v>
      </c>
      <c r="C8">
        <v>587.49337913699901</v>
      </c>
      <c r="D8">
        <v>588.30107098200006</v>
      </c>
      <c r="E8">
        <v>616.36771970999996</v>
      </c>
      <c r="F8">
        <v>603.47304384300003</v>
      </c>
      <c r="G8">
        <v>615.66946742699997</v>
      </c>
      <c r="H8">
        <v>622.90795289300002</v>
      </c>
      <c r="I8">
        <v>611.32852074000004</v>
      </c>
      <c r="J8">
        <v>618.24699395100004</v>
      </c>
      <c r="K8">
        <v>609.28974387199901</v>
      </c>
      <c r="L8">
        <v>594.85430019999899</v>
      </c>
      <c r="M8">
        <v>615.52655718400001</v>
      </c>
      <c r="N8">
        <v>618.67424824499994</v>
      </c>
      <c r="O8">
        <v>618.962289822</v>
      </c>
      <c r="P8">
        <v>631.72262898099996</v>
      </c>
      <c r="Q8">
        <v>626.25321377599903</v>
      </c>
      <c r="R8">
        <v>625.78650131999996</v>
      </c>
      <c r="S8">
        <v>642.72074816600002</v>
      </c>
      <c r="T8">
        <v>631.03105413599997</v>
      </c>
      <c r="U8">
        <v>632.86047009799995</v>
      </c>
      <c r="V8">
        <v>641.02925946599998</v>
      </c>
      <c r="W8">
        <v>622.71722105599997</v>
      </c>
      <c r="X8">
        <v>606.45257838199996</v>
      </c>
      <c r="Y8">
        <v>645.15727548799896</v>
      </c>
      <c r="Z8">
        <v>654.11433992599996</v>
      </c>
      <c r="AA8">
        <v>656.10103859799995</v>
      </c>
      <c r="AB8">
        <v>643.42027070500001</v>
      </c>
      <c r="AC8">
        <v>644.39572773500004</v>
      </c>
      <c r="AD8">
        <v>657.91498231099899</v>
      </c>
      <c r="AE8">
        <v>663.89566882400004</v>
      </c>
      <c r="AF8">
        <v>635.10596058399994</v>
      </c>
    </row>
    <row r="9" spans="1:32" x14ac:dyDescent="0.25">
      <c r="A9" t="s">
        <v>114</v>
      </c>
      <c r="B9">
        <v>427.10979454099902</v>
      </c>
      <c r="C9">
        <v>434.321071921</v>
      </c>
      <c r="D9">
        <v>429.939069853999</v>
      </c>
      <c r="E9">
        <v>423.366757597</v>
      </c>
      <c r="F9">
        <v>426.58316021599899</v>
      </c>
      <c r="G9">
        <v>425.69636369999898</v>
      </c>
      <c r="H9">
        <v>433.30722822500002</v>
      </c>
      <c r="I9">
        <v>425.79587742400003</v>
      </c>
      <c r="J9">
        <v>400.54100558900001</v>
      </c>
      <c r="K9">
        <v>396.926502277</v>
      </c>
      <c r="L9">
        <v>411.195289387</v>
      </c>
      <c r="M9">
        <v>400.20907831800002</v>
      </c>
      <c r="N9">
        <v>401.73069096699999</v>
      </c>
      <c r="O9">
        <v>417.96511742600001</v>
      </c>
      <c r="P9">
        <v>415.77782772500001</v>
      </c>
      <c r="Q9">
        <v>405.442432139</v>
      </c>
      <c r="R9">
        <v>391.90176228799999</v>
      </c>
      <c r="S9">
        <v>405.85600396000001</v>
      </c>
      <c r="T9">
        <v>413.16651185199999</v>
      </c>
      <c r="U9">
        <v>416.90378511</v>
      </c>
      <c r="V9">
        <v>419.290316235999</v>
      </c>
      <c r="W9">
        <v>415.067661241</v>
      </c>
      <c r="X9">
        <v>396.025010146</v>
      </c>
      <c r="Y9">
        <v>419.34195977299999</v>
      </c>
      <c r="Z9">
        <v>429.60052584099998</v>
      </c>
      <c r="AA9">
        <v>442.08471983399897</v>
      </c>
      <c r="AB9">
        <v>426.90664229499998</v>
      </c>
      <c r="AC9">
        <v>428.486049957999</v>
      </c>
      <c r="AD9">
        <v>444.23349904999998</v>
      </c>
      <c r="AE9">
        <v>452.13978837299999</v>
      </c>
      <c r="AF9">
        <v>425.31251429899999</v>
      </c>
    </row>
    <row r="10" spans="1:32" x14ac:dyDescent="0.25">
      <c r="A10" t="s">
        <v>115</v>
      </c>
      <c r="B10">
        <v>345.07078922800002</v>
      </c>
      <c r="C10">
        <v>354.68974971699998</v>
      </c>
      <c r="D10">
        <v>361.22202480499999</v>
      </c>
      <c r="E10">
        <v>372.61249873499997</v>
      </c>
      <c r="F10">
        <v>363.26014662599999</v>
      </c>
      <c r="G10">
        <v>367.52352110599998</v>
      </c>
      <c r="H10">
        <v>399.45480271299999</v>
      </c>
      <c r="I10">
        <v>380.828658835</v>
      </c>
      <c r="J10">
        <v>346.87325360400001</v>
      </c>
      <c r="K10">
        <v>366.684458388</v>
      </c>
      <c r="L10">
        <v>387.992538580999</v>
      </c>
      <c r="M10">
        <v>378.07688384099998</v>
      </c>
      <c r="N10">
        <v>375.28666894200001</v>
      </c>
      <c r="O10">
        <v>393.72894336899998</v>
      </c>
      <c r="P10">
        <v>381.852434923999</v>
      </c>
      <c r="Q10">
        <v>371.01552867799899</v>
      </c>
      <c r="R10">
        <v>334.30939996500001</v>
      </c>
      <c r="S10">
        <v>355.25485517300001</v>
      </c>
      <c r="T10">
        <v>363.90698164100002</v>
      </c>
      <c r="U10">
        <v>354.54514745500001</v>
      </c>
      <c r="V10">
        <v>355.53918417099999</v>
      </c>
      <c r="W10">
        <v>349.093809292</v>
      </c>
      <c r="X10">
        <v>306.94312392199902</v>
      </c>
      <c r="Y10">
        <v>357.73108580600001</v>
      </c>
      <c r="Z10">
        <v>378.27699229299998</v>
      </c>
      <c r="AA10">
        <v>351.46952201800002</v>
      </c>
      <c r="AB10">
        <v>327.81263463900001</v>
      </c>
      <c r="AC10">
        <v>329.880969945</v>
      </c>
      <c r="AD10">
        <v>377.368857848</v>
      </c>
      <c r="AE10">
        <v>384.178158381</v>
      </c>
      <c r="AF10">
        <v>361.95225684299999</v>
      </c>
    </row>
    <row r="11" spans="1:32" x14ac:dyDescent="0.25">
      <c r="A11" t="s">
        <v>116</v>
      </c>
      <c r="B11">
        <v>25.147580226999999</v>
      </c>
      <c r="C11">
        <v>25.83656216</v>
      </c>
      <c r="D11">
        <v>25.498568980999998</v>
      </c>
      <c r="E11">
        <v>26.679961059</v>
      </c>
      <c r="F11">
        <v>27.841226750999901</v>
      </c>
      <c r="G11">
        <v>27.443018423000002</v>
      </c>
      <c r="H11">
        <v>27.526948063999999</v>
      </c>
      <c r="I11">
        <v>28.334353759999999</v>
      </c>
      <c r="J11">
        <v>27.674773758999901</v>
      </c>
      <c r="K11">
        <v>30.058671293</v>
      </c>
      <c r="L11">
        <v>51.883352825000003</v>
      </c>
      <c r="M11">
        <v>58.618697950999902</v>
      </c>
      <c r="N11">
        <v>59.763734925999998</v>
      </c>
      <c r="O11">
        <v>62.831546145999901</v>
      </c>
      <c r="P11">
        <v>64.492951366</v>
      </c>
      <c r="Q11">
        <v>63.708126393000001</v>
      </c>
      <c r="R11">
        <v>61.066452357000003</v>
      </c>
      <c r="S11">
        <v>57.915315335999999</v>
      </c>
      <c r="T11">
        <v>45.964358838999999</v>
      </c>
      <c r="U11">
        <v>42.460418300999997</v>
      </c>
      <c r="V11">
        <v>36.571397666999999</v>
      </c>
      <c r="W11">
        <v>34.510308598999998</v>
      </c>
      <c r="X11">
        <v>34.364232051000002</v>
      </c>
      <c r="Y11">
        <v>28.868748460999999</v>
      </c>
      <c r="Z11">
        <v>28.877428378000001</v>
      </c>
      <c r="AA11">
        <v>29.207854681000001</v>
      </c>
      <c r="AB11">
        <v>26.832724546999899</v>
      </c>
      <c r="AC11">
        <v>25.810807539999999</v>
      </c>
      <c r="AD11">
        <v>25.794830448999999</v>
      </c>
      <c r="AE11">
        <v>24.593554421999901</v>
      </c>
      <c r="AF11">
        <v>22.987684822999999</v>
      </c>
    </row>
    <row r="12" spans="1:32" x14ac:dyDescent="0.25">
      <c r="A12" t="s">
        <v>117</v>
      </c>
      <c r="B12">
        <v>6453.4502228159899</v>
      </c>
      <c r="C12">
        <v>6382.9389215449901</v>
      </c>
      <c r="D12">
        <v>6497.2900786299997</v>
      </c>
      <c r="E12">
        <v>6613.3957497399997</v>
      </c>
      <c r="F12">
        <v>6700.7781761729902</v>
      </c>
      <c r="G12">
        <v>6785.3636145659902</v>
      </c>
      <c r="H12">
        <v>6990.9255809050001</v>
      </c>
      <c r="I12">
        <v>7046.213088253</v>
      </c>
      <c r="J12">
        <v>7094.8333890390004</v>
      </c>
      <c r="K12">
        <v>7138.1407138570003</v>
      </c>
      <c r="L12">
        <v>7327.5932091909999</v>
      </c>
      <c r="M12">
        <v>7219.1629741819997</v>
      </c>
      <c r="N12">
        <v>7259.1571486449902</v>
      </c>
      <c r="O12">
        <v>7313.8280820769996</v>
      </c>
      <c r="P12">
        <v>7428.4476445849896</v>
      </c>
      <c r="Q12">
        <v>7434.827939279</v>
      </c>
      <c r="R12">
        <v>7360.8012669190002</v>
      </c>
      <c r="S12">
        <v>7463.7864075839998</v>
      </c>
      <c r="T12">
        <v>7240.6435483389996</v>
      </c>
      <c r="U12">
        <v>6787.264726159</v>
      </c>
      <c r="V12">
        <v>7007.4422608639998</v>
      </c>
      <c r="W12">
        <v>6845.0871192039904</v>
      </c>
      <c r="X12">
        <v>6606.52376399899</v>
      </c>
      <c r="Y12">
        <v>6784.4942168939997</v>
      </c>
      <c r="Z12">
        <v>6843.3558225389997</v>
      </c>
      <c r="AA12">
        <v>6689.0061268149902</v>
      </c>
      <c r="AB12">
        <v>6537.8710312899902</v>
      </c>
      <c r="AC12">
        <v>6500.9753856079997</v>
      </c>
      <c r="AD12">
        <v>6687.5125727169998</v>
      </c>
      <c r="AE12">
        <v>6571.7257469199903</v>
      </c>
      <c r="AF12">
        <v>5981.3543723189996</v>
      </c>
    </row>
    <row r="14" spans="1:32" x14ac:dyDescent="0.25">
      <c r="A14" t="s">
        <v>118</v>
      </c>
    </row>
    <row r="15" spans="1:32" x14ac:dyDescent="0.25">
      <c r="A15" t="s">
        <v>119</v>
      </c>
    </row>
    <row r="16" spans="1:32" x14ac:dyDescent="0.25">
      <c r="A16" t="s">
        <v>120</v>
      </c>
    </row>
    <row r="17" spans="1:42" x14ac:dyDescent="0.25">
      <c r="A17" t="s">
        <v>121</v>
      </c>
      <c r="B17">
        <v>1990</v>
      </c>
      <c r="C17">
        <v>1991</v>
      </c>
      <c r="D17">
        <v>1992</v>
      </c>
      <c r="E17">
        <v>1993</v>
      </c>
      <c r="F17">
        <v>1994</v>
      </c>
      <c r="G17">
        <v>1995</v>
      </c>
      <c r="H17">
        <v>1996</v>
      </c>
      <c r="I17">
        <v>1997</v>
      </c>
      <c r="J17">
        <v>1998</v>
      </c>
      <c r="K17">
        <v>1999</v>
      </c>
      <c r="L17">
        <v>2000</v>
      </c>
      <c r="M17">
        <v>2001</v>
      </c>
      <c r="N17">
        <v>2002</v>
      </c>
      <c r="O17">
        <v>2003</v>
      </c>
      <c r="P17">
        <v>2004</v>
      </c>
      <c r="Q17">
        <v>2005</v>
      </c>
      <c r="R17">
        <v>2006</v>
      </c>
      <c r="S17">
        <v>2007</v>
      </c>
      <c r="T17">
        <v>2008</v>
      </c>
      <c r="U17">
        <v>2009</v>
      </c>
      <c r="V17">
        <v>2010</v>
      </c>
      <c r="W17">
        <v>2011</v>
      </c>
      <c r="X17">
        <v>2012</v>
      </c>
      <c r="Y17">
        <v>2013</v>
      </c>
      <c r="Z17">
        <v>2014</v>
      </c>
      <c r="AA17">
        <v>2015</v>
      </c>
      <c r="AB17">
        <v>2016</v>
      </c>
      <c r="AC17">
        <v>2017</v>
      </c>
      <c r="AD17">
        <v>2018</v>
      </c>
      <c r="AE17">
        <v>2019</v>
      </c>
      <c r="AF17">
        <v>2020</v>
      </c>
      <c r="AG17">
        <v>2021</v>
      </c>
    </row>
    <row r="18" spans="1:42" x14ac:dyDescent="0.25">
      <c r="A18" t="s">
        <v>111</v>
      </c>
      <c r="B18">
        <f>'[1]Table 2-1'!B7</f>
        <v>1468.9</v>
      </c>
      <c r="C18">
        <f>'[1]Table 2-1'!C7</f>
        <v>1422.3</v>
      </c>
      <c r="D18">
        <f>'[1]Table 2-1'!D7</f>
        <v>1477.6</v>
      </c>
      <c r="E18">
        <f>'[1]Table 2-1'!E7</f>
        <v>1508.6</v>
      </c>
      <c r="F18">
        <f>'[1]Table 2-1'!F7</f>
        <v>1553.9</v>
      </c>
      <c r="G18">
        <f>'[1]Table 2-1'!G7</f>
        <v>1580.7</v>
      </c>
      <c r="H18">
        <f>'[1]Table 2-1'!H7</f>
        <v>1627.4</v>
      </c>
      <c r="I18">
        <f>'[1]Table 2-1'!I7</f>
        <v>1643.5</v>
      </c>
      <c r="J18">
        <f>'[1]Table 2-1'!J7</f>
        <v>1678.9</v>
      </c>
      <c r="K18">
        <f>'[1]Table 2-1'!K7</f>
        <v>1746.3</v>
      </c>
      <c r="L18">
        <f>'[1]Table 2-1'!L7</f>
        <v>1792.2</v>
      </c>
      <c r="M18">
        <f>'[1]Table 2-1'!M7</f>
        <v>1762.5</v>
      </c>
      <c r="N18">
        <f>'[1]Table 2-1'!N7</f>
        <v>1803</v>
      </c>
      <c r="O18">
        <f>'[1]Table 2-1'!O7</f>
        <v>1812</v>
      </c>
      <c r="P18">
        <f>'[1]Table 2-1'!P7</f>
        <v>1845.2</v>
      </c>
      <c r="Q18">
        <f>'[1]Table 2-1'!Q7</f>
        <v>1858.6</v>
      </c>
      <c r="R18">
        <f>'[1]Table 2-1'!R7</f>
        <v>1859.1</v>
      </c>
      <c r="S18">
        <f>'[1]Table 2-1'!S7</f>
        <v>1860.7</v>
      </c>
      <c r="T18">
        <f>'[1]Table 2-1'!T7</f>
        <v>1759.7</v>
      </c>
      <c r="U18">
        <f>'[1]Table 2-1'!U7</f>
        <v>1688.5</v>
      </c>
      <c r="V18">
        <f>'[1]Table 2-1'!V7</f>
        <v>1696.8</v>
      </c>
      <c r="W18">
        <f>'[1]Table 2-1'!W7</f>
        <v>1670.5</v>
      </c>
      <c r="X18">
        <f>'[1]Table 2-1'!X7</f>
        <v>1659.6</v>
      </c>
      <c r="Y18">
        <f>'[1]Table 2-1'!Y7</f>
        <v>1669.1</v>
      </c>
      <c r="Z18">
        <f>'[1]Table 2-1'!Z7</f>
        <v>1707.3</v>
      </c>
      <c r="AA18">
        <f>'[1]Table 2-1'!AA7</f>
        <v>1718.2</v>
      </c>
      <c r="AB18">
        <f>'[1]Table 2-1'!AB7</f>
        <v>1757.6</v>
      </c>
      <c r="AC18">
        <f>'[1]Table 2-1'!AC7</f>
        <v>1780</v>
      </c>
      <c r="AD18">
        <f>'[1]Table 2-1'!AD7</f>
        <v>1812.8</v>
      </c>
      <c r="AE18">
        <f>'[1]Table 2-1'!AE7</f>
        <v>1813.8</v>
      </c>
      <c r="AF18">
        <f>'[1]Table 2-1'!AF7</f>
        <v>1572</v>
      </c>
      <c r="AG18">
        <f>AE18*(1803/1924)</f>
        <v>1699.7304573804574</v>
      </c>
    </row>
    <row r="19" spans="1:42" x14ac:dyDescent="0.25">
      <c r="A19" t="s">
        <v>112</v>
      </c>
      <c r="B19">
        <f>'[1]Table 2-1'!B8</f>
        <v>1820</v>
      </c>
      <c r="C19">
        <f>'[1]Table 2-1'!C8</f>
        <v>1817.4</v>
      </c>
      <c r="D19">
        <f>'[1]Table 2-1'!D8</f>
        <v>1830.7</v>
      </c>
      <c r="E19">
        <f>'[1]Table 2-1'!E8</f>
        <v>1906.2</v>
      </c>
      <c r="F19">
        <f>'[1]Table 2-1'!F8</f>
        <v>1930.5</v>
      </c>
      <c r="G19">
        <f>'[1]Table 2-1'!G8</f>
        <v>1947.2</v>
      </c>
      <c r="H19">
        <f>'[1]Table 2-1'!H8</f>
        <v>2020.2</v>
      </c>
      <c r="I19">
        <f>'[1]Table 2-1'!I8</f>
        <v>2087.5</v>
      </c>
      <c r="J19">
        <f>'[1]Table 2-1'!J8</f>
        <v>2176.6</v>
      </c>
      <c r="K19">
        <f>'[1]Table 2-1'!K8</f>
        <v>2189.6999999999998</v>
      </c>
      <c r="L19">
        <f>'[1]Table 2-1'!L8</f>
        <v>2296.1999999999998</v>
      </c>
      <c r="M19">
        <f>'[1]Table 2-1'!M8</f>
        <v>2257.1999999999998</v>
      </c>
      <c r="N19">
        <f>'[1]Table 2-1'!N8</f>
        <v>2272.1999999999998</v>
      </c>
      <c r="O19">
        <f>'[1]Table 2-1'!O8</f>
        <v>2303.6999999999998</v>
      </c>
      <c r="P19">
        <f>'[1]Table 2-1'!P8</f>
        <v>2335.1</v>
      </c>
      <c r="Q19">
        <f>'[1]Table 2-1'!Q8</f>
        <v>2400.1</v>
      </c>
      <c r="R19">
        <f>'[1]Table 2-1'!R8</f>
        <v>2344.4</v>
      </c>
      <c r="S19">
        <f>'[1]Table 2-1'!S8</f>
        <v>2411.1</v>
      </c>
      <c r="T19">
        <f>'[1]Table 2-1'!T8</f>
        <v>2359.3000000000002</v>
      </c>
      <c r="U19">
        <f>'[1]Table 2-1'!U8</f>
        <v>2145.3000000000002</v>
      </c>
      <c r="V19">
        <f>'[1]Table 2-1'!V8</f>
        <v>2258.6</v>
      </c>
      <c r="W19">
        <f>'[1]Table 2-1'!W8</f>
        <v>2158.1</v>
      </c>
      <c r="X19">
        <f>'[1]Table 2-1'!X8</f>
        <v>2023.3</v>
      </c>
      <c r="Y19">
        <f>'[1]Table 2-1'!Y8</f>
        <v>2038.3</v>
      </c>
      <c r="Z19">
        <f>'[1]Table 2-1'!Z8</f>
        <v>2037.2</v>
      </c>
      <c r="AA19">
        <f>'[1]Table 2-1'!AA8</f>
        <v>1900.6</v>
      </c>
      <c r="AB19">
        <f>'[1]Table 2-1'!AB8</f>
        <v>1808.9</v>
      </c>
      <c r="AC19">
        <f>'[1]Table 2-1'!AC8</f>
        <v>1732</v>
      </c>
      <c r="AD19">
        <f>'[1]Table 2-1'!AD8</f>
        <v>1752.9</v>
      </c>
      <c r="AE19">
        <f>'[1]Table 2-1'!AE8</f>
        <v>1606.1</v>
      </c>
      <c r="AF19">
        <f>'[1]Table 2-1'!AF8</f>
        <v>1439</v>
      </c>
      <c r="AG19">
        <v>1551</v>
      </c>
    </row>
    <row r="20" spans="1:42" x14ac:dyDescent="0.25">
      <c r="A20" t="s">
        <v>13</v>
      </c>
      <c r="B20">
        <f>'[1]Table 2-1'!B9</f>
        <v>853.7</v>
      </c>
      <c r="C20">
        <f>'[1]Table 2-1'!C9</f>
        <v>839.1</v>
      </c>
      <c r="D20">
        <f>'[1]Table 2-1'!D9</f>
        <v>866.7</v>
      </c>
      <c r="E20">
        <f>'[1]Table 2-1'!E9</f>
        <v>865.9</v>
      </c>
      <c r="F20">
        <f>'[1]Table 2-1'!F9</f>
        <v>872.8</v>
      </c>
      <c r="G20">
        <f>'[1]Table 2-1'!G9</f>
        <v>889.7</v>
      </c>
      <c r="H20">
        <f>'[1]Table 2-1'!H9</f>
        <v>922.5</v>
      </c>
      <c r="I20">
        <f>'[1]Table 2-1'!I9</f>
        <v>917.1</v>
      </c>
      <c r="J20">
        <f>'[1]Table 2-1'!J9</f>
        <v>890.8</v>
      </c>
      <c r="K20">
        <f>'[1]Table 2-1'!K9</f>
        <v>843.4</v>
      </c>
      <c r="L20">
        <f>'[1]Table 2-1'!L9</f>
        <v>869.9</v>
      </c>
      <c r="M20">
        <f>'[1]Table 2-1'!M9</f>
        <v>867.5</v>
      </c>
      <c r="N20">
        <f>'[1]Table 2-1'!N9</f>
        <v>853.3</v>
      </c>
      <c r="O20">
        <f>'[1]Table 2-1'!O9</f>
        <v>852.8</v>
      </c>
      <c r="P20">
        <f>'[1]Table 2-1'!P9</f>
        <v>876.2</v>
      </c>
      <c r="Q20">
        <f>'[1]Table 2-1'!Q9</f>
        <v>851.5</v>
      </c>
      <c r="R20">
        <f>'[1]Table 2-1'!R9</f>
        <v>875.8</v>
      </c>
      <c r="S20">
        <f>'[1]Table 2-1'!S9</f>
        <v>867.1</v>
      </c>
      <c r="T20">
        <f>'[1]Table 2-1'!T9</f>
        <v>819.8</v>
      </c>
      <c r="U20">
        <f>'[1]Table 2-1'!U9</f>
        <v>743.2</v>
      </c>
      <c r="V20">
        <f>'[1]Table 2-1'!V9</f>
        <v>796.4</v>
      </c>
      <c r="W20">
        <f>'[1]Table 2-1'!W9</f>
        <v>797.1</v>
      </c>
      <c r="X20">
        <f>'[1]Table 2-1'!X9</f>
        <v>806.9</v>
      </c>
      <c r="Y20">
        <f>'[1]Table 2-1'!Y9</f>
        <v>834.4</v>
      </c>
      <c r="Z20">
        <f>'[1]Table 2-1'!Z9</f>
        <v>814.6</v>
      </c>
      <c r="AA20">
        <f>'[1]Table 2-1'!AA9</f>
        <v>797.3</v>
      </c>
      <c r="AB20">
        <f>'[1]Table 2-1'!AB9</f>
        <v>792.7</v>
      </c>
      <c r="AC20">
        <f>'[1]Table 2-1'!AC9</f>
        <v>790.4</v>
      </c>
      <c r="AD20">
        <f>'[1]Table 2-1'!AD9</f>
        <v>814.1</v>
      </c>
      <c r="AE20">
        <f>'[1]Table 2-1'!AE9</f>
        <v>816.1</v>
      </c>
      <c r="AF20">
        <f>'[1]Table 2-1'!AF9</f>
        <v>766.3</v>
      </c>
      <c r="AG20">
        <f>AE20*(1364/1432)</f>
        <v>777.34664804469276</v>
      </c>
    </row>
    <row r="21" spans="1:42" x14ac:dyDescent="0.25">
      <c r="A21" t="s">
        <v>115</v>
      </c>
      <c r="B21">
        <f>'[1]Table 2-1'!B10</f>
        <v>338.6</v>
      </c>
      <c r="C21">
        <f>'[1]Table 2-1'!C10</f>
        <v>347.7</v>
      </c>
      <c r="D21">
        <f>'[1]Table 2-1'!D10</f>
        <v>354</v>
      </c>
      <c r="E21">
        <f>'[1]Table 2-1'!E10</f>
        <v>366.1</v>
      </c>
      <c r="F21">
        <f>'[1]Table 2-1'!F10</f>
        <v>357</v>
      </c>
      <c r="G21">
        <f>'[1]Table 2-1'!G10</f>
        <v>353.1</v>
      </c>
      <c r="H21">
        <f>'[1]Table 2-1'!H10</f>
        <v>383.5</v>
      </c>
      <c r="I21">
        <f>'[1]Table 2-1'!I10</f>
        <v>365</v>
      </c>
      <c r="J21">
        <f>'[1]Table 2-1'!J10</f>
        <v>331.6</v>
      </c>
      <c r="K21">
        <f>'[1]Table 2-1'!K10</f>
        <v>350.9</v>
      </c>
      <c r="L21">
        <f>'[1]Table 2-1'!L10</f>
        <v>371.7</v>
      </c>
      <c r="M21">
        <f>'[1]Table 2-1'!M10</f>
        <v>363.1</v>
      </c>
      <c r="N21">
        <f>'[1]Table 2-1'!N10</f>
        <v>361.1</v>
      </c>
      <c r="O21">
        <f>'[1]Table 2-1'!O10</f>
        <v>380.1</v>
      </c>
      <c r="P21">
        <f>'[1]Table 2-1'!P10</f>
        <v>369.1</v>
      </c>
      <c r="Q21">
        <f>'[1]Table 2-1'!Q10</f>
        <v>358.9</v>
      </c>
      <c r="R21">
        <f>'[1]Table 2-1'!R10</f>
        <v>321.7</v>
      </c>
      <c r="S21">
        <f>'[1]Table 2-1'!S10</f>
        <v>341.2</v>
      </c>
      <c r="T21">
        <f>'[1]Table 2-1'!T10</f>
        <v>347.9</v>
      </c>
      <c r="U21">
        <f>'[1]Table 2-1'!U10</f>
        <v>336.4</v>
      </c>
      <c r="V21">
        <f>'[1]Table 2-1'!V10</f>
        <v>334.8</v>
      </c>
      <c r="W21">
        <f>'[1]Table 2-1'!W10</f>
        <v>326.2</v>
      </c>
      <c r="X21">
        <f>'[1]Table 2-1'!X10</f>
        <v>282.39999999999998</v>
      </c>
      <c r="Y21">
        <f>'[1]Table 2-1'!Y10</f>
        <v>329.1</v>
      </c>
      <c r="Z21">
        <f>'[1]Table 2-1'!Z10</f>
        <v>346.5</v>
      </c>
      <c r="AA21">
        <f>'[1]Table 2-1'!AA10</f>
        <v>317.3</v>
      </c>
      <c r="AB21">
        <f>'[1]Table 2-1'!AB10</f>
        <v>292.8</v>
      </c>
      <c r="AC21">
        <f>'[1]Table 2-1'!AC10</f>
        <v>293.39999999999998</v>
      </c>
      <c r="AD21">
        <f>'[1]Table 2-1'!AD10</f>
        <v>338.2</v>
      </c>
      <c r="AE21">
        <f>'[1]Table 2-1'!AE10</f>
        <v>341.4</v>
      </c>
      <c r="AF21">
        <f>'[1]Table 2-1'!AF10</f>
        <v>315.8</v>
      </c>
      <c r="AG21">
        <f>922-604</f>
        <v>318</v>
      </c>
    </row>
    <row r="22" spans="1:42" x14ac:dyDescent="0.25">
      <c r="A22" t="s">
        <v>114</v>
      </c>
      <c r="B22">
        <f>'[1]Table 2-1'!B11</f>
        <v>228.3</v>
      </c>
      <c r="C22">
        <f>'[1]Table 2-1'!C11</f>
        <v>232.7</v>
      </c>
      <c r="D22">
        <f>'[1]Table 2-1'!D11</f>
        <v>228</v>
      </c>
      <c r="E22">
        <f>'[1]Table 2-1'!E11</f>
        <v>223</v>
      </c>
      <c r="F22">
        <f>'[1]Table 2-1'!F11</f>
        <v>224.7</v>
      </c>
      <c r="G22">
        <f>'[1]Table 2-1'!G11</f>
        <v>227.8</v>
      </c>
      <c r="H22">
        <f>'[1]Table 2-1'!H11</f>
        <v>237.6</v>
      </c>
      <c r="I22">
        <f>'[1]Table 2-1'!I11</f>
        <v>237.8</v>
      </c>
      <c r="J22">
        <f>'[1]Table 2-1'!J11</f>
        <v>220.1</v>
      </c>
      <c r="K22">
        <f>'[1]Table 2-1'!K11</f>
        <v>220.7</v>
      </c>
      <c r="L22">
        <f>'[1]Table 2-1'!L11</f>
        <v>236.5</v>
      </c>
      <c r="M22">
        <f>'[1]Table 2-1'!M11</f>
        <v>228.5</v>
      </c>
      <c r="N22">
        <f>'[1]Table 2-1'!N11</f>
        <v>229</v>
      </c>
      <c r="O22">
        <f>'[1]Table 2-1'!O11</f>
        <v>240.1</v>
      </c>
      <c r="P22">
        <f>'[1]Table 2-1'!P11</f>
        <v>238</v>
      </c>
      <c r="Q22">
        <f>'[1]Table 2-1'!Q11</f>
        <v>227.1</v>
      </c>
      <c r="R22">
        <f>'[1]Table 2-1'!R11</f>
        <v>211.8</v>
      </c>
      <c r="S22">
        <f>'[1]Table 2-1'!S11</f>
        <v>223.1</v>
      </c>
      <c r="T22">
        <f>'[1]Table 2-1'!T11</f>
        <v>227.5</v>
      </c>
      <c r="U22">
        <f>'[1]Table 2-1'!U11</f>
        <v>228</v>
      </c>
      <c r="V22">
        <f>'[1]Table 2-1'!V11</f>
        <v>224.5</v>
      </c>
      <c r="W22">
        <f>'[1]Table 2-1'!W11</f>
        <v>224.5</v>
      </c>
      <c r="X22">
        <f>'[1]Table 2-1'!X11</f>
        <v>200.3</v>
      </c>
      <c r="Y22">
        <f>'[1]Table 2-1'!Y11</f>
        <v>224.2</v>
      </c>
      <c r="Z22">
        <f>'[1]Table 2-1'!Z11</f>
        <v>232.4</v>
      </c>
      <c r="AA22">
        <f>'[1]Table 2-1'!AA11</f>
        <v>244.6</v>
      </c>
      <c r="AB22">
        <f>'[1]Table 2-1'!AB11</f>
        <v>231.5</v>
      </c>
      <c r="AC22">
        <f>'[1]Table 2-1'!AC11</f>
        <v>232</v>
      </c>
      <c r="AD22">
        <f>'[1]Table 2-1'!AD11</f>
        <v>245.8</v>
      </c>
      <c r="AE22">
        <f>'[1]Table 2-1'!AE11</f>
        <v>250.7</v>
      </c>
      <c r="AF22">
        <f>'[1]Table 2-1'!AF11</f>
        <v>226.8</v>
      </c>
      <c r="AG22">
        <f>783-542</f>
        <v>241</v>
      </c>
    </row>
    <row r="23" spans="1:42" x14ac:dyDescent="0.25">
      <c r="A23" t="s">
        <v>116</v>
      </c>
      <c r="B23">
        <f>'[1]Table 2-1'!B12</f>
        <v>21.7</v>
      </c>
      <c r="C23">
        <f>'[1]Table 2-1'!C12</f>
        <v>21.5</v>
      </c>
      <c r="D23">
        <f>'[1]Table 2-1'!D12</f>
        <v>23.1</v>
      </c>
      <c r="E23">
        <f>'[1]Table 2-1'!E12</f>
        <v>24</v>
      </c>
      <c r="F23">
        <f>'[1]Table 2-1'!F12</f>
        <v>25.7</v>
      </c>
      <c r="G23">
        <f>'[1]Table 2-1'!G12</f>
        <v>23.7</v>
      </c>
      <c r="H23">
        <f>'[1]Table 2-1'!H12</f>
        <v>22.6</v>
      </c>
      <c r="I23">
        <f>'[1]Table 2-1'!I12</f>
        <v>23.1</v>
      </c>
      <c r="J23">
        <f>'[1]Table 2-1'!J12</f>
        <v>22.5</v>
      </c>
      <c r="K23">
        <f>'[1]Table 2-1'!K12</f>
        <v>21</v>
      </c>
      <c r="L23">
        <f>'[1]Table 2-1'!L12</f>
        <v>42.4</v>
      </c>
      <c r="M23">
        <f>'[1]Table 2-1'!M12</f>
        <v>52.8</v>
      </c>
      <c r="N23">
        <f>'[1]Table 2-1'!N12</f>
        <v>50.3</v>
      </c>
      <c r="O23">
        <f>'[1]Table 2-1'!O12</f>
        <v>54.6</v>
      </c>
      <c r="P23">
        <f>'[1]Table 2-1'!P12</f>
        <v>56.8</v>
      </c>
      <c r="Q23">
        <f>'[1]Table 2-1'!Q12</f>
        <v>55.9</v>
      </c>
      <c r="R23">
        <f>'[1]Table 2-1'!R12</f>
        <v>54.3</v>
      </c>
      <c r="S23">
        <f>'[1]Table 2-1'!S12</f>
        <v>50.4</v>
      </c>
      <c r="T23">
        <f>'[1]Table 2-1'!T12</f>
        <v>40.6</v>
      </c>
      <c r="U23">
        <f>'[1]Table 2-1'!U12</f>
        <v>39.6</v>
      </c>
      <c r="V23">
        <f>'[1]Table 2-1'!V12</f>
        <v>34.6</v>
      </c>
      <c r="W23">
        <f>'[1]Table 2-1'!W12</f>
        <v>33.4</v>
      </c>
      <c r="X23">
        <f>'[1]Table 2-1'!X12</f>
        <v>33.1</v>
      </c>
      <c r="Y23">
        <f>'[1]Table 2-1'!Y12</f>
        <v>28.1</v>
      </c>
      <c r="Z23">
        <f>'[1]Table 2-1'!Z12</f>
        <v>28.1</v>
      </c>
      <c r="AA23">
        <f>'[1]Table 2-1'!AA12</f>
        <v>28.4</v>
      </c>
      <c r="AB23">
        <f>'[1]Table 2-1'!AB12</f>
        <v>26</v>
      </c>
      <c r="AC23">
        <f>'[1]Table 2-1'!AC12</f>
        <v>25.5</v>
      </c>
      <c r="AD23">
        <f>'[1]Table 2-1'!AD12</f>
        <v>25.5</v>
      </c>
      <c r="AE23">
        <f>'[1]Table 2-1'!AE12</f>
        <v>24.3</v>
      </c>
      <c r="AF23">
        <f>'[1]Table 2-1'!AF12</f>
        <v>22.7</v>
      </c>
      <c r="AG23">
        <f>AE23</f>
        <v>24.3</v>
      </c>
    </row>
    <row r="24" spans="1:42" x14ac:dyDescent="0.25">
      <c r="A24" t="s">
        <v>122</v>
      </c>
      <c r="B24">
        <f>SUM(B18:B23)</f>
        <v>4731.2000000000007</v>
      </c>
      <c r="C24">
        <f t="shared" ref="C24:AG24" si="0">SUM(C18:C23)</f>
        <v>4680.7</v>
      </c>
      <c r="D24">
        <f t="shared" si="0"/>
        <v>4780.1000000000004</v>
      </c>
      <c r="E24">
        <f t="shared" si="0"/>
        <v>4893.8</v>
      </c>
      <c r="F24">
        <f t="shared" si="0"/>
        <v>4964.5999999999995</v>
      </c>
      <c r="G24">
        <f t="shared" si="0"/>
        <v>5022.2000000000007</v>
      </c>
      <c r="H24">
        <f t="shared" si="0"/>
        <v>5213.8000000000011</v>
      </c>
      <c r="I24">
        <f t="shared" si="0"/>
        <v>5274.0000000000009</v>
      </c>
      <c r="J24">
        <f t="shared" si="0"/>
        <v>5320.5000000000009</v>
      </c>
      <c r="K24">
        <f t="shared" si="0"/>
        <v>5371.9999999999991</v>
      </c>
      <c r="L24">
        <f t="shared" si="0"/>
        <v>5608.8999999999987</v>
      </c>
      <c r="M24">
        <f t="shared" si="0"/>
        <v>5531.6</v>
      </c>
      <c r="N24">
        <f t="shared" si="0"/>
        <v>5568.9000000000005</v>
      </c>
      <c r="O24">
        <f t="shared" si="0"/>
        <v>5643.3000000000011</v>
      </c>
      <c r="P24">
        <f t="shared" si="0"/>
        <v>5720.4000000000005</v>
      </c>
      <c r="Q24">
        <f t="shared" si="0"/>
        <v>5752.0999999999995</v>
      </c>
      <c r="R24">
        <f t="shared" si="0"/>
        <v>5667.1</v>
      </c>
      <c r="S24">
        <f t="shared" si="0"/>
        <v>5753.6</v>
      </c>
      <c r="T24">
        <f t="shared" si="0"/>
        <v>5554.8</v>
      </c>
      <c r="U24">
        <f t="shared" si="0"/>
        <v>5181</v>
      </c>
      <c r="V24">
        <f t="shared" si="0"/>
        <v>5345.7</v>
      </c>
      <c r="W24">
        <f t="shared" si="0"/>
        <v>5209.7999999999993</v>
      </c>
      <c r="X24">
        <f t="shared" si="0"/>
        <v>5005.5999999999995</v>
      </c>
      <c r="Y24">
        <f t="shared" si="0"/>
        <v>5123.2</v>
      </c>
      <c r="Z24">
        <f t="shared" si="0"/>
        <v>5166.1000000000004</v>
      </c>
      <c r="AA24">
        <f t="shared" si="0"/>
        <v>5006.4000000000005</v>
      </c>
      <c r="AB24">
        <f t="shared" si="0"/>
        <v>4909.5</v>
      </c>
      <c r="AC24">
        <f t="shared" si="0"/>
        <v>4853.2999999999993</v>
      </c>
      <c r="AD24">
        <f t="shared" si="0"/>
        <v>4989.3</v>
      </c>
      <c r="AE24">
        <f t="shared" si="0"/>
        <v>4852.3999999999996</v>
      </c>
      <c r="AF24">
        <f t="shared" si="0"/>
        <v>4342.6000000000004</v>
      </c>
      <c r="AG24">
        <f t="shared" si="0"/>
        <v>4611.3771054251511</v>
      </c>
    </row>
    <row r="25" spans="1:42" x14ac:dyDescent="0.25">
      <c r="A25" t="s">
        <v>123</v>
      </c>
      <c r="B25">
        <f>'[1]Data GHG'!B4</f>
        <v>5122.4962481832199</v>
      </c>
      <c r="C25">
        <f>'[1]Data GHG'!C4</f>
        <v>5064.9871748754103</v>
      </c>
      <c r="D25">
        <f>'[1]Data GHG'!D4</f>
        <v>5175.2199753790601</v>
      </c>
      <c r="E25">
        <f>'[1]Data GHG'!E4</f>
        <v>5274.3626302830999</v>
      </c>
      <c r="F25">
        <f>'[1]Data GHG'!F4</f>
        <v>5365.5788250387404</v>
      </c>
      <c r="G25">
        <f>'[1]Data GHG'!G4</f>
        <v>5427.7984771989604</v>
      </c>
      <c r="H25">
        <f>'[1]Data GHG'!H4</f>
        <v>5616.4308643782497</v>
      </c>
      <c r="I25">
        <f>'[1]Data GHG'!I4</f>
        <v>5691.86459665446</v>
      </c>
      <c r="J25">
        <f>'[1]Data GHG'!J4</f>
        <v>5737.1293702214398</v>
      </c>
      <c r="K25">
        <f>'[1]Data GHG'!K4</f>
        <v>5810.3313948238101</v>
      </c>
      <c r="L25">
        <f>'[1]Data GHG'!L4</f>
        <v>6016.3505737455698</v>
      </c>
      <c r="M25">
        <f>'[1]Data GHG'!M4</f>
        <v>5911.9885171322403</v>
      </c>
      <c r="N25">
        <f>'[1]Data GHG'!N4</f>
        <v>5952.6985809348698</v>
      </c>
      <c r="O25">
        <f>'[1]Data GHG'!O4</f>
        <v>6015.8042194412501</v>
      </c>
      <c r="P25">
        <f>'[1]Data GHG'!P4</f>
        <v>6117.9626859841201</v>
      </c>
      <c r="Q25">
        <f>'[1]Data GHG'!Q4</f>
        <v>6137.6034451478899</v>
      </c>
      <c r="R25">
        <f>'[1]Data GHG'!R4</f>
        <v>6057.1631613378904</v>
      </c>
      <c r="S25">
        <f>'[1]Data GHG'!S4</f>
        <v>6135.2872078508199</v>
      </c>
      <c r="T25">
        <f>'[1]Data GHG'!T4</f>
        <v>5918.8686535679199</v>
      </c>
      <c r="U25">
        <f>'[1]Data GHG'!U4</f>
        <v>5482.9778985950497</v>
      </c>
      <c r="V25">
        <f>'[1]Data GHG'!V4</f>
        <v>5681.3920352430196</v>
      </c>
      <c r="W25">
        <f>'[1]Data GHG'!W4</f>
        <v>5546.6289575361398</v>
      </c>
      <c r="X25">
        <f>'[1]Data GHG'!X4</f>
        <v>5345.4542612374198</v>
      </c>
      <c r="Y25">
        <f>'[1]Data GHG'!Y4</f>
        <v>5480.9260972347802</v>
      </c>
      <c r="Z25">
        <f>'[1]Data GHG'!Z4</f>
        <v>5528.87127567673</v>
      </c>
      <c r="AA25">
        <f>'[1]Data GHG'!AA4</f>
        <v>5376.57793315659</v>
      </c>
      <c r="AB25">
        <f>'[1]Data GHG'!AB4</f>
        <v>5251.7576292846197</v>
      </c>
      <c r="AC25">
        <f>'[1]Data GHG'!AC4</f>
        <v>5210.95758447345</v>
      </c>
      <c r="AD25">
        <f>'[1]Data GHG'!AD4</f>
        <v>5376.6572330639601</v>
      </c>
      <c r="AE25">
        <f>'[1]Data GHG'!AE4</f>
        <v>5259.1438358477699</v>
      </c>
      <c r="AF25">
        <f>'[1]Data GHG'!AF4</f>
        <v>4715.6911092005203</v>
      </c>
      <c r="AG25">
        <v>5000</v>
      </c>
    </row>
    <row r="26" spans="1:42" x14ac:dyDescent="0.25">
      <c r="A26" t="s">
        <v>65</v>
      </c>
      <c r="B26">
        <f>(B25-B24+'[1]Table 2-1'!B40)+B23</f>
        <v>516.59624818321925</v>
      </c>
      <c r="C26">
        <f>(C25-C24+'[1]Table 2-1'!C40)+C23</f>
        <v>523.48717487541057</v>
      </c>
      <c r="D26">
        <f>(D25-D24+'[1]Table 2-1'!D40)+D23</f>
        <v>526.21997537905975</v>
      </c>
      <c r="E26">
        <f>(E25-E24+'[1]Table 2-1'!E40)+E23</f>
        <v>502.56263028309968</v>
      </c>
      <c r="F26">
        <f>(F25-F24+'[1]Table 2-1'!F40)+F23</f>
        <v>523.47882503874098</v>
      </c>
      <c r="G26">
        <f>(G25-G24+'[1]Table 2-1'!G40)+G23</f>
        <v>527.89847719895977</v>
      </c>
      <c r="H26">
        <f>(H25-H24+'[1]Table 2-1'!H40)+H23</f>
        <v>525.13086437824859</v>
      </c>
      <c r="I26">
        <f>(I25-I24+'[1]Table 2-1'!I40)+I23</f>
        <v>548.06459665445914</v>
      </c>
      <c r="J26">
        <f>(J25-J24+'[1]Table 2-1'!J40)+J23</f>
        <v>549.7293702214389</v>
      </c>
      <c r="K26">
        <f>(K25-K24+'[1]Table 2-1'!K40)+K23</f>
        <v>562.13139482381098</v>
      </c>
      <c r="L26">
        <f>(L25-L24+'[1]Table 2-1'!L40)+L23</f>
        <v>551.75057374557105</v>
      </c>
      <c r="M26">
        <f>(M25-M24+'[1]Table 2-1'!M40)+M23</f>
        <v>527.08851713223987</v>
      </c>
      <c r="N26">
        <f>(N25-N24+'[1]Table 2-1'!N40)+N23</f>
        <v>528.69858093486926</v>
      </c>
      <c r="O26">
        <f>(O25-O24+'[1]Table 2-1'!O40)+O23</f>
        <v>525.60421944124903</v>
      </c>
      <c r="P26">
        <f>(P25-P24+'[1]Table 2-1'!P40)+P23</f>
        <v>562.9626859841195</v>
      </c>
      <c r="Q26">
        <f>(Q25-Q24+'[1]Table 2-1'!Q40)+Q23</f>
        <v>554.70344514789053</v>
      </c>
      <c r="R26">
        <f>(R25-R24+'[1]Table 2-1'!R40)+R23</f>
        <v>558.66316133789007</v>
      </c>
      <c r="S26">
        <f>(S25-S24+'[1]Table 2-1'!S40)+S23</f>
        <v>547.58720785081948</v>
      </c>
      <c r="T26">
        <f>(T25-T24+'[1]Table 2-1'!T40)+T23</f>
        <v>519.1686535679197</v>
      </c>
      <c r="U26">
        <f>(U25-U24+'[1]Table 2-1'!U40)+U23</f>
        <v>448.07789859504976</v>
      </c>
      <c r="V26">
        <f>(V25-V24+'[1]Table 2-1'!V40)+V23</f>
        <v>487.39203524301979</v>
      </c>
      <c r="W26">
        <f>(W25-W24+'[1]Table 2-1'!W40)+W23</f>
        <v>481.92895753614044</v>
      </c>
      <c r="X26">
        <f>(X25-X24+'[1]Table 2-1'!X40)+X23</f>
        <v>478.85426123742036</v>
      </c>
      <c r="Y26">
        <f>(Y25-Y24+'[1]Table 2-1'!Y40)+Y23</f>
        <v>485.62609723478039</v>
      </c>
      <c r="Z26">
        <f>(Z25-Z24+'[1]Table 2-1'!Z40)+Z23</f>
        <v>494.37127567672962</v>
      </c>
      <c r="AA26">
        <f>(AA25-AA24+'[1]Table 2-1'!AA40)+AA23</f>
        <v>509.57793315658944</v>
      </c>
      <c r="AB26">
        <f>(AB25-AB24+'[1]Table 2-1'!AB40)+AB23</f>
        <v>484.95762928461971</v>
      </c>
      <c r="AC26">
        <f>(AC25-AC24+'[1]Table 2-1'!AC40)+AC23</f>
        <v>503.35758447345069</v>
      </c>
      <c r="AD26">
        <f>(AD25-AD24+'[1]Table 2-1'!AD40)+AD23</f>
        <v>535.05723306395998</v>
      </c>
      <c r="AE26">
        <f>(AE25-AE24+'[1]Table 2-1'!AE40)+AE23</f>
        <v>547.14383584777022</v>
      </c>
      <c r="AF26">
        <f>(AF25-AF24+'[1]Table 2-1'!AF40)+AF23</f>
        <v>465.39110920051991</v>
      </c>
      <c r="AG26">
        <f>(AG25-AG24+'[1]Table 2-1'!AG40)+AG23</f>
        <v>412.92289457484895</v>
      </c>
    </row>
    <row r="27" spans="1:42" x14ac:dyDescent="0.25">
      <c r="A27" t="s">
        <v>124</v>
      </c>
      <c r="B27">
        <f>SUM('[1]Data GHG'!B5:B7)</f>
        <v>1330.9539750693002</v>
      </c>
      <c r="C27">
        <f>SUM('[1]Data GHG'!C5:C7)</f>
        <v>1317.9517467750973</v>
      </c>
      <c r="D27">
        <f>SUM('[1]Data GHG'!D5:D7)</f>
        <v>1322.0701038036173</v>
      </c>
      <c r="E27">
        <f>SUM('[1]Data GHG'!E5:E7)</f>
        <v>1339.0331198706913</v>
      </c>
      <c r="F27">
        <f>SUM('[1]Data GHG'!F5:F7)</f>
        <v>1335.1993505748717</v>
      </c>
      <c r="G27">
        <f>SUM('[1]Data GHG'!G5:G7)</f>
        <v>1357.565136968565</v>
      </c>
      <c r="H27">
        <f>SUM('[1]Data GHG'!H5:H7)</f>
        <v>1374.494716033405</v>
      </c>
      <c r="I27">
        <f>SUM('[1]Data GHG'!I5:I7)</f>
        <v>1354.348491577264</v>
      </c>
      <c r="J27">
        <f>SUM('[1]Data GHG'!J5:J7)</f>
        <v>1357.704018550842</v>
      </c>
      <c r="K27">
        <f>SUM('[1]Data GHG'!K5:K7)</f>
        <v>1327.80931821935</v>
      </c>
      <c r="L27">
        <f>SUM('[1]Data GHG'!L5:L7)</f>
        <v>1311.2426354244849</v>
      </c>
      <c r="M27">
        <f>SUM('[1]Data GHG'!M5:M7)</f>
        <v>1307.1744569942712</v>
      </c>
      <c r="N27">
        <f>SUM('[1]Data GHG'!N5:N7)</f>
        <v>1306.458568441524</v>
      </c>
      <c r="O27">
        <f>SUM('[1]Data GHG'!O5:O7)</f>
        <v>1298.0238625147219</v>
      </c>
      <c r="P27">
        <f>SUM('[1]Data GHG'!P5:P7)</f>
        <v>1310.484958382056</v>
      </c>
      <c r="Q27">
        <f>SUM('[1]Data GHG'!Q5:Q7)</f>
        <v>1297.2244941105009</v>
      </c>
      <c r="R27">
        <f>SUM('[1]Data GHG'!R5:R7)</f>
        <v>1303.6381057850413</v>
      </c>
      <c r="S27">
        <f>SUM('[1]Data GHG'!S5:S7)</f>
        <v>1328.49919913284</v>
      </c>
      <c r="T27">
        <f>SUM('[1]Data GHG'!T5:T7)</f>
        <v>1321.7748943253821</v>
      </c>
      <c r="U27">
        <f>SUM('[1]Data GHG'!U5:U7)</f>
        <v>1304.2868278259741</v>
      </c>
      <c r="V27">
        <f>SUM('[1]Data GHG'!V5:V7)</f>
        <v>1326.0502262238981</v>
      </c>
      <c r="W27">
        <f>SUM('[1]Data GHG'!W5:W7)</f>
        <v>1298.458161774754</v>
      </c>
      <c r="X27">
        <f>SUM('[1]Data GHG'!X5:X7)</f>
        <v>1261.0695030408619</v>
      </c>
      <c r="Y27">
        <f>SUM('[1]Data GHG'!Y5:Y7)</f>
        <v>1303.5681197262629</v>
      </c>
      <c r="Z27">
        <f>SUM('[1]Data GHG'!Z5:Z7)</f>
        <v>1314.4845462633859</v>
      </c>
      <c r="AA27">
        <f>SUM('[1]Data GHG'!AA5:AA7)</f>
        <v>1312.4281933798379</v>
      </c>
      <c r="AB27">
        <f>SUM('[1]Data GHG'!AB5:AB7)</f>
        <v>1286.113402417586</v>
      </c>
      <c r="AC27">
        <f>SUM('[1]Data GHG'!AC5:AC7)</f>
        <v>1290.0178012705062</v>
      </c>
      <c r="AD27">
        <f>SUM('[1]Data GHG'!AD5:AD7)</f>
        <v>1310.8553399518191</v>
      </c>
      <c r="AE27">
        <f>SUM('[1]Data GHG'!AE5:AE7)</f>
        <v>1312.5819103199692</v>
      </c>
      <c r="AF27">
        <f>SUM('[1]Data GHG'!AF5:AF7)</f>
        <v>1265.663263277534</v>
      </c>
      <c r="AG27">
        <f>AE27</f>
        <v>1312.5819103199692</v>
      </c>
    </row>
    <row r="28" spans="1:42" x14ac:dyDescent="0.25">
      <c r="A28" t="s">
        <v>125</v>
      </c>
      <c r="B28">
        <f>B27+B25</f>
        <v>6453.4502232525201</v>
      </c>
      <c r="C28">
        <f t="shared" ref="C28:AG28" si="1">C27+C25</f>
        <v>6382.9389216505078</v>
      </c>
      <c r="D28">
        <f t="shared" si="1"/>
        <v>6497.2900791826778</v>
      </c>
      <c r="E28">
        <f t="shared" si="1"/>
        <v>6613.3957501537916</v>
      </c>
      <c r="F28">
        <f t="shared" si="1"/>
        <v>6700.7781756136119</v>
      </c>
      <c r="G28">
        <f t="shared" si="1"/>
        <v>6785.3636141675252</v>
      </c>
      <c r="H28">
        <f t="shared" si="1"/>
        <v>6990.9255804116547</v>
      </c>
      <c r="I28">
        <f t="shared" si="1"/>
        <v>7046.2130882317242</v>
      </c>
      <c r="J28">
        <f t="shared" si="1"/>
        <v>7094.833388772282</v>
      </c>
      <c r="K28">
        <f t="shared" si="1"/>
        <v>7138.1407130431598</v>
      </c>
      <c r="L28">
        <f t="shared" si="1"/>
        <v>7327.5932091700543</v>
      </c>
      <c r="M28">
        <f t="shared" si="1"/>
        <v>7219.1629741265115</v>
      </c>
      <c r="N28">
        <f t="shared" si="1"/>
        <v>7259.157149376394</v>
      </c>
      <c r="O28">
        <f t="shared" si="1"/>
        <v>7313.8280819559723</v>
      </c>
      <c r="P28">
        <f t="shared" si="1"/>
        <v>7428.4476443661761</v>
      </c>
      <c r="Q28">
        <f t="shared" si="1"/>
        <v>7434.8279392583909</v>
      </c>
      <c r="R28">
        <f t="shared" si="1"/>
        <v>7360.8012671229317</v>
      </c>
      <c r="S28">
        <f t="shared" si="1"/>
        <v>7463.7864069836596</v>
      </c>
      <c r="T28">
        <f t="shared" si="1"/>
        <v>7240.6435478933017</v>
      </c>
      <c r="U28">
        <f t="shared" si="1"/>
        <v>6787.2647264210236</v>
      </c>
      <c r="V28">
        <f t="shared" si="1"/>
        <v>7007.4422614669174</v>
      </c>
      <c r="W28">
        <f t="shared" si="1"/>
        <v>6845.0871193108942</v>
      </c>
      <c r="X28">
        <f t="shared" si="1"/>
        <v>6606.5237642782813</v>
      </c>
      <c r="Y28">
        <f t="shared" si="1"/>
        <v>6784.4942169610431</v>
      </c>
      <c r="Z28">
        <f t="shared" si="1"/>
        <v>6843.3558219401157</v>
      </c>
      <c r="AA28">
        <f t="shared" si="1"/>
        <v>6689.0061265364275</v>
      </c>
      <c r="AB28">
        <f t="shared" si="1"/>
        <v>6537.871031702206</v>
      </c>
      <c r="AC28">
        <f t="shared" si="1"/>
        <v>6500.9753857439564</v>
      </c>
      <c r="AD28">
        <f t="shared" si="1"/>
        <v>6687.5125730157797</v>
      </c>
      <c r="AE28">
        <f t="shared" si="1"/>
        <v>6571.7257461677391</v>
      </c>
      <c r="AF28">
        <f t="shared" si="1"/>
        <v>5981.3543724780538</v>
      </c>
      <c r="AG28">
        <f t="shared" si="1"/>
        <v>6312.5819103199692</v>
      </c>
    </row>
    <row r="29" spans="1:42" x14ac:dyDescent="0.25">
      <c r="A29" t="s">
        <v>126</v>
      </c>
      <c r="C29">
        <f>(C28-B28)/B28</f>
        <v>-1.0926140151813984E-2</v>
      </c>
      <c r="D29">
        <f t="shared" ref="D29:AG29" si="2">(D28-C28)/C28</f>
        <v>1.7915126391746972E-2</v>
      </c>
      <c r="E29">
        <f t="shared" si="2"/>
        <v>1.7869861058399786E-2</v>
      </c>
      <c r="F29">
        <f t="shared" si="2"/>
        <v>1.3212943661777424E-2</v>
      </c>
      <c r="G29">
        <f t="shared" si="2"/>
        <v>1.262322618912355E-2</v>
      </c>
      <c r="H29">
        <f t="shared" si="2"/>
        <v>3.0294907971464585E-2</v>
      </c>
      <c r="I29">
        <f t="shared" si="2"/>
        <v>7.9084675103656289E-3</v>
      </c>
      <c r="J29">
        <f t="shared" si="2"/>
        <v>6.9002029787832075E-3</v>
      </c>
      <c r="K29">
        <f t="shared" si="2"/>
        <v>6.1040650143261424E-3</v>
      </c>
      <c r="L29">
        <f t="shared" si="2"/>
        <v>2.6540874401749678E-2</v>
      </c>
      <c r="M29">
        <f t="shared" si="2"/>
        <v>-1.4797523818304854E-2</v>
      </c>
      <c r="N29">
        <f t="shared" si="2"/>
        <v>5.5400017139413177E-3</v>
      </c>
      <c r="O29">
        <f t="shared" si="2"/>
        <v>7.5313058326991564E-3</v>
      </c>
      <c r="P29">
        <f t="shared" si="2"/>
        <v>1.5671623823505371E-2</v>
      </c>
      <c r="Q29">
        <f t="shared" si="2"/>
        <v>8.5890016295042454E-4</v>
      </c>
      <c r="R29">
        <f t="shared" si="2"/>
        <v>-9.9567431472856929E-3</v>
      </c>
      <c r="S29">
        <f t="shared" si="2"/>
        <v>1.3991023004616599E-2</v>
      </c>
      <c r="T29">
        <f t="shared" si="2"/>
        <v>-2.989673698078622E-2</v>
      </c>
      <c r="U29">
        <f t="shared" si="2"/>
        <v>-6.2615818396997425E-2</v>
      </c>
      <c r="V29">
        <f t="shared" si="2"/>
        <v>3.2439803650033128E-2</v>
      </c>
      <c r="W29">
        <f t="shared" si="2"/>
        <v>-2.3168958957934575E-2</v>
      </c>
      <c r="X29">
        <f t="shared" si="2"/>
        <v>-3.4851763151354812E-2</v>
      </c>
      <c r="Y29">
        <f t="shared" si="2"/>
        <v>2.6938592674873071E-2</v>
      </c>
      <c r="Z29">
        <f t="shared" si="2"/>
        <v>8.6759017100965664E-3</v>
      </c>
      <c r="AA29">
        <f t="shared" si="2"/>
        <v>-2.2554679227526929E-2</v>
      </c>
      <c r="AB29">
        <f t="shared" si="2"/>
        <v>-2.2594551712943244E-2</v>
      </c>
      <c r="AC29">
        <f t="shared" si="2"/>
        <v>-5.6433731683207282E-3</v>
      </c>
      <c r="AD29">
        <f t="shared" si="2"/>
        <v>2.8693723049756852E-2</v>
      </c>
      <c r="AE29">
        <f t="shared" si="2"/>
        <v>-1.7313885481911814E-2</v>
      </c>
      <c r="AF29">
        <f t="shared" si="2"/>
        <v>-8.9835059540327986E-2</v>
      </c>
      <c r="AG29">
        <f t="shared" si="2"/>
        <v>5.5376678460314827E-2</v>
      </c>
    </row>
    <row r="31" spans="1:42" x14ac:dyDescent="0.25">
      <c r="A31" t="s">
        <v>127</v>
      </c>
    </row>
    <row r="32" spans="1:42" x14ac:dyDescent="0.25">
      <c r="B32">
        <v>1990</v>
      </c>
      <c r="C32">
        <v>1991</v>
      </c>
      <c r="D32">
        <v>1992</v>
      </c>
      <c r="E32">
        <v>1993</v>
      </c>
      <c r="F32">
        <v>1994</v>
      </c>
      <c r="G32">
        <v>1995</v>
      </c>
      <c r="H32">
        <v>1996</v>
      </c>
      <c r="I32">
        <v>1997</v>
      </c>
      <c r="J32">
        <v>1998</v>
      </c>
      <c r="K32">
        <v>1999</v>
      </c>
      <c r="L32">
        <v>2000</v>
      </c>
      <c r="M32">
        <v>2001</v>
      </c>
      <c r="N32">
        <v>2002</v>
      </c>
      <c r="O32">
        <v>2003</v>
      </c>
      <c r="P32">
        <v>2004</v>
      </c>
      <c r="Q32">
        <v>2005</v>
      </c>
      <c r="R32">
        <v>2006</v>
      </c>
      <c r="S32">
        <v>2007</v>
      </c>
      <c r="T32">
        <v>2008</v>
      </c>
      <c r="U32">
        <v>2009</v>
      </c>
      <c r="V32">
        <v>2010</v>
      </c>
      <c r="W32">
        <v>2011</v>
      </c>
      <c r="X32">
        <v>2012</v>
      </c>
      <c r="Y32">
        <v>2013</v>
      </c>
      <c r="Z32">
        <v>2014</v>
      </c>
      <c r="AA32">
        <v>2015</v>
      </c>
      <c r="AB32">
        <v>2016</v>
      </c>
      <c r="AC32">
        <v>2017</v>
      </c>
      <c r="AD32">
        <v>2018</v>
      </c>
      <c r="AE32">
        <v>2019</v>
      </c>
      <c r="AF32">
        <v>2020</v>
      </c>
      <c r="AG32">
        <v>2021</v>
      </c>
      <c r="AH32">
        <v>2022</v>
      </c>
      <c r="AI32">
        <v>2023</v>
      </c>
      <c r="AJ32">
        <v>2024</v>
      </c>
      <c r="AK32">
        <v>2025</v>
      </c>
      <c r="AL32">
        <v>2026</v>
      </c>
      <c r="AM32">
        <v>2027</v>
      </c>
      <c r="AN32">
        <v>2028</v>
      </c>
      <c r="AO32">
        <v>2029</v>
      </c>
      <c r="AP32">
        <v>2030</v>
      </c>
    </row>
    <row r="33" spans="1:46" x14ac:dyDescent="0.25">
      <c r="A33" t="s">
        <v>8</v>
      </c>
      <c r="B33">
        <f>B19</f>
        <v>1820</v>
      </c>
      <c r="C33">
        <f t="shared" ref="C33:AG34" si="3">C19</f>
        <v>1817.4</v>
      </c>
      <c r="D33">
        <f t="shared" si="3"/>
        <v>1830.7</v>
      </c>
      <c r="E33">
        <f t="shared" si="3"/>
        <v>1906.2</v>
      </c>
      <c r="F33">
        <f t="shared" si="3"/>
        <v>1930.5</v>
      </c>
      <c r="G33">
        <f t="shared" si="3"/>
        <v>1947.2</v>
      </c>
      <c r="H33">
        <f t="shared" si="3"/>
        <v>2020.2</v>
      </c>
      <c r="I33">
        <f t="shared" si="3"/>
        <v>2087.5</v>
      </c>
      <c r="J33">
        <f t="shared" si="3"/>
        <v>2176.6</v>
      </c>
      <c r="K33">
        <f t="shared" si="3"/>
        <v>2189.6999999999998</v>
      </c>
      <c r="L33">
        <f t="shared" si="3"/>
        <v>2296.1999999999998</v>
      </c>
      <c r="M33">
        <f t="shared" si="3"/>
        <v>2257.1999999999998</v>
      </c>
      <c r="N33">
        <f t="shared" si="3"/>
        <v>2272.1999999999998</v>
      </c>
      <c r="O33">
        <f t="shared" si="3"/>
        <v>2303.6999999999998</v>
      </c>
      <c r="P33">
        <f t="shared" si="3"/>
        <v>2335.1</v>
      </c>
      <c r="Q33">
        <f t="shared" si="3"/>
        <v>2400.1</v>
      </c>
      <c r="R33">
        <f t="shared" si="3"/>
        <v>2344.4</v>
      </c>
      <c r="S33">
        <f t="shared" si="3"/>
        <v>2411.1</v>
      </c>
      <c r="T33">
        <f t="shared" si="3"/>
        <v>2359.3000000000002</v>
      </c>
      <c r="U33">
        <f t="shared" si="3"/>
        <v>2145.3000000000002</v>
      </c>
      <c r="V33">
        <f t="shared" si="3"/>
        <v>2258.6</v>
      </c>
      <c r="W33">
        <f t="shared" si="3"/>
        <v>2158.1</v>
      </c>
      <c r="X33">
        <f t="shared" si="3"/>
        <v>2023.3</v>
      </c>
      <c r="Y33">
        <f t="shared" si="3"/>
        <v>2038.3</v>
      </c>
      <c r="Z33">
        <f t="shared" si="3"/>
        <v>2037.2</v>
      </c>
      <c r="AA33">
        <f t="shared" si="3"/>
        <v>1900.6</v>
      </c>
      <c r="AB33">
        <f t="shared" si="3"/>
        <v>1808.9</v>
      </c>
      <c r="AC33">
        <f t="shared" si="3"/>
        <v>1732</v>
      </c>
      <c r="AD33">
        <f t="shared" si="3"/>
        <v>1752.9</v>
      </c>
      <c r="AE33">
        <f t="shared" si="3"/>
        <v>1606.1</v>
      </c>
      <c r="AF33">
        <f t="shared" si="3"/>
        <v>1439</v>
      </c>
      <c r="AG33">
        <f t="shared" si="3"/>
        <v>1551</v>
      </c>
      <c r="AH33">
        <f t="shared" ref="AH33:AP39" si="4">-1000000</f>
        <v>-1000000</v>
      </c>
      <c r="AI33">
        <f t="shared" si="4"/>
        <v>-1000000</v>
      </c>
      <c r="AJ33">
        <f t="shared" si="4"/>
        <v>-1000000</v>
      </c>
      <c r="AK33">
        <f t="shared" si="4"/>
        <v>-1000000</v>
      </c>
      <c r="AL33">
        <f t="shared" si="4"/>
        <v>-1000000</v>
      </c>
      <c r="AM33">
        <f t="shared" si="4"/>
        <v>-1000000</v>
      </c>
      <c r="AN33">
        <f t="shared" si="4"/>
        <v>-1000000</v>
      </c>
      <c r="AO33">
        <f t="shared" si="4"/>
        <v>-1000000</v>
      </c>
      <c r="AP33">
        <f t="shared" si="4"/>
        <v>-1000000</v>
      </c>
    </row>
    <row r="34" spans="1:46" x14ac:dyDescent="0.25">
      <c r="A34" t="s">
        <v>13</v>
      </c>
      <c r="B34">
        <f>B20</f>
        <v>853.7</v>
      </c>
      <c r="C34">
        <f t="shared" si="3"/>
        <v>839.1</v>
      </c>
      <c r="D34">
        <f t="shared" si="3"/>
        <v>866.7</v>
      </c>
      <c r="E34">
        <f t="shared" si="3"/>
        <v>865.9</v>
      </c>
      <c r="F34">
        <f t="shared" si="3"/>
        <v>872.8</v>
      </c>
      <c r="G34">
        <f t="shared" si="3"/>
        <v>889.7</v>
      </c>
      <c r="H34">
        <f t="shared" si="3"/>
        <v>922.5</v>
      </c>
      <c r="I34">
        <f t="shared" si="3"/>
        <v>917.1</v>
      </c>
      <c r="J34">
        <f t="shared" si="3"/>
        <v>890.8</v>
      </c>
      <c r="K34">
        <f t="shared" si="3"/>
        <v>843.4</v>
      </c>
      <c r="L34">
        <f t="shared" si="3"/>
        <v>869.9</v>
      </c>
      <c r="M34">
        <f t="shared" si="3"/>
        <v>867.5</v>
      </c>
      <c r="N34">
        <f t="shared" si="3"/>
        <v>853.3</v>
      </c>
      <c r="O34">
        <f t="shared" si="3"/>
        <v>852.8</v>
      </c>
      <c r="P34">
        <f t="shared" si="3"/>
        <v>876.2</v>
      </c>
      <c r="Q34">
        <f t="shared" si="3"/>
        <v>851.5</v>
      </c>
      <c r="R34">
        <f t="shared" si="3"/>
        <v>875.8</v>
      </c>
      <c r="S34">
        <f t="shared" si="3"/>
        <v>867.1</v>
      </c>
      <c r="T34">
        <f t="shared" si="3"/>
        <v>819.8</v>
      </c>
      <c r="U34">
        <f t="shared" si="3"/>
        <v>743.2</v>
      </c>
      <c r="V34">
        <f t="shared" si="3"/>
        <v>796.4</v>
      </c>
      <c r="W34">
        <f t="shared" si="3"/>
        <v>797.1</v>
      </c>
      <c r="X34">
        <f t="shared" si="3"/>
        <v>806.9</v>
      </c>
      <c r="Y34">
        <f t="shared" si="3"/>
        <v>834.4</v>
      </c>
      <c r="Z34">
        <f t="shared" si="3"/>
        <v>814.6</v>
      </c>
      <c r="AA34">
        <f t="shared" si="3"/>
        <v>797.3</v>
      </c>
      <c r="AB34">
        <f t="shared" si="3"/>
        <v>792.7</v>
      </c>
      <c r="AC34">
        <f t="shared" si="3"/>
        <v>790.4</v>
      </c>
      <c r="AD34">
        <f t="shared" si="3"/>
        <v>814.1</v>
      </c>
      <c r="AE34">
        <f t="shared" si="3"/>
        <v>816.1</v>
      </c>
      <c r="AF34">
        <f t="shared" si="3"/>
        <v>766.3</v>
      </c>
      <c r="AG34">
        <f t="shared" si="3"/>
        <v>777.34664804469276</v>
      </c>
      <c r="AH34">
        <f t="shared" si="4"/>
        <v>-1000000</v>
      </c>
      <c r="AI34">
        <f t="shared" si="4"/>
        <v>-1000000</v>
      </c>
      <c r="AJ34">
        <f t="shared" si="4"/>
        <v>-1000000</v>
      </c>
      <c r="AK34">
        <f t="shared" si="4"/>
        <v>-1000000</v>
      </c>
      <c r="AL34">
        <f t="shared" si="4"/>
        <v>-1000000</v>
      </c>
      <c r="AM34">
        <f t="shared" si="4"/>
        <v>-1000000</v>
      </c>
      <c r="AN34">
        <f t="shared" si="4"/>
        <v>-1000000</v>
      </c>
      <c r="AO34">
        <f t="shared" si="4"/>
        <v>-1000000</v>
      </c>
      <c r="AP34">
        <f t="shared" si="4"/>
        <v>-1000000</v>
      </c>
    </row>
    <row r="35" spans="1:46" x14ac:dyDescent="0.25">
      <c r="A35" t="s">
        <v>16</v>
      </c>
      <c r="B35">
        <f>SUM(B21:B22)</f>
        <v>566.90000000000009</v>
      </c>
      <c r="C35">
        <f t="shared" ref="C35:AG35" si="5">SUM(C21:C22)</f>
        <v>580.4</v>
      </c>
      <c r="D35">
        <f t="shared" si="5"/>
        <v>582</v>
      </c>
      <c r="E35">
        <f t="shared" si="5"/>
        <v>589.1</v>
      </c>
      <c r="F35">
        <f t="shared" si="5"/>
        <v>581.70000000000005</v>
      </c>
      <c r="G35">
        <f t="shared" si="5"/>
        <v>580.90000000000009</v>
      </c>
      <c r="H35">
        <f t="shared" si="5"/>
        <v>621.1</v>
      </c>
      <c r="I35">
        <f t="shared" si="5"/>
        <v>602.79999999999995</v>
      </c>
      <c r="J35">
        <f t="shared" si="5"/>
        <v>551.70000000000005</v>
      </c>
      <c r="K35">
        <f t="shared" si="5"/>
        <v>571.59999999999991</v>
      </c>
      <c r="L35">
        <f t="shared" si="5"/>
        <v>608.20000000000005</v>
      </c>
      <c r="M35">
        <f t="shared" si="5"/>
        <v>591.6</v>
      </c>
      <c r="N35">
        <f t="shared" si="5"/>
        <v>590.1</v>
      </c>
      <c r="O35">
        <f t="shared" si="5"/>
        <v>620.20000000000005</v>
      </c>
      <c r="P35">
        <f t="shared" si="5"/>
        <v>607.1</v>
      </c>
      <c r="Q35">
        <f t="shared" si="5"/>
        <v>586</v>
      </c>
      <c r="R35">
        <f t="shared" si="5"/>
        <v>533.5</v>
      </c>
      <c r="S35">
        <f t="shared" si="5"/>
        <v>564.29999999999995</v>
      </c>
      <c r="T35">
        <f t="shared" si="5"/>
        <v>575.4</v>
      </c>
      <c r="U35">
        <f t="shared" si="5"/>
        <v>564.4</v>
      </c>
      <c r="V35">
        <f t="shared" si="5"/>
        <v>559.29999999999995</v>
      </c>
      <c r="W35">
        <f t="shared" si="5"/>
        <v>550.70000000000005</v>
      </c>
      <c r="X35">
        <f t="shared" si="5"/>
        <v>482.7</v>
      </c>
      <c r="Y35">
        <f t="shared" si="5"/>
        <v>553.29999999999995</v>
      </c>
      <c r="Z35">
        <f t="shared" si="5"/>
        <v>578.9</v>
      </c>
      <c r="AA35">
        <f t="shared" si="5"/>
        <v>561.9</v>
      </c>
      <c r="AB35">
        <f t="shared" si="5"/>
        <v>524.29999999999995</v>
      </c>
      <c r="AC35">
        <f t="shared" si="5"/>
        <v>525.4</v>
      </c>
      <c r="AD35">
        <f t="shared" si="5"/>
        <v>584</v>
      </c>
      <c r="AE35">
        <f t="shared" si="5"/>
        <v>592.09999999999991</v>
      </c>
      <c r="AF35">
        <f t="shared" si="5"/>
        <v>542.6</v>
      </c>
      <c r="AG35">
        <f t="shared" si="5"/>
        <v>559</v>
      </c>
      <c r="AH35">
        <f t="shared" si="4"/>
        <v>-1000000</v>
      </c>
      <c r="AI35">
        <f t="shared" si="4"/>
        <v>-1000000</v>
      </c>
      <c r="AJ35">
        <f t="shared" si="4"/>
        <v>-1000000</v>
      </c>
      <c r="AK35">
        <f t="shared" si="4"/>
        <v>-1000000</v>
      </c>
      <c r="AL35">
        <f t="shared" si="4"/>
        <v>-1000000</v>
      </c>
      <c r="AM35">
        <f t="shared" si="4"/>
        <v>-1000000</v>
      </c>
      <c r="AN35">
        <f t="shared" si="4"/>
        <v>-1000000</v>
      </c>
      <c r="AO35">
        <f t="shared" si="4"/>
        <v>-1000000</v>
      </c>
      <c r="AP35">
        <f t="shared" si="4"/>
        <v>-1000000</v>
      </c>
    </row>
    <row r="36" spans="1:46" x14ac:dyDescent="0.25">
      <c r="A36" t="s">
        <v>19</v>
      </c>
      <c r="B36">
        <f>B18</f>
        <v>1468.9</v>
      </c>
      <c r="C36">
        <f t="shared" ref="C36:AG36" si="6">C18</f>
        <v>1422.3</v>
      </c>
      <c r="D36">
        <f t="shared" si="6"/>
        <v>1477.6</v>
      </c>
      <c r="E36">
        <f t="shared" si="6"/>
        <v>1508.6</v>
      </c>
      <c r="F36">
        <f t="shared" si="6"/>
        <v>1553.9</v>
      </c>
      <c r="G36">
        <f t="shared" si="6"/>
        <v>1580.7</v>
      </c>
      <c r="H36">
        <f t="shared" si="6"/>
        <v>1627.4</v>
      </c>
      <c r="I36">
        <f t="shared" si="6"/>
        <v>1643.5</v>
      </c>
      <c r="J36">
        <f t="shared" si="6"/>
        <v>1678.9</v>
      </c>
      <c r="K36">
        <f t="shared" si="6"/>
        <v>1746.3</v>
      </c>
      <c r="L36">
        <f t="shared" si="6"/>
        <v>1792.2</v>
      </c>
      <c r="M36">
        <f t="shared" si="6"/>
        <v>1762.5</v>
      </c>
      <c r="N36">
        <f t="shared" si="6"/>
        <v>1803</v>
      </c>
      <c r="O36">
        <f t="shared" si="6"/>
        <v>1812</v>
      </c>
      <c r="P36">
        <f t="shared" si="6"/>
        <v>1845.2</v>
      </c>
      <c r="Q36">
        <f t="shared" si="6"/>
        <v>1858.6</v>
      </c>
      <c r="R36">
        <f t="shared" si="6"/>
        <v>1859.1</v>
      </c>
      <c r="S36">
        <f t="shared" si="6"/>
        <v>1860.7</v>
      </c>
      <c r="T36">
        <f t="shared" si="6"/>
        <v>1759.7</v>
      </c>
      <c r="U36">
        <f t="shared" si="6"/>
        <v>1688.5</v>
      </c>
      <c r="V36">
        <f t="shared" si="6"/>
        <v>1696.8</v>
      </c>
      <c r="W36">
        <f t="shared" si="6"/>
        <v>1670.5</v>
      </c>
      <c r="X36">
        <f t="shared" si="6"/>
        <v>1659.6</v>
      </c>
      <c r="Y36">
        <f t="shared" si="6"/>
        <v>1669.1</v>
      </c>
      <c r="Z36">
        <f t="shared" si="6"/>
        <v>1707.3</v>
      </c>
      <c r="AA36">
        <f t="shared" si="6"/>
        <v>1718.2</v>
      </c>
      <c r="AB36">
        <f t="shared" si="6"/>
        <v>1757.6</v>
      </c>
      <c r="AC36">
        <f t="shared" si="6"/>
        <v>1780</v>
      </c>
      <c r="AD36">
        <f t="shared" si="6"/>
        <v>1812.8</v>
      </c>
      <c r="AE36">
        <f t="shared" si="6"/>
        <v>1813.8</v>
      </c>
      <c r="AF36">
        <f t="shared" si="6"/>
        <v>1572</v>
      </c>
      <c r="AG36">
        <f t="shared" si="6"/>
        <v>1699.7304573804574</v>
      </c>
      <c r="AH36">
        <f t="shared" si="4"/>
        <v>-1000000</v>
      </c>
      <c r="AI36">
        <f t="shared" si="4"/>
        <v>-1000000</v>
      </c>
      <c r="AJ36">
        <f t="shared" si="4"/>
        <v>-1000000</v>
      </c>
      <c r="AK36">
        <f t="shared" si="4"/>
        <v>-1000000</v>
      </c>
      <c r="AL36">
        <f t="shared" si="4"/>
        <v>-1000000</v>
      </c>
      <c r="AM36">
        <f t="shared" si="4"/>
        <v>-1000000</v>
      </c>
      <c r="AN36">
        <f t="shared" si="4"/>
        <v>-1000000</v>
      </c>
      <c r="AO36">
        <f t="shared" si="4"/>
        <v>-1000000</v>
      </c>
      <c r="AP36">
        <f t="shared" si="4"/>
        <v>-1000000</v>
      </c>
    </row>
    <row r="37" spans="1:46" x14ac:dyDescent="0.25">
      <c r="A37" t="s">
        <v>65</v>
      </c>
      <c r="B37">
        <f>B26</f>
        <v>516.59624818321925</v>
      </c>
      <c r="C37">
        <f t="shared" ref="C37:AG38" si="7">C26</f>
        <v>523.48717487541057</v>
      </c>
      <c r="D37">
        <f t="shared" si="7"/>
        <v>526.21997537905975</v>
      </c>
      <c r="E37">
        <f t="shared" si="7"/>
        <v>502.56263028309968</v>
      </c>
      <c r="F37">
        <f t="shared" si="7"/>
        <v>523.47882503874098</v>
      </c>
      <c r="G37">
        <f t="shared" si="7"/>
        <v>527.89847719895977</v>
      </c>
      <c r="H37">
        <f t="shared" si="7"/>
        <v>525.13086437824859</v>
      </c>
      <c r="I37">
        <f t="shared" si="7"/>
        <v>548.06459665445914</v>
      </c>
      <c r="J37">
        <f t="shared" si="7"/>
        <v>549.7293702214389</v>
      </c>
      <c r="K37">
        <f t="shared" si="7"/>
        <v>562.13139482381098</v>
      </c>
      <c r="L37">
        <f t="shared" si="7"/>
        <v>551.75057374557105</v>
      </c>
      <c r="M37">
        <f t="shared" si="7"/>
        <v>527.08851713223987</v>
      </c>
      <c r="N37">
        <f t="shared" si="7"/>
        <v>528.69858093486926</v>
      </c>
      <c r="O37">
        <f t="shared" si="7"/>
        <v>525.60421944124903</v>
      </c>
      <c r="P37">
        <f t="shared" si="7"/>
        <v>562.9626859841195</v>
      </c>
      <c r="Q37">
        <f t="shared" si="7"/>
        <v>554.70344514789053</v>
      </c>
      <c r="R37">
        <f t="shared" si="7"/>
        <v>558.66316133789007</v>
      </c>
      <c r="S37">
        <f t="shared" si="7"/>
        <v>547.58720785081948</v>
      </c>
      <c r="T37">
        <f t="shared" si="7"/>
        <v>519.1686535679197</v>
      </c>
      <c r="U37">
        <f t="shared" si="7"/>
        <v>448.07789859504976</v>
      </c>
      <c r="V37">
        <f t="shared" si="7"/>
        <v>487.39203524301979</v>
      </c>
      <c r="W37">
        <f t="shared" si="7"/>
        <v>481.92895753614044</v>
      </c>
      <c r="X37">
        <f t="shared" si="7"/>
        <v>478.85426123742036</v>
      </c>
      <c r="Y37">
        <f t="shared" si="7"/>
        <v>485.62609723478039</v>
      </c>
      <c r="Z37">
        <f t="shared" si="7"/>
        <v>494.37127567672962</v>
      </c>
      <c r="AA37">
        <f t="shared" si="7"/>
        <v>509.57793315658944</v>
      </c>
      <c r="AB37">
        <f t="shared" si="7"/>
        <v>484.95762928461971</v>
      </c>
      <c r="AC37">
        <f t="shared" si="7"/>
        <v>503.35758447345069</v>
      </c>
      <c r="AD37">
        <f t="shared" si="7"/>
        <v>535.05723306395998</v>
      </c>
      <c r="AE37">
        <f t="shared" si="7"/>
        <v>547.14383584777022</v>
      </c>
      <c r="AF37">
        <f t="shared" si="7"/>
        <v>465.39110920051991</v>
      </c>
      <c r="AG37">
        <f t="shared" si="7"/>
        <v>412.92289457484895</v>
      </c>
      <c r="AH37">
        <f t="shared" si="4"/>
        <v>-1000000</v>
      </c>
      <c r="AI37">
        <f t="shared" si="4"/>
        <v>-1000000</v>
      </c>
      <c r="AJ37">
        <f t="shared" si="4"/>
        <v>-1000000</v>
      </c>
      <c r="AK37">
        <f t="shared" si="4"/>
        <v>-1000000</v>
      </c>
      <c r="AL37">
        <f t="shared" si="4"/>
        <v>-1000000</v>
      </c>
      <c r="AM37">
        <f t="shared" si="4"/>
        <v>-1000000</v>
      </c>
      <c r="AN37">
        <f t="shared" si="4"/>
        <v>-1000000</v>
      </c>
      <c r="AO37">
        <f t="shared" si="4"/>
        <v>-1000000</v>
      </c>
      <c r="AP37">
        <f t="shared" si="4"/>
        <v>-1000000</v>
      </c>
    </row>
    <row r="38" spans="1:46" x14ac:dyDescent="0.25">
      <c r="A38" t="s">
        <v>23</v>
      </c>
      <c r="B38">
        <f>B27</f>
        <v>1330.9539750693002</v>
      </c>
      <c r="C38">
        <f t="shared" si="7"/>
        <v>1317.9517467750973</v>
      </c>
      <c r="D38">
        <f t="shared" si="7"/>
        <v>1322.0701038036173</v>
      </c>
      <c r="E38">
        <f t="shared" si="7"/>
        <v>1339.0331198706913</v>
      </c>
      <c r="F38">
        <f t="shared" si="7"/>
        <v>1335.1993505748717</v>
      </c>
      <c r="G38">
        <f t="shared" si="7"/>
        <v>1357.565136968565</v>
      </c>
      <c r="H38">
        <f t="shared" si="7"/>
        <v>1374.494716033405</v>
      </c>
      <c r="I38">
        <f t="shared" si="7"/>
        <v>1354.348491577264</v>
      </c>
      <c r="J38">
        <f t="shared" si="7"/>
        <v>1357.704018550842</v>
      </c>
      <c r="K38">
        <f t="shared" si="7"/>
        <v>1327.80931821935</v>
      </c>
      <c r="L38">
        <f t="shared" si="7"/>
        <v>1311.2426354244849</v>
      </c>
      <c r="M38">
        <f t="shared" si="7"/>
        <v>1307.1744569942712</v>
      </c>
      <c r="N38">
        <f t="shared" si="7"/>
        <v>1306.458568441524</v>
      </c>
      <c r="O38">
        <f t="shared" si="7"/>
        <v>1298.0238625147219</v>
      </c>
      <c r="P38">
        <f t="shared" si="7"/>
        <v>1310.484958382056</v>
      </c>
      <c r="Q38">
        <f t="shared" si="7"/>
        <v>1297.2244941105009</v>
      </c>
      <c r="R38">
        <f t="shared" si="7"/>
        <v>1303.6381057850413</v>
      </c>
      <c r="S38">
        <f t="shared" si="7"/>
        <v>1328.49919913284</v>
      </c>
      <c r="T38">
        <f t="shared" si="7"/>
        <v>1321.7748943253821</v>
      </c>
      <c r="U38">
        <f t="shared" si="7"/>
        <v>1304.2868278259741</v>
      </c>
      <c r="V38">
        <f t="shared" si="7"/>
        <v>1326.0502262238981</v>
      </c>
      <c r="W38">
        <f t="shared" si="7"/>
        <v>1298.458161774754</v>
      </c>
      <c r="X38">
        <f t="shared" si="7"/>
        <v>1261.0695030408619</v>
      </c>
      <c r="Y38">
        <f t="shared" si="7"/>
        <v>1303.5681197262629</v>
      </c>
      <c r="Z38">
        <f t="shared" si="7"/>
        <v>1314.4845462633859</v>
      </c>
      <c r="AA38">
        <f t="shared" si="7"/>
        <v>1312.4281933798379</v>
      </c>
      <c r="AB38">
        <f t="shared" si="7"/>
        <v>1286.113402417586</v>
      </c>
      <c r="AC38">
        <f t="shared" si="7"/>
        <v>1290.0178012705062</v>
      </c>
      <c r="AD38">
        <f t="shared" si="7"/>
        <v>1310.8553399518191</v>
      </c>
      <c r="AE38">
        <f t="shared" si="7"/>
        <v>1312.5819103199692</v>
      </c>
      <c r="AF38">
        <f t="shared" si="7"/>
        <v>1265.663263277534</v>
      </c>
      <c r="AG38">
        <f t="shared" si="7"/>
        <v>1312.5819103199692</v>
      </c>
      <c r="AH38">
        <f t="shared" si="4"/>
        <v>-1000000</v>
      </c>
      <c r="AI38">
        <f t="shared" si="4"/>
        <v>-1000000</v>
      </c>
      <c r="AJ38">
        <f t="shared" si="4"/>
        <v>-1000000</v>
      </c>
      <c r="AK38">
        <f t="shared" si="4"/>
        <v>-1000000</v>
      </c>
      <c r="AL38">
        <f t="shared" si="4"/>
        <v>-1000000</v>
      </c>
      <c r="AM38">
        <f t="shared" si="4"/>
        <v>-1000000</v>
      </c>
      <c r="AN38">
        <f t="shared" si="4"/>
        <v>-1000000</v>
      </c>
      <c r="AO38">
        <f t="shared" si="4"/>
        <v>-1000000</v>
      </c>
      <c r="AP38">
        <f t="shared" si="4"/>
        <v>-1000000</v>
      </c>
    </row>
    <row r="39" spans="1:46" x14ac:dyDescent="0.25">
      <c r="A39" t="s">
        <v>25</v>
      </c>
      <c r="B39">
        <f>'[1]Data Sink'!B7</f>
        <v>-860.62506178456897</v>
      </c>
      <c r="C39">
        <f>'[1]Data Sink'!C7</f>
        <v>-869.90827847061098</v>
      </c>
      <c r="D39">
        <f>'[1]Data Sink'!D7</f>
        <v>-862.44020278825303</v>
      </c>
      <c r="E39">
        <f>'[1]Data Sink'!E7</f>
        <v>-844.206432695952</v>
      </c>
      <c r="F39">
        <f>'[1]Data Sink'!F7</f>
        <v>-857.525934041916</v>
      </c>
      <c r="G39">
        <f>'[1]Data Sink'!G7</f>
        <v>-831.77752097267398</v>
      </c>
      <c r="H39">
        <f>'[1]Data Sink'!H7</f>
        <v>-852.14288530061299</v>
      </c>
      <c r="I39">
        <f>'[1]Data Sink'!I7</f>
        <v>-833.44069156366504</v>
      </c>
      <c r="J39">
        <f>'[1]Data Sink'!J7</f>
        <v>-835.25788211415704</v>
      </c>
      <c r="K39">
        <f>'[1]Data Sink'!K7</f>
        <v>-828.049725428805</v>
      </c>
      <c r="L39">
        <f>'[1]Data Sink'!L7</f>
        <v>-825.22883502487696</v>
      </c>
      <c r="M39">
        <f>'[1]Data Sink'!M7</f>
        <v>-828.80801863378701</v>
      </c>
      <c r="N39">
        <f>'[1]Data Sink'!N7</f>
        <v>-790.54860314187295</v>
      </c>
      <c r="O39">
        <f>'[1]Data Sink'!O7</f>
        <v>-820.78585253297695</v>
      </c>
      <c r="P39">
        <f>'[1]Data Sink'!P7</f>
        <v>-729.45237191114097</v>
      </c>
      <c r="Q39">
        <f>'[1]Data Sink'!Q7</f>
        <v>-789.79315967923401</v>
      </c>
      <c r="R39">
        <f>'[1]Data Sink'!R7</f>
        <v>-817.17608519405599</v>
      </c>
      <c r="S39">
        <f>'[1]Data Sink'!S7</f>
        <v>-776.35497375691398</v>
      </c>
      <c r="T39">
        <f>'[1]Data Sink'!T7</f>
        <v>-766.47122476017205</v>
      </c>
      <c r="U39">
        <f>'[1]Data Sink'!U7</f>
        <v>-734.48899787413097</v>
      </c>
      <c r="V39">
        <f>'[1]Data Sink'!V7</f>
        <v>-761.03634774965599</v>
      </c>
      <c r="W39">
        <f>'[1]Data Sink'!W7</f>
        <v>-800.72901061690402</v>
      </c>
      <c r="X39">
        <f>'[1]Data Sink'!X7</f>
        <v>-799.925124084652</v>
      </c>
      <c r="Y39">
        <f>'[1]Data Sink'!Y7</f>
        <v>-767.41428693399303</v>
      </c>
      <c r="Z39">
        <f>'[1]Data Sink'!Z7</f>
        <v>-781.381665675612</v>
      </c>
      <c r="AA39">
        <f>'[1]Data Sink'!AA7</f>
        <v>-700.06640066205796</v>
      </c>
      <c r="AB39">
        <f>'[1]Data Sink'!AB7</f>
        <v>-826.64216994906496</v>
      </c>
      <c r="AC39">
        <f>'[1]Data Sink'!AC7</f>
        <v>-781.20932285337994</v>
      </c>
      <c r="AD39">
        <f>'[1]Data Sink'!AD7</f>
        <v>-769.26656506293205</v>
      </c>
      <c r="AE39">
        <f>'[1]Data Sink'!AE7</f>
        <v>-730.48768879252202</v>
      </c>
      <c r="AF39">
        <f>'[1]Data Sink'!AF7</f>
        <v>-758.943306442927</v>
      </c>
      <c r="AG39">
        <f>AF39</f>
        <v>-758.943306442927</v>
      </c>
      <c r="AH39">
        <f t="shared" si="4"/>
        <v>-1000000</v>
      </c>
      <c r="AI39">
        <f t="shared" si="4"/>
        <v>-1000000</v>
      </c>
      <c r="AJ39">
        <f t="shared" si="4"/>
        <v>-1000000</v>
      </c>
      <c r="AK39">
        <f t="shared" si="4"/>
        <v>-1000000</v>
      </c>
      <c r="AL39">
        <f t="shared" si="4"/>
        <v>-1000000</v>
      </c>
      <c r="AM39">
        <f t="shared" si="4"/>
        <v>-1000000</v>
      </c>
      <c r="AN39">
        <f t="shared" si="4"/>
        <v>-1000000</v>
      </c>
      <c r="AO39">
        <f t="shared" si="4"/>
        <v>-1000000</v>
      </c>
      <c r="AP39">
        <f t="shared" si="4"/>
        <v>-1000000</v>
      </c>
    </row>
    <row r="40" spans="1:46" x14ac:dyDescent="0.25">
      <c r="A40" t="s">
        <v>17</v>
      </c>
      <c r="B40">
        <f>SUM(B33:B39)</f>
        <v>5696.4251614679506</v>
      </c>
      <c r="C40">
        <f t="shared" ref="C40:AG40" si="8">SUM(C33:C39)</f>
        <v>5630.730643179897</v>
      </c>
      <c r="D40">
        <f t="shared" si="8"/>
        <v>5742.8498763944244</v>
      </c>
      <c r="E40">
        <f t="shared" si="8"/>
        <v>5867.1893174578381</v>
      </c>
      <c r="F40">
        <f t="shared" si="8"/>
        <v>5940.052241571696</v>
      </c>
      <c r="G40">
        <f t="shared" si="8"/>
        <v>6052.1860931948504</v>
      </c>
      <c r="H40">
        <f t="shared" si="8"/>
        <v>6238.6826951110406</v>
      </c>
      <c r="I40">
        <f t="shared" si="8"/>
        <v>6319.8723966680573</v>
      </c>
      <c r="J40">
        <f t="shared" si="8"/>
        <v>6370.1755066581245</v>
      </c>
      <c r="K40">
        <f t="shared" si="8"/>
        <v>6412.8909876143562</v>
      </c>
      <c r="L40">
        <f t="shared" si="8"/>
        <v>6604.2643741451784</v>
      </c>
      <c r="M40">
        <f t="shared" si="8"/>
        <v>6484.2549554927227</v>
      </c>
      <c r="N40">
        <f t="shared" si="8"/>
        <v>6563.2085462345203</v>
      </c>
      <c r="O40">
        <f t="shared" si="8"/>
        <v>6591.5422294229948</v>
      </c>
      <c r="P40">
        <f t="shared" si="8"/>
        <v>6807.5952724550343</v>
      </c>
      <c r="Q40">
        <f t="shared" si="8"/>
        <v>6758.3347795791569</v>
      </c>
      <c r="R40">
        <f t="shared" si="8"/>
        <v>6657.9251819288747</v>
      </c>
      <c r="S40">
        <f t="shared" si="8"/>
        <v>6802.931433226745</v>
      </c>
      <c r="T40">
        <f t="shared" si="8"/>
        <v>6588.6723231331307</v>
      </c>
      <c r="U40">
        <f t="shared" si="8"/>
        <v>6159.2757285468924</v>
      </c>
      <c r="V40">
        <f t="shared" si="8"/>
        <v>6363.505913717262</v>
      </c>
      <c r="W40">
        <f t="shared" si="8"/>
        <v>6156.058108693991</v>
      </c>
      <c r="X40">
        <f t="shared" si="8"/>
        <v>5912.4986401936312</v>
      </c>
      <c r="Y40">
        <f t="shared" si="8"/>
        <v>6116.8799300270502</v>
      </c>
      <c r="Z40">
        <f t="shared" si="8"/>
        <v>6165.474156264504</v>
      </c>
      <c r="AA40">
        <f t="shared" si="8"/>
        <v>6099.9397258743693</v>
      </c>
      <c r="AB40">
        <f t="shared" si="8"/>
        <v>5827.9288617531411</v>
      </c>
      <c r="AC40">
        <f t="shared" si="8"/>
        <v>5839.9660628905767</v>
      </c>
      <c r="AD40">
        <f t="shared" si="8"/>
        <v>6040.4460079528462</v>
      </c>
      <c r="AE40">
        <f t="shared" si="8"/>
        <v>5957.3380573752165</v>
      </c>
      <c r="AF40">
        <f t="shared" si="8"/>
        <v>5292.0110660351274</v>
      </c>
      <c r="AG40">
        <f t="shared" si="8"/>
        <v>5553.6386038770415</v>
      </c>
      <c r="AH40" t="e">
        <v>#N/A</v>
      </c>
      <c r="AI40" t="e">
        <v>#N/A</v>
      </c>
      <c r="AJ40" t="e">
        <v>#N/A</v>
      </c>
      <c r="AK40" t="e">
        <v>#N/A</v>
      </c>
      <c r="AL40" t="e">
        <v>#N/A</v>
      </c>
      <c r="AM40" t="e">
        <v>#N/A</v>
      </c>
      <c r="AN40" t="e">
        <v>#N/A</v>
      </c>
      <c r="AO40" t="e">
        <v>#N/A</v>
      </c>
      <c r="AP40" t="e">
        <v>#N/A</v>
      </c>
      <c r="AR40" t="s">
        <v>128</v>
      </c>
      <c r="AS40" t="s">
        <v>128</v>
      </c>
      <c r="AT40" t="s">
        <v>129</v>
      </c>
    </row>
    <row r="41" spans="1:46" x14ac:dyDescent="0.25">
      <c r="A41" t="s">
        <v>130</v>
      </c>
      <c r="C41" s="1">
        <f>(C40-B40)/B40</f>
        <v>-1.1532586916515255E-2</v>
      </c>
      <c r="D41" s="1">
        <f t="shared" ref="D41:AG41" si="9">(D40-C40)/C40</f>
        <v>1.9912022137008E-2</v>
      </c>
      <c r="E41" s="1">
        <f t="shared" si="9"/>
        <v>2.1651173849154947E-2</v>
      </c>
      <c r="F41" s="1">
        <f t="shared" si="9"/>
        <v>1.2418710249736448E-2</v>
      </c>
      <c r="G41" s="1">
        <f t="shared" si="9"/>
        <v>1.8877586772449769E-2</v>
      </c>
      <c r="H41" s="1">
        <f t="shared" si="9"/>
        <v>3.0814750082765831E-2</v>
      </c>
      <c r="I41" s="1">
        <f t="shared" si="9"/>
        <v>1.3013917444565846E-2</v>
      </c>
      <c r="J41" s="1">
        <f t="shared" si="9"/>
        <v>7.9595135522970185E-3</v>
      </c>
      <c r="K41" s="1">
        <f t="shared" si="9"/>
        <v>6.7055422431588144E-3</v>
      </c>
      <c r="L41" s="1">
        <f t="shared" si="9"/>
        <v>2.9841983420649816E-2</v>
      </c>
      <c r="M41" s="1">
        <f t="shared" si="9"/>
        <v>-1.8171504327155145E-2</v>
      </c>
      <c r="N41" s="1">
        <f t="shared" si="9"/>
        <v>1.2176200856340033E-2</v>
      </c>
      <c r="O41" s="1">
        <f t="shared" si="9"/>
        <v>4.3170475216318064E-3</v>
      </c>
      <c r="P41" s="1">
        <f t="shared" si="9"/>
        <v>3.2777313034214189E-2</v>
      </c>
      <c r="Q41" s="1">
        <f t="shared" si="9"/>
        <v>-7.236107745005895E-3</v>
      </c>
      <c r="R41" s="1">
        <f t="shared" si="9"/>
        <v>-1.4857150603677956E-2</v>
      </c>
      <c r="S41" s="1">
        <f t="shared" si="9"/>
        <v>2.1779495463759523E-2</v>
      </c>
      <c r="T41" s="1">
        <f t="shared" si="9"/>
        <v>-3.1495115333242091E-2</v>
      </c>
      <c r="U41" s="1">
        <f t="shared" si="9"/>
        <v>-6.5171945655668306E-2</v>
      </c>
      <c r="V41" s="1">
        <f t="shared" si="9"/>
        <v>3.3158149459652779E-2</v>
      </c>
      <c r="W41" s="1">
        <f t="shared" si="9"/>
        <v>-3.2599609057656985E-2</v>
      </c>
      <c r="X41" s="1">
        <f t="shared" si="9"/>
        <v>-3.9564192572579697E-2</v>
      </c>
      <c r="Y41" s="1">
        <f t="shared" si="9"/>
        <v>3.4567667964271305E-2</v>
      </c>
      <c r="Z41" s="1">
        <f t="shared" si="9"/>
        <v>7.9442831628769393E-3</v>
      </c>
      <c r="AA41" s="1">
        <f t="shared" si="9"/>
        <v>-1.0629260415202242E-2</v>
      </c>
      <c r="AB41" s="1">
        <f t="shared" si="9"/>
        <v>-4.4592385555455305E-2</v>
      </c>
      <c r="AC41" s="1">
        <f t="shared" si="9"/>
        <v>2.0654337798170484E-3</v>
      </c>
      <c r="AD41" s="1">
        <f t="shared" si="9"/>
        <v>3.4328957206823052E-2</v>
      </c>
      <c r="AE41" s="1">
        <f t="shared" si="9"/>
        <v>-1.3758578500364022E-2</v>
      </c>
      <c r="AF41" s="1">
        <f t="shared" si="9"/>
        <v>-0.1116819265471112</v>
      </c>
      <c r="AG41" s="1">
        <f t="shared" si="9"/>
        <v>4.9438206870177671E-2</v>
      </c>
      <c r="AH41" s="1">
        <f>(AH49-AG49)/AG49</f>
        <v>-2.2167487684729193E-2</v>
      </c>
      <c r="AI41" s="1">
        <f t="shared" ref="AI41:AP41" si="10">(AI49-AH49)/AH49</f>
        <v>-2.2670025188916844E-2</v>
      </c>
      <c r="AJ41" s="1">
        <f t="shared" si="10"/>
        <v>-2.319587628865976E-2</v>
      </c>
      <c r="AK41" s="1">
        <f t="shared" si="10"/>
        <v>-2.374670184696584E-2</v>
      </c>
      <c r="AL41" s="1">
        <f t="shared" si="10"/>
        <v>-6.4864864864864841E-2</v>
      </c>
      <c r="AM41" s="1">
        <f t="shared" si="10"/>
        <v>-6.9364161849710948E-2</v>
      </c>
      <c r="AN41" s="1">
        <f t="shared" si="10"/>
        <v>-7.4534161490683301E-2</v>
      </c>
      <c r="AO41" s="1">
        <f t="shared" si="10"/>
        <v>-8.0536912751677708E-2</v>
      </c>
      <c r="AP41" s="1">
        <f t="shared" si="10"/>
        <v>-8.7591240875912482E-2</v>
      </c>
      <c r="AR41" s="1">
        <f>AVERAGE(Q41:AG41)</f>
        <v>-1.1076710475210905E-2</v>
      </c>
      <c r="AS41" s="1">
        <f>AVERAGE(Q41:AG41)</f>
        <v>-1.1076710475210905E-2</v>
      </c>
      <c r="AT41" s="1">
        <f>AVERAGE(AH41:AP41)</f>
        <v>-5.207460364912455E-2</v>
      </c>
    </row>
    <row r="42" spans="1:46" x14ac:dyDescent="0.25">
      <c r="A42" t="s">
        <v>131</v>
      </c>
      <c r="L42" s="9">
        <f>AR41</f>
        <v>-1.1076710475210905E-2</v>
      </c>
      <c r="M42" s="9">
        <f>L42</f>
        <v>-1.1076710475210905E-2</v>
      </c>
      <c r="N42" s="9">
        <f t="shared" ref="N42:AG43" si="11">M42</f>
        <v>-1.1076710475210905E-2</v>
      </c>
      <c r="O42" s="9">
        <f t="shared" si="11"/>
        <v>-1.1076710475210905E-2</v>
      </c>
      <c r="P42" s="9">
        <f t="shared" si="11"/>
        <v>-1.1076710475210905E-2</v>
      </c>
      <c r="Q42" s="9">
        <f t="shared" si="11"/>
        <v>-1.1076710475210905E-2</v>
      </c>
      <c r="R42" s="9">
        <f t="shared" si="11"/>
        <v>-1.1076710475210905E-2</v>
      </c>
      <c r="S42" s="9">
        <f t="shared" si="11"/>
        <v>-1.1076710475210905E-2</v>
      </c>
      <c r="T42" s="9">
        <f t="shared" si="11"/>
        <v>-1.1076710475210905E-2</v>
      </c>
      <c r="U42" s="9">
        <f t="shared" si="11"/>
        <v>-1.1076710475210905E-2</v>
      </c>
      <c r="V42" s="9">
        <f t="shared" si="11"/>
        <v>-1.1076710475210905E-2</v>
      </c>
      <c r="W42" s="9">
        <f t="shared" si="11"/>
        <v>-1.1076710475210905E-2</v>
      </c>
      <c r="X42" s="9">
        <f t="shared" si="11"/>
        <v>-1.1076710475210905E-2</v>
      </c>
      <c r="Y42" s="9">
        <f t="shared" si="11"/>
        <v>-1.1076710475210905E-2</v>
      </c>
      <c r="Z42" s="9">
        <f t="shared" si="11"/>
        <v>-1.1076710475210905E-2</v>
      </c>
      <c r="AA42" s="9">
        <f t="shared" si="11"/>
        <v>-1.1076710475210905E-2</v>
      </c>
      <c r="AB42" s="9">
        <f t="shared" si="11"/>
        <v>-1.1076710475210905E-2</v>
      </c>
      <c r="AC42" s="9">
        <f t="shared" si="11"/>
        <v>-1.1076710475210905E-2</v>
      </c>
      <c r="AD42" s="9">
        <f t="shared" si="11"/>
        <v>-1.1076710475210905E-2</v>
      </c>
      <c r="AE42" s="9">
        <f t="shared" si="11"/>
        <v>-1.1076710475210905E-2</v>
      </c>
      <c r="AF42" s="9">
        <f t="shared" si="11"/>
        <v>-1.1076710475210905E-2</v>
      </c>
      <c r="AG42" s="9">
        <f t="shared" si="11"/>
        <v>-1.1076710475210905E-2</v>
      </c>
      <c r="AQ42" s="1"/>
      <c r="AR42" s="1"/>
      <c r="AS42" s="1"/>
    </row>
    <row r="43" spans="1:46" x14ac:dyDescent="0.25">
      <c r="A43" t="s">
        <v>132</v>
      </c>
      <c r="L43" s="9">
        <f>AS41</f>
        <v>-1.1076710475210905E-2</v>
      </c>
      <c r="M43" s="9">
        <f>L43</f>
        <v>-1.1076710475210905E-2</v>
      </c>
      <c r="N43" s="9">
        <f t="shared" si="11"/>
        <v>-1.1076710475210905E-2</v>
      </c>
      <c r="O43" s="9">
        <f t="shared" si="11"/>
        <v>-1.1076710475210905E-2</v>
      </c>
      <c r="P43" s="9">
        <f t="shared" si="11"/>
        <v>-1.1076710475210905E-2</v>
      </c>
      <c r="Q43" s="9">
        <f t="shared" si="11"/>
        <v>-1.1076710475210905E-2</v>
      </c>
      <c r="R43" s="9">
        <f t="shared" si="11"/>
        <v>-1.1076710475210905E-2</v>
      </c>
      <c r="S43" s="9">
        <f t="shared" si="11"/>
        <v>-1.1076710475210905E-2</v>
      </c>
      <c r="T43" s="9">
        <f t="shared" si="11"/>
        <v>-1.1076710475210905E-2</v>
      </c>
      <c r="U43" s="9">
        <f t="shared" si="11"/>
        <v>-1.1076710475210905E-2</v>
      </c>
      <c r="V43" s="9">
        <f t="shared" si="11"/>
        <v>-1.1076710475210905E-2</v>
      </c>
      <c r="W43" s="9">
        <f t="shared" si="11"/>
        <v>-1.1076710475210905E-2</v>
      </c>
      <c r="X43" s="9">
        <f t="shared" si="11"/>
        <v>-1.1076710475210905E-2</v>
      </c>
      <c r="Y43" s="9">
        <f t="shared" si="11"/>
        <v>-1.1076710475210905E-2</v>
      </c>
      <c r="Z43" s="9">
        <f t="shared" si="11"/>
        <v>-1.1076710475210905E-2</v>
      </c>
      <c r="AA43" s="9">
        <f t="shared" si="11"/>
        <v>-1.1076710475210905E-2</v>
      </c>
      <c r="AB43" s="9">
        <f t="shared" si="11"/>
        <v>-1.1076710475210905E-2</v>
      </c>
      <c r="AC43" s="9">
        <f t="shared" si="11"/>
        <v>-1.1076710475210905E-2</v>
      </c>
      <c r="AD43" s="9">
        <f t="shared" si="11"/>
        <v>-1.1076710475210905E-2</v>
      </c>
      <c r="AE43" s="9">
        <f t="shared" si="11"/>
        <v>-1.1076710475210905E-2</v>
      </c>
      <c r="AF43" s="9">
        <f t="shared" si="11"/>
        <v>-1.1076710475210905E-2</v>
      </c>
      <c r="AG43" s="9">
        <f t="shared" si="11"/>
        <v>-1.1076710475210905E-2</v>
      </c>
      <c r="AR43" s="1"/>
      <c r="AS43" s="1"/>
    </row>
    <row r="44" spans="1:46" x14ac:dyDescent="0.25">
      <c r="A44" t="s">
        <v>133</v>
      </c>
      <c r="AH44" s="9">
        <f>AT41</f>
        <v>-5.207460364912455E-2</v>
      </c>
      <c r="AI44" s="9">
        <f>AH44</f>
        <v>-5.207460364912455E-2</v>
      </c>
      <c r="AJ44" s="9">
        <f t="shared" ref="AJ44:AP44" si="12">AI44</f>
        <v>-5.207460364912455E-2</v>
      </c>
      <c r="AK44" s="9">
        <f t="shared" si="12"/>
        <v>-5.207460364912455E-2</v>
      </c>
      <c r="AL44" s="9">
        <f t="shared" si="12"/>
        <v>-5.207460364912455E-2</v>
      </c>
      <c r="AM44" s="9">
        <f t="shared" si="12"/>
        <v>-5.207460364912455E-2</v>
      </c>
      <c r="AN44" s="9">
        <f t="shared" si="12"/>
        <v>-5.207460364912455E-2</v>
      </c>
      <c r="AO44" s="9">
        <f t="shared" si="12"/>
        <v>-5.207460364912455E-2</v>
      </c>
      <c r="AP44" s="9">
        <f t="shared" si="12"/>
        <v>-5.207460364912455E-2</v>
      </c>
      <c r="AR44" s="1"/>
      <c r="AS44" s="1"/>
    </row>
    <row r="46" spans="1:46" x14ac:dyDescent="0.25">
      <c r="B46">
        <v>1990</v>
      </c>
      <c r="C46">
        <v>1991</v>
      </c>
      <c r="D46">
        <v>1992</v>
      </c>
      <c r="E46">
        <v>1993</v>
      </c>
      <c r="F46">
        <v>1994</v>
      </c>
      <c r="G46">
        <v>1995</v>
      </c>
      <c r="H46">
        <v>1996</v>
      </c>
      <c r="I46">
        <v>1997</v>
      </c>
      <c r="J46">
        <v>1998</v>
      </c>
      <c r="K46">
        <v>1999</v>
      </c>
      <c r="L46">
        <v>2000</v>
      </c>
      <c r="M46">
        <v>2001</v>
      </c>
      <c r="N46">
        <v>2002</v>
      </c>
      <c r="O46">
        <v>2003</v>
      </c>
      <c r="P46">
        <v>2004</v>
      </c>
      <c r="Q46">
        <v>2005</v>
      </c>
      <c r="R46">
        <v>2006</v>
      </c>
      <c r="S46">
        <v>2007</v>
      </c>
      <c r="T46">
        <v>2008</v>
      </c>
      <c r="U46">
        <v>2009</v>
      </c>
      <c r="V46">
        <v>2010</v>
      </c>
      <c r="W46">
        <v>2011</v>
      </c>
      <c r="X46">
        <v>2012</v>
      </c>
      <c r="Y46">
        <v>2013</v>
      </c>
      <c r="Z46">
        <v>2014</v>
      </c>
      <c r="AA46">
        <v>2015</v>
      </c>
      <c r="AB46">
        <v>2016</v>
      </c>
      <c r="AC46">
        <v>2017</v>
      </c>
      <c r="AD46">
        <v>2018</v>
      </c>
      <c r="AE46">
        <v>2019</v>
      </c>
      <c r="AF46">
        <v>2020</v>
      </c>
      <c r="AG46">
        <v>2021</v>
      </c>
      <c r="AH46">
        <v>2022</v>
      </c>
      <c r="AI46">
        <v>2023</v>
      </c>
      <c r="AJ46">
        <v>2024</v>
      </c>
      <c r="AK46">
        <v>2025</v>
      </c>
      <c r="AL46">
        <v>2026</v>
      </c>
      <c r="AM46">
        <v>2027</v>
      </c>
      <c r="AN46">
        <v>2028</v>
      </c>
      <c r="AO46">
        <v>2029</v>
      </c>
      <c r="AP46">
        <v>2030</v>
      </c>
    </row>
    <row r="47" spans="1:46" x14ac:dyDescent="0.25">
      <c r="A47" t="s">
        <v>134</v>
      </c>
      <c r="B47" t="e">
        <v>#N/A</v>
      </c>
      <c r="C47" t="e">
        <v>#N/A</v>
      </c>
      <c r="D47" t="e">
        <v>#N/A</v>
      </c>
      <c r="E47" t="e">
        <v>#N/A</v>
      </c>
      <c r="F47" t="e">
        <v>#N/A</v>
      </c>
      <c r="G47" t="e">
        <v>#N/A</v>
      </c>
      <c r="H47" t="e">
        <v>#N/A</v>
      </c>
      <c r="I47" t="e">
        <v>#N/A</v>
      </c>
      <c r="J47" t="e">
        <v>#N/A</v>
      </c>
      <c r="K47" t="e">
        <v>#N/A</v>
      </c>
      <c r="L47" t="e">
        <v>#N/A</v>
      </c>
      <c r="M47" t="e">
        <v>#N/A</v>
      </c>
      <c r="N47" t="e">
        <v>#N/A</v>
      </c>
      <c r="O47" t="e">
        <v>#N/A</v>
      </c>
      <c r="P47" t="e">
        <v>#N/A</v>
      </c>
      <c r="Q47" t="e">
        <v>#N/A</v>
      </c>
      <c r="R47" t="e">
        <v>#N/A</v>
      </c>
      <c r="S47" t="e">
        <v>#N/A</v>
      </c>
      <c r="T47" t="e">
        <v>#N/A</v>
      </c>
      <c r="U47" t="e">
        <v>#N/A</v>
      </c>
      <c r="V47" t="e">
        <v>#N/A</v>
      </c>
      <c r="W47" t="e">
        <v>#N/A</v>
      </c>
      <c r="X47" t="e">
        <v>#N/A</v>
      </c>
      <c r="Y47" t="e">
        <v>#N/A</v>
      </c>
      <c r="Z47" t="e">
        <v>#N/A</v>
      </c>
      <c r="AA47" t="e">
        <v>#N/A</v>
      </c>
      <c r="AB47" t="e">
        <v>#N/A</v>
      </c>
      <c r="AC47" t="e">
        <v>#N/A</v>
      </c>
      <c r="AD47" t="e">
        <v>#N/A</v>
      </c>
      <c r="AE47" t="e">
        <v>#N/A</v>
      </c>
      <c r="AF47">
        <v>0.17</v>
      </c>
      <c r="AG47">
        <f>$AF$47+($AK$47-$AF$47)*(AG46-$AF$46)/5</f>
        <v>0.188</v>
      </c>
      <c r="AH47">
        <f>$AF$47+($AK$47-$AF$47)*(AH46-$AF$46)/5</f>
        <v>0.20600000000000002</v>
      </c>
      <c r="AI47">
        <f>$AF$47+($AK$47-$AF$47)*(AI46-$AF$46)/5</f>
        <v>0.22400000000000003</v>
      </c>
      <c r="AJ47">
        <f>$AF$47+($AK$47-$AF$47)*(AJ46-$AF$46)/5</f>
        <v>0.24199999999999999</v>
      </c>
      <c r="AK47">
        <v>0.26</v>
      </c>
      <c r="AL47">
        <f>$AK$47+($AP$47-$AK$47)*(AL46-$AK$46)/5</f>
        <v>0.308</v>
      </c>
      <c r="AM47">
        <f>$AK$47+($AP$47-$AK$47)*(AM46-$AK$46)/5</f>
        <v>0.35599999999999998</v>
      </c>
      <c r="AN47">
        <f>$AK$47+($AP$47-$AK$47)*(AN46-$AK$46)/5</f>
        <v>0.40400000000000003</v>
      </c>
      <c r="AO47">
        <f>$AK$47+($AP$47-$AK$47)*(AO46-$AK$46)/5</f>
        <v>0.45200000000000001</v>
      </c>
      <c r="AP47">
        <v>0.5</v>
      </c>
    </row>
    <row r="48" spans="1:46" x14ac:dyDescent="0.25">
      <c r="A48" t="s">
        <v>135</v>
      </c>
      <c r="B48" t="e">
        <v>#N/A</v>
      </c>
      <c r="C48" t="e">
        <v>#N/A</v>
      </c>
      <c r="D48" t="e">
        <v>#N/A</v>
      </c>
      <c r="E48" t="e">
        <v>#N/A</v>
      </c>
      <c r="F48" t="e">
        <v>#N/A</v>
      </c>
      <c r="G48" t="e">
        <v>#N/A</v>
      </c>
      <c r="H48" t="e">
        <v>#N/A</v>
      </c>
      <c r="I48" t="e">
        <v>#N/A</v>
      </c>
      <c r="J48" t="e">
        <v>#N/A</v>
      </c>
      <c r="K48" t="e">
        <v>#N/A</v>
      </c>
      <c r="L48" t="e">
        <v>#N/A</v>
      </c>
      <c r="M48" t="e">
        <v>#N/A</v>
      </c>
      <c r="N48" t="e">
        <v>#N/A</v>
      </c>
      <c r="O48" t="e">
        <v>#N/A</v>
      </c>
      <c r="P48" t="e">
        <v>#N/A</v>
      </c>
      <c r="Q48" t="e">
        <v>#N/A</v>
      </c>
      <c r="R48" t="e">
        <v>#N/A</v>
      </c>
      <c r="S48" t="e">
        <v>#N/A</v>
      </c>
      <c r="T48" t="e">
        <v>#N/A</v>
      </c>
      <c r="U48" t="e">
        <v>#N/A</v>
      </c>
      <c r="V48" t="e">
        <v>#N/A</v>
      </c>
      <c r="W48" t="e">
        <v>#N/A</v>
      </c>
      <c r="X48" t="e">
        <v>#N/A</v>
      </c>
      <c r="Y48" t="e">
        <v>#N/A</v>
      </c>
      <c r="Z48" t="e">
        <v>#N/A</v>
      </c>
      <c r="AA48" t="e">
        <v>#N/A</v>
      </c>
      <c r="AB48" t="e">
        <v>#N/A</v>
      </c>
      <c r="AC48" t="e">
        <v>#N/A</v>
      </c>
      <c r="AD48" t="e">
        <v>#N/A</v>
      </c>
      <c r="AE48" t="e">
        <v>#N/A</v>
      </c>
      <c r="AF48">
        <v>0.17</v>
      </c>
      <c r="AG48">
        <f>$AF$48+($AK$48-$AF$48)*(AG46-$AF$46)/5</f>
        <v>0.192</v>
      </c>
      <c r="AH48">
        <f>$AF$48+($AK$48-$AF$48)*(AH46-$AF$46)/5</f>
        <v>0.21400000000000002</v>
      </c>
      <c r="AI48">
        <f>$AF$48+($AK$48-$AF$48)*(AI46-$AF$46)/5</f>
        <v>0.23600000000000004</v>
      </c>
      <c r="AJ48">
        <f>$AF$48+($AK$48-$AF$48)*(AJ46-$AF$46)/5</f>
        <v>0.25800000000000001</v>
      </c>
      <c r="AK48">
        <v>0.28000000000000003</v>
      </c>
      <c r="AL48">
        <f>$AK$48+($AP$48-$AK$48)*(AL46-$AK$46)/5</f>
        <v>0.32800000000000001</v>
      </c>
      <c r="AM48">
        <f>$AK$48+($AP$48-$AK$48)*(AM46-$AK$46)/5</f>
        <v>0.376</v>
      </c>
      <c r="AN48">
        <f>$AK$48+($AP$48-$AK$48)*(AN46-$AK$46)/5</f>
        <v>0.42400000000000004</v>
      </c>
      <c r="AO48">
        <f>$AK$48+($AP$48-$AK$48)*(AO46-$AK$46)/5</f>
        <v>0.47200000000000003</v>
      </c>
      <c r="AP48">
        <v>0.52</v>
      </c>
    </row>
    <row r="49" spans="1:42" x14ac:dyDescent="0.25">
      <c r="A49" t="s">
        <v>134</v>
      </c>
      <c r="B49" t="e">
        <v>#N/A</v>
      </c>
      <c r="C49" t="e">
        <v>#N/A</v>
      </c>
      <c r="D49" t="e">
        <v>#N/A</v>
      </c>
      <c r="E49" t="e">
        <v>#N/A</v>
      </c>
      <c r="F49" t="e">
        <v>#N/A</v>
      </c>
      <c r="G49" t="e">
        <v>#N/A</v>
      </c>
      <c r="H49" t="e">
        <v>#N/A</v>
      </c>
      <c r="I49" t="e">
        <v>#N/A</v>
      </c>
      <c r="J49" t="e">
        <v>#N/A</v>
      </c>
      <c r="K49" t="e">
        <v>#N/A</v>
      </c>
      <c r="L49" t="e">
        <v>#N/A</v>
      </c>
      <c r="M49" t="e">
        <v>#N/A</v>
      </c>
      <c r="N49" t="e">
        <v>#N/A</v>
      </c>
      <c r="O49" t="e">
        <v>#N/A</v>
      </c>
      <c r="P49" t="e">
        <v>#N/A</v>
      </c>
      <c r="Q49" t="e">
        <v>#N/A</v>
      </c>
      <c r="R49" t="e">
        <v>#N/A</v>
      </c>
      <c r="S49" t="e">
        <v>#N/A</v>
      </c>
      <c r="T49" t="e">
        <v>#N/A</v>
      </c>
      <c r="U49" t="e">
        <v>#N/A</v>
      </c>
      <c r="V49" t="e">
        <v>#N/A</v>
      </c>
      <c r="W49" t="e">
        <v>#N/A</v>
      </c>
      <c r="X49" t="e">
        <v>#N/A</v>
      </c>
      <c r="Y49" t="e">
        <v>#N/A</v>
      </c>
      <c r="Z49" t="e">
        <v>#N/A</v>
      </c>
      <c r="AA49" t="e">
        <v>#N/A</v>
      </c>
      <c r="AB49" t="e">
        <v>#N/A</v>
      </c>
      <c r="AC49" t="e">
        <v>#N/A</v>
      </c>
      <c r="AD49" t="e">
        <v>#N/A</v>
      </c>
      <c r="AE49" t="e">
        <v>#N/A</v>
      </c>
      <c r="AF49">
        <f>$Q$40*(1-AF47)</f>
        <v>5609.4178670506999</v>
      </c>
      <c r="AG49">
        <f t="shared" ref="AG49:AP50" si="13">$Q$40*(1-AG47)</f>
        <v>5487.7678410182762</v>
      </c>
      <c r="AH49">
        <f t="shared" si="13"/>
        <v>5366.1178149858506</v>
      </c>
      <c r="AI49">
        <f t="shared" si="13"/>
        <v>5244.467788953426</v>
      </c>
      <c r="AJ49">
        <f t="shared" si="13"/>
        <v>5122.8177629210013</v>
      </c>
      <c r="AK49">
        <f t="shared" si="13"/>
        <v>5001.1677368885757</v>
      </c>
      <c r="AL49">
        <f t="shared" si="13"/>
        <v>4676.7676674687764</v>
      </c>
      <c r="AM49">
        <f t="shared" si="13"/>
        <v>4352.367598048977</v>
      </c>
      <c r="AN49">
        <f t="shared" si="13"/>
        <v>4027.9675286291772</v>
      </c>
      <c r="AO49">
        <f t="shared" si="13"/>
        <v>3703.5674592093783</v>
      </c>
      <c r="AP49">
        <f t="shared" si="13"/>
        <v>3379.1673897895785</v>
      </c>
    </row>
    <row r="50" spans="1:42" x14ac:dyDescent="0.25">
      <c r="A50" t="s">
        <v>135</v>
      </c>
      <c r="B50" t="e">
        <v>#N/A</v>
      </c>
      <c r="C50" t="e">
        <v>#N/A</v>
      </c>
      <c r="D50" t="e">
        <v>#N/A</v>
      </c>
      <c r="E50" t="e">
        <v>#N/A</v>
      </c>
      <c r="F50" t="e">
        <v>#N/A</v>
      </c>
      <c r="G50" t="e">
        <v>#N/A</v>
      </c>
      <c r="H50" t="e">
        <v>#N/A</v>
      </c>
      <c r="I50" t="e">
        <v>#N/A</v>
      </c>
      <c r="J50" t="e">
        <v>#N/A</v>
      </c>
      <c r="K50" t="e">
        <v>#N/A</v>
      </c>
      <c r="L50" t="e">
        <v>#N/A</v>
      </c>
      <c r="M50" t="e">
        <v>#N/A</v>
      </c>
      <c r="N50" t="e">
        <v>#N/A</v>
      </c>
      <c r="O50" t="e">
        <v>#N/A</v>
      </c>
      <c r="P50" t="e">
        <v>#N/A</v>
      </c>
      <c r="Q50" t="e">
        <v>#N/A</v>
      </c>
      <c r="R50" t="e">
        <v>#N/A</v>
      </c>
      <c r="S50" t="e">
        <v>#N/A</v>
      </c>
      <c r="T50" t="e">
        <v>#N/A</v>
      </c>
      <c r="U50" t="e">
        <v>#N/A</v>
      </c>
      <c r="V50" t="e">
        <v>#N/A</v>
      </c>
      <c r="W50" t="e">
        <v>#N/A</v>
      </c>
      <c r="X50" t="e">
        <v>#N/A</v>
      </c>
      <c r="Y50" t="e">
        <v>#N/A</v>
      </c>
      <c r="Z50" t="e">
        <v>#N/A</v>
      </c>
      <c r="AA50" t="e">
        <v>#N/A</v>
      </c>
      <c r="AB50" t="e">
        <v>#N/A</v>
      </c>
      <c r="AC50" t="e">
        <v>#N/A</v>
      </c>
      <c r="AD50" t="e">
        <v>#N/A</v>
      </c>
      <c r="AE50" t="e">
        <v>#N/A</v>
      </c>
      <c r="AF50">
        <f>$Q$40*(1-AF48)</f>
        <v>5609.4178670506999</v>
      </c>
      <c r="AG50">
        <f t="shared" si="13"/>
        <v>5460.7345018999595</v>
      </c>
      <c r="AH50">
        <f t="shared" si="13"/>
        <v>5312.0511367492172</v>
      </c>
      <c r="AI50">
        <f t="shared" si="13"/>
        <v>5163.3677715984759</v>
      </c>
      <c r="AJ50">
        <f t="shared" si="13"/>
        <v>5014.6844064477345</v>
      </c>
      <c r="AK50">
        <f t="shared" si="13"/>
        <v>4866.0010412969932</v>
      </c>
      <c r="AL50">
        <f t="shared" si="13"/>
        <v>4541.6009718771929</v>
      </c>
      <c r="AM50">
        <f t="shared" si="13"/>
        <v>4217.2009024573936</v>
      </c>
      <c r="AN50">
        <f t="shared" si="13"/>
        <v>3892.8008330375942</v>
      </c>
      <c r="AO50">
        <f t="shared" si="13"/>
        <v>3568.4007636177948</v>
      </c>
      <c r="AP50">
        <f t="shared" si="13"/>
        <v>3244.000694197995</v>
      </c>
    </row>
    <row r="51" spans="1:42" x14ac:dyDescent="0.25">
      <c r="A51" t="s">
        <v>136</v>
      </c>
      <c r="B51" t="e">
        <v>#N/A</v>
      </c>
      <c r="C51" t="e">
        <v>#N/A</v>
      </c>
      <c r="D51" t="e">
        <v>#N/A</v>
      </c>
      <c r="E51" t="e">
        <v>#N/A</v>
      </c>
      <c r="F51" t="e">
        <v>#N/A</v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  <c r="L51" t="e">
        <v>#N/A</v>
      </c>
      <c r="M51" t="e">
        <v>#N/A</v>
      </c>
      <c r="N51" t="e">
        <v>#N/A</v>
      </c>
      <c r="O51" t="e">
        <v>#N/A</v>
      </c>
      <c r="P51" t="e">
        <v>#N/A</v>
      </c>
      <c r="Q51" t="e">
        <v>#N/A</v>
      </c>
      <c r="R51" t="e">
        <v>#N/A</v>
      </c>
      <c r="S51" t="e">
        <v>#N/A</v>
      </c>
      <c r="T51" t="e">
        <v>#N/A</v>
      </c>
      <c r="U51" t="e">
        <v>#N/A</v>
      </c>
      <c r="V51" t="e">
        <v>#N/A</v>
      </c>
      <c r="W51" t="e">
        <v>#N/A</v>
      </c>
      <c r="X51" t="e">
        <v>#N/A</v>
      </c>
      <c r="Y51" t="e">
        <v>#N/A</v>
      </c>
      <c r="Z51" t="e">
        <v>#N/A</v>
      </c>
      <c r="AA51" t="e">
        <v>#N/A</v>
      </c>
      <c r="AB51" t="e">
        <v>#N/A</v>
      </c>
      <c r="AC51" t="e">
        <v>#N/A</v>
      </c>
      <c r="AD51" t="e">
        <v>#N/A</v>
      </c>
      <c r="AE51" t="e">
        <v>#N/A</v>
      </c>
      <c r="AF51">
        <f>AVERAGE(AF49:AF50)</f>
        <v>5609.4178670506999</v>
      </c>
      <c r="AG51">
        <f t="shared" ref="AG51:AP51" si="14">AVERAGE(AG49:AG50)</f>
        <v>5474.2511714591183</v>
      </c>
      <c r="AH51">
        <f t="shared" si="14"/>
        <v>5339.0844758675339</v>
      </c>
      <c r="AI51">
        <f t="shared" si="14"/>
        <v>5203.9177802759514</v>
      </c>
      <c r="AJ51">
        <f t="shared" si="14"/>
        <v>5068.7510846843679</v>
      </c>
      <c r="AK51">
        <f t="shared" si="14"/>
        <v>4933.5843890927845</v>
      </c>
      <c r="AL51">
        <f t="shared" si="14"/>
        <v>4609.1843196729842</v>
      </c>
      <c r="AM51">
        <f t="shared" si="14"/>
        <v>4284.7842502531857</v>
      </c>
      <c r="AN51">
        <f t="shared" si="14"/>
        <v>3960.3841808333855</v>
      </c>
      <c r="AO51">
        <f t="shared" si="14"/>
        <v>3635.9841114135866</v>
      </c>
      <c r="AP51">
        <f t="shared" si="14"/>
        <v>3311.5840419937867</v>
      </c>
    </row>
    <row r="53" spans="1:42" x14ac:dyDescent="0.25">
      <c r="A53" t="s">
        <v>137</v>
      </c>
      <c r="B53" t="e">
        <v>#N/A</v>
      </c>
      <c r="C53" t="e">
        <v>#N/A</v>
      </c>
      <c r="D53" t="e">
        <v>#N/A</v>
      </c>
      <c r="E53" t="e">
        <v>#N/A</v>
      </c>
      <c r="F53" t="e">
        <v>#N/A</v>
      </c>
      <c r="G53" t="e">
        <v>#N/A</v>
      </c>
      <c r="H53" t="e">
        <v>#N/A</v>
      </c>
      <c r="I53" t="e">
        <v>#N/A</v>
      </c>
      <c r="J53" t="e">
        <v>#N/A</v>
      </c>
      <c r="K53" t="e">
        <v>#N/A</v>
      </c>
      <c r="L53" t="e">
        <v>#N/A</v>
      </c>
      <c r="M53" t="e">
        <v>#N/A</v>
      </c>
      <c r="N53" t="e">
        <v>#N/A</v>
      </c>
      <c r="O53" t="e">
        <v>#N/A</v>
      </c>
      <c r="P53" t="e">
        <v>#N/A</v>
      </c>
      <c r="Q53" t="e">
        <v>#N/A</v>
      </c>
      <c r="R53" t="e">
        <v>#N/A</v>
      </c>
      <c r="S53" t="e">
        <v>#N/A</v>
      </c>
      <c r="T53" t="e">
        <v>#N/A</v>
      </c>
      <c r="U53" t="e">
        <v>#N/A</v>
      </c>
      <c r="V53" t="e">
        <v>#N/A</v>
      </c>
      <c r="W53" t="e">
        <v>#N/A</v>
      </c>
      <c r="X53" t="e">
        <v>#N/A</v>
      </c>
      <c r="Y53" t="e">
        <v>#N/A</v>
      </c>
      <c r="Z53" t="e">
        <v>#N/A</v>
      </c>
      <c r="AA53" t="e">
        <v>#N/A</v>
      </c>
      <c r="AB53" t="e">
        <v>#N/A</v>
      </c>
      <c r="AC53" t="e">
        <v>#N/A</v>
      </c>
      <c r="AD53" t="e">
        <v>#N/A</v>
      </c>
      <c r="AE53" t="e">
        <v>#N/A</v>
      </c>
      <c r="AF53">
        <f>AF40</f>
        <v>5292.0110660351274</v>
      </c>
      <c r="AG53" t="e">
        <v>#N/A</v>
      </c>
      <c r="AH53" t="e">
        <v>#N/A</v>
      </c>
      <c r="AI53" t="e">
        <v>#N/A</v>
      </c>
      <c r="AJ53" t="e">
        <v>#N/A</v>
      </c>
      <c r="AK53" t="e">
        <v>#N/A</v>
      </c>
      <c r="AL53" t="e">
        <v>#N/A</v>
      </c>
      <c r="AM53" t="e">
        <v>#N/A</v>
      </c>
      <c r="AN53" t="e">
        <v>#N/A</v>
      </c>
      <c r="AO53" t="e">
        <v>#N/A</v>
      </c>
      <c r="AP53" t="e">
        <v>#N/A</v>
      </c>
    </row>
    <row r="55" spans="1:42" x14ac:dyDescent="0.25">
      <c r="A55" t="s">
        <v>138</v>
      </c>
    </row>
    <row r="56" spans="1:42" x14ac:dyDescent="0.25">
      <c r="B56">
        <v>2005</v>
      </c>
      <c r="C56">
        <v>2021</v>
      </c>
      <c r="D56">
        <v>2030</v>
      </c>
      <c r="F56" t="s">
        <v>139</v>
      </c>
    </row>
    <row r="57" spans="1:42" x14ac:dyDescent="0.25">
      <c r="A57" t="s">
        <v>8</v>
      </c>
      <c r="B57" s="2">
        <f t="shared" ref="B57:B63" si="15">Q33</f>
        <v>2400.1</v>
      </c>
      <c r="C57" s="2">
        <f t="shared" ref="C57:C63" si="16">AG33</f>
        <v>1551</v>
      </c>
      <c r="D57" s="2"/>
      <c r="F57" s="11">
        <v>0.5</v>
      </c>
    </row>
    <row r="58" spans="1:42" x14ac:dyDescent="0.25">
      <c r="A58" t="s">
        <v>13</v>
      </c>
      <c r="B58" s="2">
        <f t="shared" si="15"/>
        <v>851.5</v>
      </c>
      <c r="C58" s="2">
        <f t="shared" si="16"/>
        <v>777.34664804469276</v>
      </c>
      <c r="D58" s="2"/>
    </row>
    <row r="59" spans="1:42" x14ac:dyDescent="0.25">
      <c r="A59" t="s">
        <v>16</v>
      </c>
      <c r="B59" s="2">
        <f t="shared" si="15"/>
        <v>586</v>
      </c>
      <c r="C59" s="2">
        <f t="shared" si="16"/>
        <v>559</v>
      </c>
      <c r="D59" s="2"/>
    </row>
    <row r="60" spans="1:42" x14ac:dyDescent="0.25">
      <c r="A60" t="s">
        <v>19</v>
      </c>
      <c r="B60" s="2">
        <f t="shared" si="15"/>
        <v>1858.6</v>
      </c>
      <c r="C60" s="2">
        <f t="shared" si="16"/>
        <v>1699.7304573804574</v>
      </c>
      <c r="D60" s="2"/>
    </row>
    <row r="61" spans="1:42" x14ac:dyDescent="0.25">
      <c r="A61" t="s">
        <v>65</v>
      </c>
      <c r="B61" s="2">
        <f t="shared" si="15"/>
        <v>554.70344514789053</v>
      </c>
      <c r="C61" s="2">
        <f t="shared" si="16"/>
        <v>412.92289457484895</v>
      </c>
      <c r="D61" s="2">
        <f>(1-0.25)*B61</f>
        <v>416.0275838609179</v>
      </c>
    </row>
    <row r="62" spans="1:42" x14ac:dyDescent="0.25">
      <c r="A62" t="s">
        <v>23</v>
      </c>
      <c r="B62" s="2">
        <f t="shared" si="15"/>
        <v>1297.2244941105009</v>
      </c>
      <c r="C62" s="2">
        <f t="shared" si="16"/>
        <v>1312.5819103199692</v>
      </c>
      <c r="D62" s="2">
        <f>(1-0.2)*B62</f>
        <v>1037.7795952884007</v>
      </c>
    </row>
    <row r="63" spans="1:42" x14ac:dyDescent="0.25">
      <c r="A63" t="s">
        <v>25</v>
      </c>
      <c r="B63" s="2">
        <f t="shared" si="15"/>
        <v>-789.79315967923401</v>
      </c>
      <c r="C63" s="2">
        <f t="shared" si="16"/>
        <v>-758.943306442927</v>
      </c>
      <c r="D63" s="2">
        <v>-900</v>
      </c>
    </row>
    <row r="64" spans="1:42" x14ac:dyDescent="0.25">
      <c r="A64" t="s">
        <v>17</v>
      </c>
      <c r="B64" s="2">
        <f>SUM(B57:B63)</f>
        <v>6758.3347795791569</v>
      </c>
      <c r="C64" s="2">
        <f>SUM(C57:C63)</f>
        <v>5553.6386038770415</v>
      </c>
      <c r="D64" s="2">
        <f>(1-$F$57)*B64</f>
        <v>3379.1673897895785</v>
      </c>
    </row>
    <row r="65" spans="1:4" x14ac:dyDescent="0.25">
      <c r="A65" t="s">
        <v>9</v>
      </c>
      <c r="B65" s="2">
        <f>SUM(B57:B60)</f>
        <v>5696.2</v>
      </c>
      <c r="C65" s="2">
        <f>SUM(C57:C60)</f>
        <v>4587.07710542515</v>
      </c>
      <c r="D65" s="2">
        <f>D64-D63-D62-D61</f>
        <v>2825.3602106402595</v>
      </c>
    </row>
    <row r="66" spans="1:4" x14ac:dyDescent="0.25">
      <c r="A66" t="s">
        <v>140</v>
      </c>
      <c r="B66" s="2" t="e">
        <v>#N/A</v>
      </c>
      <c r="C66" s="2" t="e">
        <v>#N/A</v>
      </c>
      <c r="D66" s="2">
        <f>D64</f>
        <v>3379.1673897895785</v>
      </c>
    </row>
    <row r="67" spans="1:4" x14ac:dyDescent="0.25">
      <c r="A67" t="s">
        <v>141</v>
      </c>
      <c r="B67" s="2">
        <f>SUM(B57:B61)</f>
        <v>6250.9034451478901</v>
      </c>
      <c r="C67" s="2">
        <f>SUM(C57:C61)</f>
        <v>4999.9999999999991</v>
      </c>
    </row>
    <row r="68" spans="1:4" x14ac:dyDescent="0.25">
      <c r="A68" t="s">
        <v>142</v>
      </c>
      <c r="B68" s="1">
        <f>($B$64-B64)/$B$64</f>
        <v>0</v>
      </c>
      <c r="C68" s="7">
        <f t="shared" ref="C68:D68" si="17">($B$64-C64)/$B$64</f>
        <v>0.17825340338898277</v>
      </c>
      <c r="D68" s="1">
        <f t="shared" si="17"/>
        <v>0.5</v>
      </c>
    </row>
    <row r="69" spans="1:4" x14ac:dyDescent="0.25">
      <c r="A69" t="s">
        <v>143</v>
      </c>
      <c r="B69" s="1">
        <f>($B$65-B65)/$B$65</f>
        <v>0</v>
      </c>
      <c r="C69" s="7">
        <f>($B$65-C65)/$B$65</f>
        <v>0.19471277247548363</v>
      </c>
      <c r="D69" s="1">
        <f>($B$65-D65)/$B$65</f>
        <v>0.50399209812853141</v>
      </c>
    </row>
    <row r="70" spans="1:4" x14ac:dyDescent="0.25">
      <c r="A70" t="s">
        <v>8</v>
      </c>
      <c r="C70" s="18">
        <f>(B57-C57)/B57</f>
        <v>0.35377692596141824</v>
      </c>
    </row>
    <row r="71" spans="1:4" x14ac:dyDescent="0.25">
      <c r="A71" t="s">
        <v>13</v>
      </c>
      <c r="C71" s="18">
        <f t="shared" ref="C71:C73" si="18">(B58-C58)/B58</f>
        <v>8.7085557199421307E-2</v>
      </c>
    </row>
    <row r="72" spans="1:4" x14ac:dyDescent="0.25">
      <c r="A72" t="s">
        <v>16</v>
      </c>
      <c r="C72" s="18">
        <f t="shared" si="18"/>
        <v>4.607508532423208E-2</v>
      </c>
    </row>
    <row r="73" spans="1:4" x14ac:dyDescent="0.25">
      <c r="A73" t="s">
        <v>19</v>
      </c>
      <c r="C73" s="18">
        <f t="shared" si="18"/>
        <v>8.5478070924105504E-2</v>
      </c>
    </row>
    <row r="80" spans="1:4" x14ac:dyDescent="0.25">
      <c r="C80" t="s">
        <v>144</v>
      </c>
      <c r="D80" t="s">
        <v>145</v>
      </c>
    </row>
    <row r="81" spans="1:42" x14ac:dyDescent="0.25">
      <c r="C81" s="11">
        <v>0.6</v>
      </c>
      <c r="D81" s="11">
        <f>1-(($D$65-((1-C81)*$B$57))/SUM($B$58:$B$60))</f>
        <v>0.43408263989555551</v>
      </c>
    </row>
    <row r="82" spans="1:42" x14ac:dyDescent="0.25">
      <c r="C82" s="11">
        <v>0.7</v>
      </c>
      <c r="D82" s="11">
        <f t="shared" ref="D82:D84" si="19">1-(($D$65-((1-C82)*$B$57))/SUM($B$58:$B$60))</f>
        <v>0.36126628116857518</v>
      </c>
    </row>
    <row r="83" spans="1:42" x14ac:dyDescent="0.25">
      <c r="C83" s="11">
        <v>0.8</v>
      </c>
      <c r="D83" s="11">
        <f t="shared" si="19"/>
        <v>0.28844992244159473</v>
      </c>
    </row>
    <row r="84" spans="1:42" x14ac:dyDescent="0.25">
      <c r="C84" s="11">
        <v>0.9</v>
      </c>
      <c r="D84" s="11">
        <f t="shared" si="19"/>
        <v>0.21563356371461428</v>
      </c>
    </row>
    <row r="88" spans="1:42" x14ac:dyDescent="0.25">
      <c r="B88">
        <v>1990</v>
      </c>
      <c r="C88">
        <v>1991</v>
      </c>
      <c r="D88">
        <v>1992</v>
      </c>
      <c r="E88">
        <v>1993</v>
      </c>
      <c r="F88">
        <v>1994</v>
      </c>
      <c r="G88">
        <v>1995</v>
      </c>
      <c r="H88">
        <v>1996</v>
      </c>
      <c r="I88">
        <v>1997</v>
      </c>
      <c r="J88">
        <v>1998</v>
      </c>
      <c r="K88">
        <v>1999</v>
      </c>
      <c r="L88">
        <v>2000</v>
      </c>
      <c r="M88">
        <v>2001</v>
      </c>
      <c r="N88">
        <v>2002</v>
      </c>
      <c r="O88">
        <v>2003</v>
      </c>
      <c r="P88">
        <v>2004</v>
      </c>
      <c r="Q88">
        <v>2005</v>
      </c>
      <c r="R88">
        <v>2006</v>
      </c>
      <c r="S88">
        <v>2007</v>
      </c>
      <c r="T88">
        <v>2008</v>
      </c>
      <c r="U88">
        <v>2009</v>
      </c>
      <c r="V88">
        <v>2010</v>
      </c>
      <c r="W88">
        <v>2011</v>
      </c>
      <c r="X88">
        <v>2012</v>
      </c>
      <c r="Y88">
        <v>2013</v>
      </c>
      <c r="Z88">
        <v>2014</v>
      </c>
      <c r="AA88">
        <v>2015</v>
      </c>
      <c r="AB88">
        <v>2016</v>
      </c>
      <c r="AC88">
        <v>2017</v>
      </c>
      <c r="AD88">
        <v>2018</v>
      </c>
      <c r="AE88">
        <v>2019</v>
      </c>
      <c r="AF88">
        <v>2020</v>
      </c>
      <c r="AG88">
        <v>2021</v>
      </c>
      <c r="AH88">
        <v>2022</v>
      </c>
      <c r="AI88">
        <v>2023</v>
      </c>
      <c r="AJ88">
        <v>2024</v>
      </c>
      <c r="AK88">
        <v>2025</v>
      </c>
      <c r="AL88">
        <v>2026</v>
      </c>
      <c r="AM88">
        <v>2027</v>
      </c>
      <c r="AN88">
        <v>2028</v>
      </c>
      <c r="AO88">
        <v>2029</v>
      </c>
      <c r="AP88">
        <v>2030</v>
      </c>
    </row>
    <row r="89" spans="1:42" x14ac:dyDescent="0.25">
      <c r="A89" t="s">
        <v>9</v>
      </c>
      <c r="B89">
        <f>SUM(B33:B36)+'[1]Table 2-1'!B40</f>
        <v>4813.1000000000004</v>
      </c>
      <c r="C89">
        <f>SUM(C33:C36)+'[1]Table 2-1'!C40</f>
        <v>4776.8999999999996</v>
      </c>
      <c r="D89">
        <f>SUM(D33:D36)+'[1]Table 2-1'!D40</f>
        <v>4865</v>
      </c>
      <c r="E89">
        <f>SUM(E33:E36)+'[1]Table 2-1'!E40</f>
        <v>4967.7999999999993</v>
      </c>
      <c r="F89">
        <f>SUM(F33:F36)+'[1]Table 2-1'!F40</f>
        <v>5035.7</v>
      </c>
      <c r="G89">
        <f>SUM(G33:G36)+'[1]Table 2-1'!G40</f>
        <v>5097.1000000000004</v>
      </c>
      <c r="H89">
        <f>SUM(H33:H36)+'[1]Table 2-1'!H40</f>
        <v>5291.0999999999995</v>
      </c>
      <c r="I89">
        <f>SUM(I33:I36)+'[1]Table 2-1'!I40</f>
        <v>5358</v>
      </c>
      <c r="J89">
        <f>SUM(J33:J36)+'[1]Table 2-1'!J40</f>
        <v>5408.6</v>
      </c>
      <c r="K89">
        <f>SUM(K33:K36)+'[1]Table 2-1'!K40</f>
        <v>5453.8</v>
      </c>
      <c r="L89">
        <f>SUM(L33:L36)+'[1]Table 2-1'!L40</f>
        <v>5668.4</v>
      </c>
      <c r="M89">
        <f>SUM(M33:M36)+'[1]Table 2-1'!M40</f>
        <v>5572.6999999999989</v>
      </c>
      <c r="N89">
        <f>SUM(N33:N36)+'[1]Table 2-1'!N40</f>
        <v>5613.2000000000007</v>
      </c>
      <c r="O89">
        <f>SUM(O33:O36)+'[1]Table 2-1'!O40</f>
        <v>5687.2</v>
      </c>
      <c r="P89">
        <f>SUM(P33:P36)+'[1]Table 2-1'!P40</f>
        <v>5772.2000000000007</v>
      </c>
      <c r="Q89">
        <f>SUM(Q33:Q36)+'[1]Table 2-1'!Q40</f>
        <v>5809.5</v>
      </c>
      <c r="R89">
        <f>SUM(R33:R36)+'[1]Table 2-1'!R40</f>
        <v>5727.0999999999995</v>
      </c>
      <c r="S89">
        <f>SUM(S33:S36)+'[1]Table 2-1'!S40</f>
        <v>5818.7</v>
      </c>
      <c r="T89">
        <f>SUM(T33:T36)+'[1]Table 2-1'!T40</f>
        <v>5628.7000000000007</v>
      </c>
      <c r="U89">
        <f>SUM(U33:U36)+'[1]Table 2-1'!U40</f>
        <v>5247.9</v>
      </c>
      <c r="V89">
        <f>SUM(V33:V36)+'[1]Table 2-1'!V40</f>
        <v>5428.2000000000007</v>
      </c>
      <c r="W89">
        <f>SUM(W33:W36)+'[1]Table 2-1'!W40</f>
        <v>5288.0999999999995</v>
      </c>
      <c r="X89">
        <f>SUM(X33:X36)+'[1]Table 2-1'!X40</f>
        <v>5078.3999999999996</v>
      </c>
      <c r="Y89">
        <f>SUM(Y33:Y36)+'[1]Table 2-1'!Y40</f>
        <v>5194.9000000000005</v>
      </c>
      <c r="Z89">
        <f>SUM(Z33:Z36)+'[1]Table 2-1'!Z40</f>
        <v>5241.5</v>
      </c>
      <c r="AA89">
        <f>SUM(AA33:AA36)+'[1]Table 2-1'!AA40</f>
        <v>5089</v>
      </c>
      <c r="AB89">
        <f>SUM(AB33:AB36)+'[1]Table 2-1'!AB40</f>
        <v>5000.2</v>
      </c>
      <c r="AC89">
        <f>SUM(AC33:AC36)+'[1]Table 2-1'!AC40</f>
        <v>4948</v>
      </c>
      <c r="AD89">
        <f>SUM(AD33:AD36)+'[1]Table 2-1'!AD40</f>
        <v>5086</v>
      </c>
      <c r="AE89">
        <f>SUM(AE33:AE36)+'[1]Table 2-1'!AE40</f>
        <v>4944.2</v>
      </c>
      <c r="AF89">
        <f>SUM(AF33:AF36)+'[1]Table 2-1'!AF40</f>
        <v>4389.5</v>
      </c>
      <c r="AG89">
        <f>SUM(AG33:AG36)+'[1]Table 2-1'!AG40</f>
        <v>4587.07710542515</v>
      </c>
    </row>
    <row r="90" spans="1:42" x14ac:dyDescent="0.25">
      <c r="A90" t="s">
        <v>24</v>
      </c>
      <c r="B90" s="1">
        <f>B40/$Q$40</f>
        <v>0.84287407286779426</v>
      </c>
      <c r="C90" s="1">
        <f t="shared" ref="C90:AG90" si="20">C40/$Q$40</f>
        <v>0.83315355436276917</v>
      </c>
      <c r="D90" s="1">
        <f t="shared" si="20"/>
        <v>0.84974332638076755</v>
      </c>
      <c r="E90" s="1">
        <f t="shared" si="20"/>
        <v>0.86814126686739679</v>
      </c>
      <c r="F90" s="1">
        <f t="shared" si="20"/>
        <v>0.87892246171646216</v>
      </c>
      <c r="G90" s="1">
        <f t="shared" si="20"/>
        <v>0.89551439675376976</v>
      </c>
      <c r="H90" s="1">
        <f t="shared" si="20"/>
        <v>0.92310944908525605</v>
      </c>
      <c r="I90" s="1">
        <f t="shared" si="20"/>
        <v>0.93512271924795021</v>
      </c>
      <c r="J90" s="1">
        <f t="shared" si="20"/>
        <v>0.94256584120486508</v>
      </c>
      <c r="K90" s="1">
        <f t="shared" si="20"/>
        <v>0.94888625627002288</v>
      </c>
      <c r="L90" s="1">
        <f t="shared" si="20"/>
        <v>0.97720290419771527</v>
      </c>
      <c r="M90" s="1">
        <f t="shared" si="20"/>
        <v>0.95944565739557797</v>
      </c>
      <c r="N90" s="1">
        <f t="shared" si="20"/>
        <v>0.97112806043076971</v>
      </c>
      <c r="O90" s="1">
        <f t="shared" si="20"/>
        <v>0.97532046641723946</v>
      </c>
      <c r="P90" s="1">
        <f t="shared" si="20"/>
        <v>1.0072888506536732</v>
      </c>
      <c r="Q90" s="1">
        <f t="shared" si="20"/>
        <v>1</v>
      </c>
      <c r="R90" s="1">
        <f>R40/$Q$40</f>
        <v>0.98514284939632202</v>
      </c>
      <c r="S90" s="1">
        <f t="shared" si="20"/>
        <v>1.0065987636159044</v>
      </c>
      <c r="T90" s="1">
        <f t="shared" si="20"/>
        <v>0.97489581946152259</v>
      </c>
      <c r="U90" s="1">
        <f t="shared" si="20"/>
        <v>0.91135996209563797</v>
      </c>
      <c r="V90" s="1">
        <f t="shared" si="20"/>
        <v>0.94157897193034867</v>
      </c>
      <c r="W90" s="1">
        <f t="shared" si="20"/>
        <v>0.91088386554850875</v>
      </c>
      <c r="X90" s="1">
        <f t="shared" si="20"/>
        <v>0.87484548088069169</v>
      </c>
      <c r="Y90" s="1">
        <f t="shared" si="20"/>
        <v>0.90508684898381875</v>
      </c>
      <c r="Z90" s="1">
        <f t="shared" si="20"/>
        <v>0.91227711519914223</v>
      </c>
      <c r="AA90" s="1">
        <f t="shared" si="20"/>
        <v>0.90258028417086111</v>
      </c>
      <c r="AB90" s="1">
        <f t="shared" si="20"/>
        <v>0.86233207614436158</v>
      </c>
      <c r="AC90" s="1">
        <f t="shared" si="20"/>
        <v>0.86411316594385001</v>
      </c>
      <c r="AD90" s="1">
        <f t="shared" si="20"/>
        <v>0.89377726983938877</v>
      </c>
      <c r="AE90" s="1">
        <f t="shared" si="20"/>
        <v>0.88148016511046257</v>
      </c>
      <c r="AF90" s="1">
        <f t="shared" si="20"/>
        <v>0.78303476205786038</v>
      </c>
      <c r="AG90" s="1">
        <f t="shared" si="20"/>
        <v>0.82174659661101723</v>
      </c>
    </row>
    <row r="92" spans="1:42" x14ac:dyDescent="0.25">
      <c r="A92" t="s">
        <v>146</v>
      </c>
      <c r="B92">
        <f t="shared" ref="B92:AG92" si="21">B18</f>
        <v>1468.9</v>
      </c>
      <c r="C92">
        <f t="shared" si="21"/>
        <v>1422.3</v>
      </c>
      <c r="D92">
        <f t="shared" si="21"/>
        <v>1477.6</v>
      </c>
      <c r="E92">
        <f t="shared" si="21"/>
        <v>1508.6</v>
      </c>
      <c r="F92">
        <f t="shared" si="21"/>
        <v>1553.9</v>
      </c>
      <c r="G92">
        <f t="shared" si="21"/>
        <v>1580.7</v>
      </c>
      <c r="H92">
        <f t="shared" si="21"/>
        <v>1627.4</v>
      </c>
      <c r="I92">
        <f t="shared" si="21"/>
        <v>1643.5</v>
      </c>
      <c r="J92">
        <f t="shared" si="21"/>
        <v>1678.9</v>
      </c>
      <c r="K92">
        <f t="shared" si="21"/>
        <v>1746.3</v>
      </c>
      <c r="L92">
        <f t="shared" si="21"/>
        <v>1792.2</v>
      </c>
      <c r="M92">
        <f t="shared" si="21"/>
        <v>1762.5</v>
      </c>
      <c r="N92">
        <f t="shared" si="21"/>
        <v>1803</v>
      </c>
      <c r="O92">
        <f t="shared" si="21"/>
        <v>1812</v>
      </c>
      <c r="P92">
        <f t="shared" si="21"/>
        <v>1845.2</v>
      </c>
      <c r="Q92">
        <f t="shared" si="21"/>
        <v>1858.6</v>
      </c>
      <c r="R92">
        <f t="shared" si="21"/>
        <v>1859.1</v>
      </c>
      <c r="S92">
        <f t="shared" si="21"/>
        <v>1860.7</v>
      </c>
      <c r="T92">
        <f t="shared" si="21"/>
        <v>1759.7</v>
      </c>
      <c r="U92">
        <f t="shared" si="21"/>
        <v>1688.5</v>
      </c>
      <c r="V92">
        <f t="shared" si="21"/>
        <v>1696.8</v>
      </c>
      <c r="W92">
        <f t="shared" si="21"/>
        <v>1670.5</v>
      </c>
      <c r="X92">
        <f t="shared" si="21"/>
        <v>1659.6</v>
      </c>
      <c r="Y92">
        <f t="shared" si="21"/>
        <v>1669.1</v>
      </c>
      <c r="Z92">
        <f t="shared" si="21"/>
        <v>1707.3</v>
      </c>
      <c r="AA92">
        <f t="shared" si="21"/>
        <v>1718.2</v>
      </c>
      <c r="AB92">
        <f t="shared" si="21"/>
        <v>1757.6</v>
      </c>
      <c r="AC92">
        <f t="shared" si="21"/>
        <v>1780</v>
      </c>
      <c r="AD92">
        <f t="shared" si="21"/>
        <v>1812.8</v>
      </c>
      <c r="AE92">
        <f t="shared" si="21"/>
        <v>1813.8</v>
      </c>
      <c r="AF92">
        <f t="shared" si="21"/>
        <v>1572</v>
      </c>
      <c r="AG92">
        <f>AG18</f>
        <v>1699.7304573804574</v>
      </c>
    </row>
    <row r="93" spans="1:42" x14ac:dyDescent="0.25">
      <c r="A93" s="12" t="s">
        <v>147</v>
      </c>
      <c r="B93" s="11">
        <f t="shared" ref="B93:AF93" si="22">B92/$Q92</f>
        <v>0.79032605186699678</v>
      </c>
      <c r="C93" s="11">
        <f t="shared" si="22"/>
        <v>0.76525341655009149</v>
      </c>
      <c r="D93" s="11">
        <f t="shared" si="22"/>
        <v>0.7950069945119983</v>
      </c>
      <c r="E93" s="11">
        <f t="shared" si="22"/>
        <v>0.81168621543096953</v>
      </c>
      <c r="F93" s="11">
        <f t="shared" si="22"/>
        <v>0.83605939954804698</v>
      </c>
      <c r="G93" s="11">
        <f t="shared" si="22"/>
        <v>0.8504788550521899</v>
      </c>
      <c r="H93" s="11">
        <f t="shared" si="22"/>
        <v>0.87560529430754341</v>
      </c>
      <c r="I93" s="11">
        <f t="shared" si="22"/>
        <v>0.88426772839771872</v>
      </c>
      <c r="J93" s="11">
        <f t="shared" si="22"/>
        <v>0.90331432260841504</v>
      </c>
      <c r="K93" s="11">
        <f t="shared" si="22"/>
        <v>0.93957817712256542</v>
      </c>
      <c r="L93" s="11">
        <f t="shared" si="22"/>
        <v>0.96427418487033256</v>
      </c>
      <c r="M93" s="11">
        <f t="shared" si="22"/>
        <v>0.94829441515118906</v>
      </c>
      <c r="N93" s="11">
        <f t="shared" si="22"/>
        <v>0.9700850102227484</v>
      </c>
      <c r="O93" s="11">
        <f t="shared" si="22"/>
        <v>0.97492736468309482</v>
      </c>
      <c r="P93" s="11">
        <f t="shared" si="22"/>
        <v>0.9927902722479286</v>
      </c>
      <c r="Q93" s="11">
        <f t="shared" si="22"/>
        <v>1</v>
      </c>
      <c r="R93" s="11">
        <f t="shared" si="22"/>
        <v>1.0002690196922415</v>
      </c>
      <c r="S93" s="11">
        <f t="shared" si="22"/>
        <v>1.0011298827074142</v>
      </c>
      <c r="T93" s="11">
        <f>T92/$Q92</f>
        <v>0.94678790487463693</v>
      </c>
      <c r="U93" s="11">
        <f t="shared" si="22"/>
        <v>0.90847950069945127</v>
      </c>
      <c r="V93" s="11">
        <f t="shared" si="22"/>
        <v>0.91294522759065966</v>
      </c>
      <c r="W93" s="11">
        <f t="shared" si="22"/>
        <v>0.89879479177875821</v>
      </c>
      <c r="X93" s="11">
        <f t="shared" si="22"/>
        <v>0.89293016248789414</v>
      </c>
      <c r="Y93" s="11">
        <f t="shared" si="22"/>
        <v>0.89804153664048203</v>
      </c>
      <c r="Z93" s="11">
        <f t="shared" si="22"/>
        <v>0.91859464112773059</v>
      </c>
      <c r="AA93" s="11">
        <f t="shared" si="22"/>
        <v>0.92445927041859466</v>
      </c>
      <c r="AB93" s="11">
        <f t="shared" si="22"/>
        <v>0.94565802216722261</v>
      </c>
      <c r="AC93" s="11">
        <f t="shared" si="22"/>
        <v>0.95771010437964066</v>
      </c>
      <c r="AD93" s="11">
        <f t="shared" si="22"/>
        <v>0.97535779619068119</v>
      </c>
      <c r="AE93" s="11">
        <f t="shared" si="22"/>
        <v>0.97589583557516413</v>
      </c>
      <c r="AF93" s="11">
        <f t="shared" si="22"/>
        <v>0.84579791240718827</v>
      </c>
      <c r="AG93" s="11">
        <f>AG92/$Q92</f>
        <v>0.91452192907589447</v>
      </c>
    </row>
    <row r="95" spans="1:42" x14ac:dyDescent="0.25">
      <c r="A95" t="s">
        <v>148</v>
      </c>
      <c r="B95">
        <f>B19</f>
        <v>1820</v>
      </c>
      <c r="C95">
        <f t="shared" ref="C95:AG95" si="23">C19</f>
        <v>1817.4</v>
      </c>
      <c r="D95">
        <f t="shared" si="23"/>
        <v>1830.7</v>
      </c>
      <c r="E95">
        <f t="shared" si="23"/>
        <v>1906.2</v>
      </c>
      <c r="F95">
        <f t="shared" si="23"/>
        <v>1930.5</v>
      </c>
      <c r="G95">
        <f t="shared" si="23"/>
        <v>1947.2</v>
      </c>
      <c r="H95">
        <f t="shared" si="23"/>
        <v>2020.2</v>
      </c>
      <c r="I95">
        <f t="shared" si="23"/>
        <v>2087.5</v>
      </c>
      <c r="J95">
        <f t="shared" si="23"/>
        <v>2176.6</v>
      </c>
      <c r="K95">
        <f t="shared" si="23"/>
        <v>2189.6999999999998</v>
      </c>
      <c r="L95">
        <f t="shared" si="23"/>
        <v>2296.1999999999998</v>
      </c>
      <c r="M95">
        <f t="shared" si="23"/>
        <v>2257.1999999999998</v>
      </c>
      <c r="N95">
        <f t="shared" si="23"/>
        <v>2272.1999999999998</v>
      </c>
      <c r="O95">
        <f t="shared" si="23"/>
        <v>2303.6999999999998</v>
      </c>
      <c r="P95">
        <f t="shared" si="23"/>
        <v>2335.1</v>
      </c>
      <c r="Q95">
        <f t="shared" si="23"/>
        <v>2400.1</v>
      </c>
      <c r="R95">
        <f t="shared" si="23"/>
        <v>2344.4</v>
      </c>
      <c r="S95">
        <f t="shared" si="23"/>
        <v>2411.1</v>
      </c>
      <c r="T95">
        <f t="shared" si="23"/>
        <v>2359.3000000000002</v>
      </c>
      <c r="U95">
        <f t="shared" si="23"/>
        <v>2145.3000000000002</v>
      </c>
      <c r="V95">
        <f t="shared" si="23"/>
        <v>2258.6</v>
      </c>
      <c r="W95">
        <f t="shared" si="23"/>
        <v>2158.1</v>
      </c>
      <c r="X95">
        <f t="shared" si="23"/>
        <v>2023.3</v>
      </c>
      <c r="Y95">
        <f t="shared" si="23"/>
        <v>2038.3</v>
      </c>
      <c r="Z95">
        <f t="shared" si="23"/>
        <v>2037.2</v>
      </c>
      <c r="AA95">
        <f t="shared" si="23"/>
        <v>1900.6</v>
      </c>
      <c r="AB95">
        <f t="shared" si="23"/>
        <v>1808.9</v>
      </c>
      <c r="AC95">
        <f t="shared" si="23"/>
        <v>1732</v>
      </c>
      <c r="AD95">
        <f t="shared" si="23"/>
        <v>1752.9</v>
      </c>
      <c r="AE95">
        <f t="shared" si="23"/>
        <v>1606.1</v>
      </c>
      <c r="AF95">
        <f t="shared" si="23"/>
        <v>1439</v>
      </c>
      <c r="AG95">
        <f t="shared" si="23"/>
        <v>1551</v>
      </c>
    </row>
    <row r="96" spans="1:42" x14ac:dyDescent="0.25">
      <c r="A96" s="12" t="s">
        <v>147</v>
      </c>
      <c r="B96" s="11">
        <f t="shared" ref="B96" si="24">B95/$Q95</f>
        <v>0.7583017374276072</v>
      </c>
      <c r="C96" s="11">
        <f t="shared" ref="C96" si="25">C95/$Q95</f>
        <v>0.75721844923128212</v>
      </c>
      <c r="D96" s="11">
        <f t="shared" ref="D96" si="26">D95/$Q95</f>
        <v>0.76275988500479153</v>
      </c>
      <c r="E96" s="11">
        <f t="shared" ref="E96" si="27">E95/$Q95</f>
        <v>0.79421690762884889</v>
      </c>
      <c r="F96" s="11">
        <f t="shared" ref="F96" si="28">F95/$Q95</f>
        <v>0.80434148577142617</v>
      </c>
      <c r="G96" s="11">
        <f t="shared" ref="G96" si="29">G95/$Q95</f>
        <v>0.81129952918628401</v>
      </c>
      <c r="H96" s="11">
        <f t="shared" ref="H96" si="30">H95/$Q95</f>
        <v>0.84171492854464403</v>
      </c>
      <c r="I96" s="11">
        <f t="shared" ref="I96" si="31">I95/$Q95</f>
        <v>0.8697554268572143</v>
      </c>
      <c r="J96" s="11">
        <f t="shared" ref="J96" si="32">J95/$Q95</f>
        <v>0.90687888004666473</v>
      </c>
      <c r="K96" s="11">
        <f t="shared" ref="K96" si="33">K95/$Q95</f>
        <v>0.91233698595891832</v>
      </c>
      <c r="L96" s="11">
        <f t="shared" ref="L96" si="34">L95/$Q95</f>
        <v>0.95671013707762176</v>
      </c>
      <c r="M96" s="11">
        <f t="shared" ref="M96" si="35">M95/$Q95</f>
        <v>0.9404608141327444</v>
      </c>
      <c r="N96" s="11">
        <f t="shared" ref="N96" si="36">N95/$Q95</f>
        <v>0.94671055372692803</v>
      </c>
      <c r="O96" s="11">
        <f t="shared" ref="O96" si="37">O95/$Q95</f>
        <v>0.95983500687471346</v>
      </c>
      <c r="P96" s="11">
        <f t="shared" ref="P96" si="38">P95/$Q95</f>
        <v>0.97291779509187115</v>
      </c>
      <c r="Q96" s="11">
        <f t="shared" ref="Q96" si="39">Q95/$Q95</f>
        <v>1</v>
      </c>
      <c r="R96" s="11">
        <f t="shared" ref="R96" si="40">R95/$Q95</f>
        <v>0.97679263364026503</v>
      </c>
      <c r="S96" s="11">
        <f t="shared" ref="S96" si="41">S95/$Q95</f>
        <v>1.0045831423690679</v>
      </c>
      <c r="T96" s="11">
        <f t="shared" ref="T96" si="42">T95/$Q95</f>
        <v>0.9830007083038208</v>
      </c>
      <c r="U96" s="11">
        <f t="shared" ref="U96" si="43">U95/$Q95</f>
        <v>0.8938377567601351</v>
      </c>
      <c r="V96" s="11">
        <f t="shared" ref="V96" si="44">V95/$Q95</f>
        <v>0.94104412316153496</v>
      </c>
      <c r="W96" s="11">
        <f t="shared" ref="W96" si="45">W95/$Q95</f>
        <v>0.89917086788050493</v>
      </c>
      <c r="X96" s="11">
        <f t="shared" ref="X96" si="46">X95/$Q95</f>
        <v>0.84300654139410858</v>
      </c>
      <c r="Y96" s="11">
        <f t="shared" ref="Y96" si="47">Y95/$Q95</f>
        <v>0.8492562809882922</v>
      </c>
      <c r="Z96" s="11">
        <f t="shared" ref="Z96" si="48">Z95/$Q95</f>
        <v>0.84879796675138541</v>
      </c>
      <c r="AA96" s="11">
        <f t="shared" ref="AA96" si="49">AA95/$Q95</f>
        <v>0.79188367151368688</v>
      </c>
      <c r="AB96" s="11">
        <f t="shared" ref="AB96" si="50">AB95/$Q95</f>
        <v>0.75367693012791137</v>
      </c>
      <c r="AC96" s="11">
        <f t="shared" ref="AC96" si="51">AC95/$Q95</f>
        <v>0.72163659847506356</v>
      </c>
      <c r="AD96" s="11">
        <f t="shared" ref="AD96" si="52">AD95/$Q95</f>
        <v>0.73034456897629274</v>
      </c>
      <c r="AE96" s="11">
        <f t="shared" ref="AE96" si="53">AE95/$Q95</f>
        <v>0.66918045081454935</v>
      </c>
      <c r="AF96" s="11">
        <f t="shared" ref="AF96" si="54">AF95/$Q95</f>
        <v>0.59955835173534433</v>
      </c>
      <c r="AG96" s="11">
        <f t="shared" ref="AG96" si="55">AG95/$Q95</f>
        <v>0.6462230740385817</v>
      </c>
    </row>
    <row r="98" spans="1:33" x14ac:dyDescent="0.25">
      <c r="A98" t="s">
        <v>149</v>
      </c>
      <c r="B98">
        <f>B20</f>
        <v>853.7</v>
      </c>
      <c r="C98">
        <f t="shared" ref="C98:AG98" si="56">C20</f>
        <v>839.1</v>
      </c>
      <c r="D98">
        <f t="shared" si="56"/>
        <v>866.7</v>
      </c>
      <c r="E98">
        <f t="shared" si="56"/>
        <v>865.9</v>
      </c>
      <c r="F98">
        <f t="shared" si="56"/>
        <v>872.8</v>
      </c>
      <c r="G98">
        <f t="shared" si="56"/>
        <v>889.7</v>
      </c>
      <c r="H98">
        <f t="shared" si="56"/>
        <v>922.5</v>
      </c>
      <c r="I98">
        <f t="shared" si="56"/>
        <v>917.1</v>
      </c>
      <c r="J98">
        <f t="shared" si="56"/>
        <v>890.8</v>
      </c>
      <c r="K98">
        <f t="shared" si="56"/>
        <v>843.4</v>
      </c>
      <c r="L98">
        <f t="shared" si="56"/>
        <v>869.9</v>
      </c>
      <c r="M98">
        <f t="shared" si="56"/>
        <v>867.5</v>
      </c>
      <c r="N98">
        <f t="shared" si="56"/>
        <v>853.3</v>
      </c>
      <c r="O98">
        <f t="shared" si="56"/>
        <v>852.8</v>
      </c>
      <c r="P98">
        <f t="shared" si="56"/>
        <v>876.2</v>
      </c>
      <c r="Q98">
        <f t="shared" si="56"/>
        <v>851.5</v>
      </c>
      <c r="R98">
        <f t="shared" si="56"/>
        <v>875.8</v>
      </c>
      <c r="S98">
        <f t="shared" si="56"/>
        <v>867.1</v>
      </c>
      <c r="T98">
        <f t="shared" si="56"/>
        <v>819.8</v>
      </c>
      <c r="U98">
        <f t="shared" si="56"/>
        <v>743.2</v>
      </c>
      <c r="V98">
        <f t="shared" si="56"/>
        <v>796.4</v>
      </c>
      <c r="W98">
        <f t="shared" si="56"/>
        <v>797.1</v>
      </c>
      <c r="X98">
        <f t="shared" si="56"/>
        <v>806.9</v>
      </c>
      <c r="Y98">
        <f t="shared" si="56"/>
        <v>834.4</v>
      </c>
      <c r="Z98">
        <f t="shared" si="56"/>
        <v>814.6</v>
      </c>
      <c r="AA98">
        <f t="shared" si="56"/>
        <v>797.3</v>
      </c>
      <c r="AB98">
        <f t="shared" si="56"/>
        <v>792.7</v>
      </c>
      <c r="AC98">
        <f t="shared" si="56"/>
        <v>790.4</v>
      </c>
      <c r="AD98">
        <f t="shared" si="56"/>
        <v>814.1</v>
      </c>
      <c r="AE98">
        <f t="shared" si="56"/>
        <v>816.1</v>
      </c>
      <c r="AF98">
        <f t="shared" si="56"/>
        <v>766.3</v>
      </c>
      <c r="AG98">
        <f t="shared" si="56"/>
        <v>777.34664804469276</v>
      </c>
    </row>
    <row r="99" spans="1:33" x14ac:dyDescent="0.25">
      <c r="A99" s="12" t="s">
        <v>147</v>
      </c>
      <c r="B99" s="11">
        <f t="shared" ref="B99" si="57">B98/$Q98</f>
        <v>1.0025836758661186</v>
      </c>
      <c r="C99" s="11">
        <f t="shared" ref="C99" si="58">C98/$Q98</f>
        <v>0.98543746330005877</v>
      </c>
      <c r="D99" s="11">
        <f t="shared" ref="D99" si="59">D98/$Q98</f>
        <v>1.0178508514386377</v>
      </c>
      <c r="E99" s="11">
        <f t="shared" ref="E99" si="60">E98/$Q98</f>
        <v>1.0169113329418673</v>
      </c>
      <c r="F99" s="11">
        <f t="shared" ref="F99" si="61">F98/$Q98</f>
        <v>1.0250146799765121</v>
      </c>
      <c r="G99" s="11">
        <f t="shared" ref="G99" si="62">G98/$Q98</f>
        <v>1.0448620082207869</v>
      </c>
      <c r="H99" s="11">
        <f t="shared" ref="H99" si="63">H98/$Q98</f>
        <v>1.0833822665883734</v>
      </c>
      <c r="I99" s="11">
        <f t="shared" ref="I99" si="64">I98/$Q98</f>
        <v>1.0770405167351733</v>
      </c>
      <c r="J99" s="11">
        <f t="shared" ref="J99" si="65">J98/$Q98</f>
        <v>1.046153846153846</v>
      </c>
      <c r="K99" s="11">
        <f t="shared" ref="K99" si="66">K98/$Q98</f>
        <v>0.99048737522019958</v>
      </c>
      <c r="L99" s="11">
        <f t="shared" ref="L99" si="67">L98/$Q98</f>
        <v>1.0216089254257192</v>
      </c>
      <c r="M99" s="11">
        <f t="shared" ref="M99" si="68">M98/$Q98</f>
        <v>1.0187903699354082</v>
      </c>
      <c r="N99" s="11">
        <f t="shared" ref="N99" si="69">N98/$Q98</f>
        <v>1.0021139166177333</v>
      </c>
      <c r="O99" s="11">
        <f t="shared" ref="O99" si="70">O98/$Q98</f>
        <v>1.0015267175572518</v>
      </c>
      <c r="P99" s="11">
        <f t="shared" ref="P99" si="71">P98/$Q98</f>
        <v>1.0290076335877862</v>
      </c>
      <c r="Q99" s="11">
        <f t="shared" ref="Q99" si="72">Q98/$Q98</f>
        <v>1</v>
      </c>
      <c r="R99" s="11">
        <f t="shared" ref="R99" si="73">R98/$Q98</f>
        <v>1.0285378743394009</v>
      </c>
      <c r="S99" s="11">
        <f t="shared" ref="S99" si="74">S98/$Q98</f>
        <v>1.0183206106870228</v>
      </c>
      <c r="T99" s="11">
        <f t="shared" ref="T99" si="75">T98/$Q98</f>
        <v>0.96277157956547266</v>
      </c>
      <c r="U99" s="11">
        <f t="shared" ref="U99" si="76">U98/$Q98</f>
        <v>0.87281268349970642</v>
      </c>
      <c r="V99" s="11">
        <f t="shared" ref="V99" si="77">V98/$Q98</f>
        <v>0.93529066353493828</v>
      </c>
      <c r="W99" s="11">
        <f t="shared" ref="W99" si="78">W98/$Q98</f>
        <v>0.93611274221961249</v>
      </c>
      <c r="X99" s="11">
        <f t="shared" ref="X99" si="79">X98/$Q98</f>
        <v>0.94762184380504988</v>
      </c>
      <c r="Y99" s="11">
        <f t="shared" ref="Y99" si="80">Y98/$Q98</f>
        <v>0.97991779213153252</v>
      </c>
      <c r="Z99" s="11">
        <f t="shared" ref="Z99" si="81">Z98/$Q98</f>
        <v>0.95666470933646508</v>
      </c>
      <c r="AA99" s="11">
        <f t="shared" ref="AA99" si="82">AA98/$Q98</f>
        <v>0.93634762184380504</v>
      </c>
      <c r="AB99" s="11">
        <f t="shared" ref="AB99" si="83">AB98/$Q98</f>
        <v>0.93094539048737524</v>
      </c>
      <c r="AC99" s="11">
        <f t="shared" ref="AC99" si="84">AC98/$Q98</f>
        <v>0.92824427480916027</v>
      </c>
      <c r="AD99" s="11">
        <f t="shared" ref="AD99" si="85">AD98/$Q98</f>
        <v>0.95607751027598353</v>
      </c>
      <c r="AE99" s="11">
        <f t="shared" ref="AE99" si="86">AE98/$Q98</f>
        <v>0.95842630651790961</v>
      </c>
      <c r="AF99" s="11">
        <f t="shared" ref="AF99" si="87">AF98/$Q98</f>
        <v>0.8999412800939518</v>
      </c>
      <c r="AG99" s="11">
        <f t="shared" ref="AG99" si="88">AG98/$Q98</f>
        <v>0.91291444280057865</v>
      </c>
    </row>
    <row r="101" spans="1:33" x14ac:dyDescent="0.25">
      <c r="A101" t="s">
        <v>150</v>
      </c>
      <c r="B101">
        <f>B21+B22</f>
        <v>566.90000000000009</v>
      </c>
      <c r="C101">
        <f t="shared" ref="C101:AG101" si="89">C21+C22</f>
        <v>580.4</v>
      </c>
      <c r="D101">
        <f t="shared" si="89"/>
        <v>582</v>
      </c>
      <c r="E101">
        <f t="shared" si="89"/>
        <v>589.1</v>
      </c>
      <c r="F101">
        <f t="shared" si="89"/>
        <v>581.70000000000005</v>
      </c>
      <c r="G101">
        <f t="shared" si="89"/>
        <v>580.90000000000009</v>
      </c>
      <c r="H101">
        <f t="shared" si="89"/>
        <v>621.1</v>
      </c>
      <c r="I101">
        <f t="shared" si="89"/>
        <v>602.79999999999995</v>
      </c>
      <c r="J101">
        <f t="shared" si="89"/>
        <v>551.70000000000005</v>
      </c>
      <c r="K101">
        <f t="shared" si="89"/>
        <v>571.59999999999991</v>
      </c>
      <c r="L101">
        <f t="shared" si="89"/>
        <v>608.20000000000005</v>
      </c>
      <c r="M101">
        <f t="shared" si="89"/>
        <v>591.6</v>
      </c>
      <c r="N101">
        <f t="shared" si="89"/>
        <v>590.1</v>
      </c>
      <c r="O101">
        <f t="shared" si="89"/>
        <v>620.20000000000005</v>
      </c>
      <c r="P101">
        <f t="shared" si="89"/>
        <v>607.1</v>
      </c>
      <c r="Q101">
        <f t="shared" si="89"/>
        <v>586</v>
      </c>
      <c r="R101">
        <f t="shared" si="89"/>
        <v>533.5</v>
      </c>
      <c r="S101">
        <f t="shared" si="89"/>
        <v>564.29999999999995</v>
      </c>
      <c r="T101">
        <f t="shared" si="89"/>
        <v>575.4</v>
      </c>
      <c r="U101">
        <f t="shared" si="89"/>
        <v>564.4</v>
      </c>
      <c r="V101">
        <f t="shared" si="89"/>
        <v>559.29999999999995</v>
      </c>
      <c r="W101">
        <f t="shared" si="89"/>
        <v>550.70000000000005</v>
      </c>
      <c r="X101">
        <f t="shared" si="89"/>
        <v>482.7</v>
      </c>
      <c r="Y101">
        <f t="shared" si="89"/>
        <v>553.29999999999995</v>
      </c>
      <c r="Z101">
        <f t="shared" si="89"/>
        <v>578.9</v>
      </c>
      <c r="AA101">
        <f t="shared" si="89"/>
        <v>561.9</v>
      </c>
      <c r="AB101">
        <f t="shared" si="89"/>
        <v>524.29999999999995</v>
      </c>
      <c r="AC101">
        <f t="shared" si="89"/>
        <v>525.4</v>
      </c>
      <c r="AD101">
        <f t="shared" si="89"/>
        <v>584</v>
      </c>
      <c r="AE101">
        <f t="shared" si="89"/>
        <v>592.09999999999991</v>
      </c>
      <c r="AF101">
        <f t="shared" si="89"/>
        <v>542.6</v>
      </c>
      <c r="AG101">
        <f t="shared" si="89"/>
        <v>559</v>
      </c>
    </row>
    <row r="102" spans="1:33" x14ac:dyDescent="0.25">
      <c r="A102" s="12" t="s">
        <v>147</v>
      </c>
      <c r="B102" s="11">
        <f t="shared" ref="B102" si="90">B101/$Q101</f>
        <v>0.96740614334471009</v>
      </c>
      <c r="C102" s="11">
        <f t="shared" ref="C102" si="91">C101/$Q101</f>
        <v>0.99044368600682586</v>
      </c>
      <c r="D102" s="11">
        <f t="shared" ref="D102" si="92">D101/$Q101</f>
        <v>0.99317406143344711</v>
      </c>
      <c r="E102" s="11">
        <f t="shared" ref="E102" si="93">E101/$Q101</f>
        <v>1.0052901023890786</v>
      </c>
      <c r="F102" s="11">
        <f t="shared" ref="F102" si="94">F101/$Q101</f>
        <v>0.99266211604095567</v>
      </c>
      <c r="G102" s="11">
        <f t="shared" ref="G102" si="95">G101/$Q101</f>
        <v>0.99129692832764515</v>
      </c>
      <c r="H102" s="11">
        <f t="shared" ref="H102" si="96">H101/$Q101</f>
        <v>1.0598976109215017</v>
      </c>
      <c r="I102" s="11">
        <f t="shared" ref="I102" si="97">I101/$Q101</f>
        <v>1.0286689419795221</v>
      </c>
      <c r="J102" s="11">
        <f t="shared" ref="J102" si="98">J101/$Q101</f>
        <v>0.94146757679180892</v>
      </c>
      <c r="K102" s="11">
        <f t="shared" ref="K102" si="99">K101/$Q101</f>
        <v>0.97542662116040935</v>
      </c>
      <c r="L102" s="11">
        <f t="shared" ref="L102" si="100">L101/$Q101</f>
        <v>1.0378839590443687</v>
      </c>
      <c r="M102" s="11">
        <f t="shared" ref="M102" si="101">M101/$Q101</f>
        <v>1.009556313993174</v>
      </c>
      <c r="N102" s="11">
        <f t="shared" ref="N102" si="102">N101/$Q101</f>
        <v>1.0069965870307167</v>
      </c>
      <c r="O102" s="11">
        <f t="shared" ref="O102" si="103">O101/$Q101</f>
        <v>1.0583617747440275</v>
      </c>
      <c r="P102" s="11">
        <f t="shared" ref="P102" si="104">P101/$Q101</f>
        <v>1.0360068259385666</v>
      </c>
      <c r="Q102" s="11">
        <f t="shared" ref="Q102" si="105">Q101/$Q101</f>
        <v>1</v>
      </c>
      <c r="R102" s="11">
        <f t="shared" ref="R102" si="106">R101/$Q101</f>
        <v>0.91040955631399323</v>
      </c>
      <c r="S102" s="11">
        <f t="shared" ref="S102" si="107">S101/$Q101</f>
        <v>0.96296928327645048</v>
      </c>
      <c r="T102" s="11">
        <f t="shared" ref="T102" si="108">T101/$Q101</f>
        <v>0.98191126279863472</v>
      </c>
      <c r="U102" s="11">
        <f t="shared" ref="U102" si="109">U101/$Q101</f>
        <v>0.9631399317406143</v>
      </c>
      <c r="V102" s="11">
        <f t="shared" ref="V102" si="110">V101/$Q101</f>
        <v>0.95443686006825934</v>
      </c>
      <c r="W102" s="11">
        <f t="shared" ref="W102" si="111">W101/$Q101</f>
        <v>0.93976109215017067</v>
      </c>
      <c r="X102" s="11">
        <f t="shared" ref="X102" si="112">X101/$Q101</f>
        <v>0.8237201365187713</v>
      </c>
      <c r="Y102" s="11">
        <f t="shared" ref="Y102" si="113">Y101/$Q101</f>
        <v>0.94419795221842995</v>
      </c>
      <c r="Z102" s="11">
        <f t="shared" ref="Z102" si="114">Z101/$Q101</f>
        <v>0.98788395904436854</v>
      </c>
      <c r="AA102" s="11">
        <f t="shared" ref="AA102" si="115">AA101/$Q101</f>
        <v>0.95887372013651873</v>
      </c>
      <c r="AB102" s="11">
        <f t="shared" ref="AB102" si="116">AB101/$Q101</f>
        <v>0.89470989761092146</v>
      </c>
      <c r="AC102" s="11">
        <f t="shared" ref="AC102" si="117">AC101/$Q101</f>
        <v>0.89658703071672352</v>
      </c>
      <c r="AD102" s="11">
        <f t="shared" ref="AD102" si="118">AD101/$Q101</f>
        <v>0.9965870307167235</v>
      </c>
      <c r="AE102" s="11">
        <f t="shared" ref="AE102" si="119">AE101/$Q101</f>
        <v>1.010409556313993</v>
      </c>
      <c r="AF102" s="11">
        <f t="shared" ref="AF102" si="120">AF101/$Q101</f>
        <v>0.92593856655290108</v>
      </c>
      <c r="AG102" s="11">
        <f t="shared" ref="AG102" si="121">AG101/$Q101</f>
        <v>0.9539249146757679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F1C16-B32B-40DE-9D12-519F59962412}">
  <dimension ref="A1:AJ154"/>
  <sheetViews>
    <sheetView topLeftCell="B98" zoomScale="70" zoomScaleNormal="70" workbookViewId="0">
      <selection activeCell="M170" sqref="M170"/>
    </sheetView>
  </sheetViews>
  <sheetFormatPr defaultRowHeight="15" x14ac:dyDescent="0.25"/>
  <cols>
    <col min="1" max="1" width="26" bestFit="1" customWidth="1"/>
    <col min="2" max="2" width="21.85546875" style="14" customWidth="1"/>
    <col min="3" max="3" width="14.7109375" bestFit="1" customWidth="1"/>
    <col min="17" max="17" width="9" bestFit="1" customWidth="1"/>
    <col min="19" max="19" width="14.5703125" bestFit="1" customWidth="1"/>
    <col min="35" max="35" width="15.42578125" bestFit="1" customWidth="1"/>
  </cols>
  <sheetData>
    <row r="1" spans="1:36" x14ac:dyDescent="0.25">
      <c r="AI1" t="s">
        <v>0</v>
      </c>
      <c r="AJ1">
        <v>5809.5</v>
      </c>
    </row>
    <row r="2" spans="1:36" x14ac:dyDescent="0.25">
      <c r="D2" t="s">
        <v>1</v>
      </c>
      <c r="J2" t="s">
        <v>2</v>
      </c>
      <c r="T2" t="s">
        <v>1</v>
      </c>
      <c r="Z2" t="s">
        <v>2</v>
      </c>
      <c r="AG2" s="13" t="s">
        <v>3</v>
      </c>
      <c r="AI2" t="s">
        <v>4</v>
      </c>
      <c r="AJ2">
        <f>'[1]Data Sector'!$B$65</f>
        <v>5696.2</v>
      </c>
    </row>
    <row r="3" spans="1:36" x14ac:dyDescent="0.25">
      <c r="D3">
        <v>2025</v>
      </c>
      <c r="E3">
        <v>2030</v>
      </c>
      <c r="F3">
        <v>2035</v>
      </c>
      <c r="G3">
        <v>2040</v>
      </c>
      <c r="H3">
        <v>2045</v>
      </c>
      <c r="I3">
        <v>2050</v>
      </c>
      <c r="J3">
        <v>2025</v>
      </c>
      <c r="K3">
        <v>2030</v>
      </c>
      <c r="L3">
        <v>2035</v>
      </c>
      <c r="M3">
        <v>2040</v>
      </c>
      <c r="N3">
        <v>2045</v>
      </c>
      <c r="O3">
        <v>2050</v>
      </c>
      <c r="Q3">
        <v>2005</v>
      </c>
      <c r="T3">
        <v>2025</v>
      </c>
      <c r="U3">
        <v>2030</v>
      </c>
      <c r="V3">
        <v>2035</v>
      </c>
      <c r="W3">
        <v>2040</v>
      </c>
      <c r="X3">
        <v>2045</v>
      </c>
      <c r="Y3">
        <v>2050</v>
      </c>
      <c r="Z3">
        <v>2025</v>
      </c>
      <c r="AA3">
        <v>2030</v>
      </c>
      <c r="AB3">
        <v>2035</v>
      </c>
      <c r="AC3">
        <v>2040</v>
      </c>
      <c r="AD3">
        <v>2045</v>
      </c>
      <c r="AE3">
        <v>2050</v>
      </c>
      <c r="AI3" t="s">
        <v>5</v>
      </c>
      <c r="AJ3">
        <f>'[1]Data Sector'!$B$67</f>
        <v>6250.9034451478901</v>
      </c>
    </row>
    <row r="4" spans="1:36" x14ac:dyDescent="0.25">
      <c r="A4" s="13" t="s">
        <v>6</v>
      </c>
      <c r="B4" s="14" t="s">
        <v>7</v>
      </c>
      <c r="C4" t="s">
        <v>8</v>
      </c>
      <c r="D4" s="17">
        <f>[2]Emissions!F4</f>
        <v>1350.69</v>
      </c>
      <c r="E4" s="17">
        <f>[2]Emissions!G4</f>
        <v>1201.47</v>
      </c>
      <c r="F4" s="17">
        <f>[2]Emissions!H4</f>
        <v>1198.69</v>
      </c>
      <c r="G4" s="17">
        <f>[2]Emissions!I4</f>
        <v>1212.21</v>
      </c>
      <c r="H4" s="17">
        <f>[2]Emissions!J4</f>
        <v>1222.54</v>
      </c>
      <c r="I4" s="17">
        <f>[2]Emissions!K4</f>
        <v>1247.8399999999999</v>
      </c>
      <c r="J4" s="17">
        <f>[2]Emissions!L4</f>
        <v>1189.6600000000001</v>
      </c>
      <c r="K4" s="17">
        <f>[2]Emissions!M4</f>
        <v>602.70000000000005</v>
      </c>
      <c r="L4" s="17">
        <f>[2]Emissions!N4</f>
        <v>336.702</v>
      </c>
      <c r="M4" s="17">
        <f>[2]Emissions!O4</f>
        <v>242.48699999999999</v>
      </c>
      <c r="N4" s="17">
        <f>[2]Emissions!P4</f>
        <v>290.31200000000001</v>
      </c>
      <c r="O4" s="17">
        <f>[2]Emissions!Q4</f>
        <v>395.06900000000002</v>
      </c>
      <c r="Q4" s="32">
        <f>[2]Emissions!S4</f>
        <v>2400.057485640647</v>
      </c>
      <c r="S4" t="s">
        <v>9</v>
      </c>
      <c r="T4" s="15">
        <f>SUM(D4:D7)</f>
        <v>4338.4423289999995</v>
      </c>
      <c r="U4" s="15">
        <f t="shared" ref="U4:AE4" si="0">SUM(E4:E7)</f>
        <v>4005.8126970000003</v>
      </c>
      <c r="V4" s="15">
        <f t="shared" si="0"/>
        <v>3819.5047909999994</v>
      </c>
      <c r="W4" s="15">
        <f t="shared" si="0"/>
        <v>3733.4372989999997</v>
      </c>
      <c r="X4" s="15">
        <f t="shared" si="0"/>
        <v>3696.9047549999996</v>
      </c>
      <c r="Y4" s="15">
        <f t="shared" si="0"/>
        <v>3707.4407719999999</v>
      </c>
      <c r="Z4" s="15">
        <f t="shared" si="0"/>
        <v>4195.8475429999999</v>
      </c>
      <c r="AA4" s="15">
        <f t="shared" si="0"/>
        <v>3347.0034850000002</v>
      </c>
      <c r="AB4" s="15">
        <f t="shared" si="0"/>
        <v>2796.9366280000004</v>
      </c>
      <c r="AC4" s="15">
        <f t="shared" si="0"/>
        <v>2620.2800129999996</v>
      </c>
      <c r="AD4" s="15">
        <f t="shared" si="0"/>
        <v>2660.7929859999995</v>
      </c>
      <c r="AE4" s="15">
        <f t="shared" si="0"/>
        <v>2772.4412870000001</v>
      </c>
      <c r="AG4" t="s">
        <v>10</v>
      </c>
      <c r="AI4" t="s">
        <v>11</v>
      </c>
      <c r="AJ4">
        <f>'[1]Data Sector'!$B$64</f>
        <v>6758.3347795791569</v>
      </c>
    </row>
    <row r="5" spans="1:36" x14ac:dyDescent="0.25">
      <c r="A5" s="13" t="s">
        <v>12</v>
      </c>
      <c r="C5" t="s">
        <v>13</v>
      </c>
      <c r="D5" s="17">
        <f>[2]Emissions!F5</f>
        <v>850.86987999999997</v>
      </c>
      <c r="E5" s="17">
        <f>[2]Emissions!G5</f>
        <v>845.24494000000004</v>
      </c>
      <c r="F5" s="17">
        <f>[2]Emissions!H5</f>
        <v>835.90833999999995</v>
      </c>
      <c r="G5" s="17">
        <f>[2]Emissions!I5</f>
        <v>851.49550999999997</v>
      </c>
      <c r="H5" s="17">
        <f>[2]Emissions!J5</f>
        <v>866.28559000000007</v>
      </c>
      <c r="I5" s="17">
        <f>[2]Emissions!K5</f>
        <v>887.55632000000003</v>
      </c>
      <c r="J5" s="17">
        <f>[2]Emissions!L5</f>
        <v>886.70855899999992</v>
      </c>
      <c r="K5" s="17">
        <f>[2]Emissions!M5</f>
        <v>838.78235799999993</v>
      </c>
      <c r="L5" s="17">
        <f>[2]Emissions!N5</f>
        <v>753.26573300000007</v>
      </c>
      <c r="M5" s="17">
        <f>[2]Emissions!O5</f>
        <v>773.54126900000006</v>
      </c>
      <c r="N5" s="17">
        <f>[2]Emissions!P5</f>
        <v>794.32240400000001</v>
      </c>
      <c r="O5" s="17">
        <f>[2]Emissions!Q5</f>
        <v>821.72208999999987</v>
      </c>
      <c r="Q5" s="32">
        <f>[2]Emissions!S5</f>
        <v>1086.7679786271462</v>
      </c>
      <c r="S5" t="s">
        <v>14</v>
      </c>
      <c r="T5" s="15">
        <f>SUM(D4:D8)</f>
        <v>4719.9949489999999</v>
      </c>
      <c r="U5" s="15">
        <f t="shared" ref="U5:AE5" si="1">SUM(E4:E8)</f>
        <v>4375.0708570000006</v>
      </c>
      <c r="V5" s="15">
        <f t="shared" si="1"/>
        <v>4174.509450999999</v>
      </c>
      <c r="W5" s="15">
        <f t="shared" si="1"/>
        <v>4107.0486889999993</v>
      </c>
      <c r="X5" s="15">
        <f t="shared" si="1"/>
        <v>4088.7036649999995</v>
      </c>
      <c r="Y5" s="15">
        <f t="shared" si="1"/>
        <v>4115.2421519999998</v>
      </c>
      <c r="Z5" s="15">
        <f t="shared" si="1"/>
        <v>4518.2959639999999</v>
      </c>
      <c r="AA5" s="15">
        <f t="shared" si="1"/>
        <v>3648.9711070000003</v>
      </c>
      <c r="AB5" s="15">
        <f t="shared" si="1"/>
        <v>3085.6628950000004</v>
      </c>
      <c r="AC5" s="15">
        <f t="shared" si="1"/>
        <v>2927.9620439999994</v>
      </c>
      <c r="AD5" s="15">
        <f t="shared" si="1"/>
        <v>2990.1265819999994</v>
      </c>
      <c r="AE5" s="15">
        <f t="shared" si="1"/>
        <v>3121.3633970000001</v>
      </c>
      <c r="AI5" t="s">
        <v>15</v>
      </c>
      <c r="AJ5">
        <v>2400.1</v>
      </c>
    </row>
    <row r="6" spans="1:36" x14ac:dyDescent="0.25">
      <c r="C6" t="s">
        <v>16</v>
      </c>
      <c r="D6" s="17">
        <f>[2]Emissions!F6</f>
        <v>562.90100000000007</v>
      </c>
      <c r="E6" s="17">
        <f>[2]Emissions!G6</f>
        <v>557.61699999999996</v>
      </c>
      <c r="F6" s="17">
        <f>[2]Emissions!H6</f>
        <v>550.90200000000004</v>
      </c>
      <c r="G6" s="17">
        <f>[2]Emissions!I6</f>
        <v>547.56399999999996</v>
      </c>
      <c r="H6" s="17">
        <f>[2]Emissions!J6</f>
        <v>544.83199999999999</v>
      </c>
      <c r="I6" s="17">
        <f>[2]Emissions!K6</f>
        <v>542.00099999999998</v>
      </c>
      <c r="J6" s="17">
        <f>[2]Emissions!L6</f>
        <v>549.43600000000004</v>
      </c>
      <c r="K6" s="17">
        <f>[2]Emissions!M6</f>
        <v>525.17599999999993</v>
      </c>
      <c r="L6" s="17">
        <f>[2]Emissions!N6</f>
        <v>511.95400000000006</v>
      </c>
      <c r="M6" s="17">
        <f>[2]Emissions!O6</f>
        <v>512.601</v>
      </c>
      <c r="N6" s="17">
        <f>[2]Emissions!P6</f>
        <v>513.65</v>
      </c>
      <c r="O6" s="17">
        <f>[2]Emissions!Q6</f>
        <v>513.73500000000001</v>
      </c>
      <c r="Q6" s="32">
        <f>[2]Emissions!S6</f>
        <v>586.02753370179153</v>
      </c>
      <c r="S6" t="s">
        <v>17</v>
      </c>
      <c r="T6" s="15">
        <f>SUM(D4:D11)</f>
        <v>5331.9026489999987</v>
      </c>
      <c r="U6" s="15">
        <f t="shared" ref="U6:AE6" si="2">SUM(E4:E11)</f>
        <v>5001.0741570000009</v>
      </c>
      <c r="V6" s="15">
        <f t="shared" si="2"/>
        <v>4798.5195509999994</v>
      </c>
      <c r="W6" s="15">
        <f t="shared" si="2"/>
        <v>4761.1431889999994</v>
      </c>
      <c r="X6" s="15">
        <f t="shared" si="2"/>
        <v>4782.0911649999998</v>
      </c>
      <c r="Y6" s="15">
        <f t="shared" si="2"/>
        <v>4858.5441519999995</v>
      </c>
      <c r="Z6" s="15">
        <f t="shared" si="2"/>
        <v>4974.3029840000008</v>
      </c>
      <c r="AA6" s="15">
        <f t="shared" si="2"/>
        <v>4097.1261270000005</v>
      </c>
      <c r="AB6" s="15">
        <f t="shared" si="2"/>
        <v>3662.4768950000007</v>
      </c>
      <c r="AC6" s="15">
        <f t="shared" si="2"/>
        <v>3536.3253439999989</v>
      </c>
      <c r="AD6" s="15">
        <f t="shared" si="2"/>
        <v>3637.3803820000003</v>
      </c>
      <c r="AE6" s="15">
        <f t="shared" si="2"/>
        <v>3821.309596999999</v>
      </c>
      <c r="AG6" t="s">
        <v>18</v>
      </c>
    </row>
    <row r="7" spans="1:36" x14ac:dyDescent="0.25">
      <c r="C7" t="s">
        <v>19</v>
      </c>
      <c r="D7" s="17">
        <f>[2]Emissions!F7</f>
        <v>1573.9814490000001</v>
      </c>
      <c r="E7" s="17">
        <f>[2]Emissions!G7</f>
        <v>1401.480757</v>
      </c>
      <c r="F7" s="17">
        <f>[2]Emissions!H7</f>
        <v>1234.0044509999996</v>
      </c>
      <c r="G7" s="17">
        <f>[2]Emissions!I7</f>
        <v>1122.1677890000001</v>
      </c>
      <c r="H7" s="17">
        <f>[2]Emissions!J7</f>
        <v>1063.247165</v>
      </c>
      <c r="I7" s="17">
        <f>[2]Emissions!K7</f>
        <v>1030.0434520000001</v>
      </c>
      <c r="J7" s="17">
        <f>[2]Emissions!L7</f>
        <v>1570.0429839999999</v>
      </c>
      <c r="K7" s="17">
        <f>[2]Emissions!M7</f>
        <v>1380.345127</v>
      </c>
      <c r="L7" s="17">
        <f>[2]Emissions!N7</f>
        <v>1195.014895</v>
      </c>
      <c r="M7" s="17">
        <f>[2]Emissions!O7</f>
        <v>1091.6507439999998</v>
      </c>
      <c r="N7" s="17">
        <f>[2]Emissions!P7</f>
        <v>1062.5085819999997</v>
      </c>
      <c r="O7" s="17">
        <f>[2]Emissions!Q7</f>
        <v>1041.9151970000003</v>
      </c>
      <c r="Q7" s="32">
        <f>[2]Emissions!S7</f>
        <v>1858.5521693709068</v>
      </c>
      <c r="S7" t="s">
        <v>20</v>
      </c>
      <c r="T7" s="11">
        <f>(T4/SUM($Q$4:$Q$7))-1</f>
        <v>-0.26856415864349736</v>
      </c>
      <c r="U7" s="11">
        <f t="shared" ref="U7:AE7" si="3">(U4/SUM($Q$4:$Q$7))-1</f>
        <v>-0.32464355679884926</v>
      </c>
      <c r="V7" s="11">
        <f t="shared" si="3"/>
        <v>-0.35605397317469389</v>
      </c>
      <c r="W7" s="11">
        <f t="shared" si="3"/>
        <v>-0.37056444574768621</v>
      </c>
      <c r="X7" s="11">
        <f t="shared" si="3"/>
        <v>-0.37672361764192064</v>
      </c>
      <c r="Y7" s="11">
        <f t="shared" si="3"/>
        <v>-0.37494730718887426</v>
      </c>
      <c r="Z7" s="11">
        <f t="shared" si="3"/>
        <v>-0.29260480027512203</v>
      </c>
      <c r="AA7" s="11">
        <f t="shared" si="3"/>
        <v>-0.43571491230623161</v>
      </c>
      <c r="AB7" s="11">
        <f t="shared" si="3"/>
        <v>-0.52845294679909993</v>
      </c>
      <c r="AC7" s="11">
        <f t="shared" si="3"/>
        <v>-0.55823621231815557</v>
      </c>
      <c r="AD7" s="11">
        <f t="shared" si="3"/>
        <v>-0.55140596352263027</v>
      </c>
      <c r="AE7" s="11">
        <f t="shared" si="3"/>
        <v>-0.53258271711640626</v>
      </c>
    </row>
    <row r="8" spans="1:36" x14ac:dyDescent="0.25">
      <c r="C8" t="s">
        <v>21</v>
      </c>
      <c r="D8" s="17">
        <f>[2]Emissions!F8</f>
        <v>381.55261999999999</v>
      </c>
      <c r="E8" s="17">
        <f>[2]Emissions!G8</f>
        <v>369.25815999999998</v>
      </c>
      <c r="F8" s="17">
        <f>[2]Emissions!H8</f>
        <v>355.00466</v>
      </c>
      <c r="G8" s="17">
        <f>[2]Emissions!I8</f>
        <v>373.61138999999997</v>
      </c>
      <c r="H8" s="17">
        <f>[2]Emissions!J8</f>
        <v>391.79890999999998</v>
      </c>
      <c r="I8" s="17">
        <f>[2]Emissions!K8</f>
        <v>407.80137999999999</v>
      </c>
      <c r="J8" s="17">
        <f>[2]Emissions!L8</f>
        <v>322.448421</v>
      </c>
      <c r="K8" s="17">
        <f>[2]Emissions!M8</f>
        <v>301.96762200000001</v>
      </c>
      <c r="L8" s="17">
        <f>[2]Emissions!N8</f>
        <v>288.72626700000001</v>
      </c>
      <c r="M8" s="17">
        <f>[2]Emissions!O8</f>
        <v>307.68203099999999</v>
      </c>
      <c r="N8" s="17">
        <f>[2]Emissions!P8</f>
        <v>329.333596</v>
      </c>
      <c r="O8" s="17">
        <f>[2]Emissions!Q8</f>
        <v>348.92210999999998</v>
      </c>
      <c r="Q8" s="32">
        <f>[2]Emissions!S8</f>
        <v>121.32928064552911</v>
      </c>
      <c r="S8" t="s">
        <v>22</v>
      </c>
      <c r="T8" s="11">
        <f>(T5/SUM($Q$4:$Q$8))-1</f>
        <v>-0.22018800104958758</v>
      </c>
      <c r="U8" s="11">
        <f t="shared" ref="U8:AE8" si="4">(U5/SUM($Q$4:$Q$8))-1</f>
        <v>-0.27717449119946824</v>
      </c>
      <c r="V8" s="11">
        <f t="shared" si="4"/>
        <v>-0.31031016032943259</v>
      </c>
      <c r="W8" s="11">
        <f t="shared" si="4"/>
        <v>-0.32145566201626874</v>
      </c>
      <c r="X8" s="11">
        <f t="shared" si="4"/>
        <v>-0.32448652751311935</v>
      </c>
      <c r="Y8" s="11">
        <f t="shared" si="4"/>
        <v>-0.32010198244046528</v>
      </c>
      <c r="Z8" s="11">
        <f t="shared" si="4"/>
        <v>-0.25351161482007323</v>
      </c>
      <c r="AA8" s="11">
        <f t="shared" si="4"/>
        <v>-0.3971367588719914</v>
      </c>
      <c r="AB8" s="11">
        <f t="shared" si="4"/>
        <v>-0.49020349041965317</v>
      </c>
      <c r="AC8" s="11">
        <f t="shared" si="4"/>
        <v>-0.51625797081280411</v>
      </c>
      <c r="AD8" s="11">
        <f t="shared" si="4"/>
        <v>-0.50598748256749793</v>
      </c>
      <c r="AE8" s="11">
        <f t="shared" si="4"/>
        <v>-0.48430524685605547</v>
      </c>
    </row>
    <row r="9" spans="1:36" x14ac:dyDescent="0.25">
      <c r="C9" t="s">
        <v>23</v>
      </c>
      <c r="D9" s="17">
        <f>[2]Emissions!F13</f>
        <v>1312.189499999999</v>
      </c>
      <c r="E9" s="17">
        <f>[2]Emissions!G13</f>
        <v>1306.9812000000002</v>
      </c>
      <c r="F9" s="17">
        <f>[2]Emissions!H13</f>
        <v>1286.5400000000004</v>
      </c>
      <c r="G9" s="17">
        <f>[2]Emissions!I13</f>
        <v>1299.2409999999995</v>
      </c>
      <c r="H9" s="17">
        <f>[2]Emissions!J13</f>
        <v>1320.4441000000002</v>
      </c>
      <c r="I9" s="17">
        <f>[2]Emissions!K13</f>
        <v>1352.0200999999997</v>
      </c>
      <c r="J9" s="17">
        <f>[2]Emissions!L13</f>
        <v>1229.5789000000004</v>
      </c>
      <c r="K9" s="17">
        <f>[2]Emissions!M13</f>
        <v>1227.3413999999998</v>
      </c>
      <c r="L9" s="17">
        <f>[2]Emissions!N13</f>
        <v>1263.2505999999998</v>
      </c>
      <c r="M9" s="17">
        <f>[2]Emissions!O13</f>
        <v>1277.2766000000001</v>
      </c>
      <c r="N9" s="17">
        <f>[2]Emissions!P13</f>
        <v>1298.3131000000003</v>
      </c>
      <c r="O9" s="17">
        <f>[2]Emissions!Q13</f>
        <v>1332.5611999999996</v>
      </c>
      <c r="Q9" s="32">
        <f>[2]Emissions!$S$13</f>
        <v>1338.5568629228087</v>
      </c>
      <c r="S9" t="s">
        <v>24</v>
      </c>
      <c r="T9" s="16">
        <f>(T6/SUM($Q$4:$Q$11))-1</f>
        <v>-0.19761102353909255</v>
      </c>
      <c r="U9" s="16">
        <f t="shared" ref="U9:AE9" si="5">(U6/SUM($Q$4:$Q$11))-1</f>
        <v>-0.24739684157719366</v>
      </c>
      <c r="V9" s="16">
        <f t="shared" si="5"/>
        <v>-0.27787894031098548</v>
      </c>
      <c r="W9" s="16">
        <f t="shared" si="5"/>
        <v>-0.28350364556599172</v>
      </c>
      <c r="X9" s="16">
        <f t="shared" si="5"/>
        <v>-0.28035122022590786</v>
      </c>
      <c r="Y9" s="16">
        <f t="shared" si="5"/>
        <v>-0.26884594002394957</v>
      </c>
      <c r="Z9" s="16">
        <f t="shared" si="5"/>
        <v>-0.25142558994643793</v>
      </c>
      <c r="AA9" s="16">
        <f t="shared" si="5"/>
        <v>-0.38343044577317198</v>
      </c>
      <c r="AB9" s="16">
        <f t="shared" si="5"/>
        <v>-0.44884007069372622</v>
      </c>
      <c r="AC9" s="16">
        <f t="shared" si="5"/>
        <v>-0.46782440340745868</v>
      </c>
      <c r="AD9" s="16">
        <f t="shared" si="5"/>
        <v>-0.4526168023230227</v>
      </c>
      <c r="AE9" s="16">
        <f t="shared" si="5"/>
        <v>-0.4249376070562475</v>
      </c>
    </row>
    <row r="10" spans="1:36" x14ac:dyDescent="0.25">
      <c r="C10" t="s">
        <v>25</v>
      </c>
      <c r="D10" s="17">
        <f>[2]Emissions!F9</f>
        <v>-769</v>
      </c>
      <c r="E10" s="17">
        <f>[2]Emissions!G9</f>
        <v>-752</v>
      </c>
      <c r="F10" s="17">
        <f>[2]Emissions!H9</f>
        <v>-735</v>
      </c>
      <c r="G10" s="17">
        <f>[2]Emissions!I9</f>
        <v>-719</v>
      </c>
      <c r="H10" s="17">
        <f>[2]Emissions!J9</f>
        <v>-702</v>
      </c>
      <c r="I10" s="17">
        <f>[2]Emissions!K9</f>
        <v>-685</v>
      </c>
      <c r="J10" s="17">
        <f>[2]Emissions!L9</f>
        <v>-783.69500000000005</v>
      </c>
      <c r="K10" s="17">
        <f>[2]Emissions!M9</f>
        <v>-791.18499999999995</v>
      </c>
      <c r="L10" s="17">
        <f>[2]Emissions!N9</f>
        <v>-758.351</v>
      </c>
      <c r="M10" s="17">
        <f>[2]Emissions!O9</f>
        <v>-742.351</v>
      </c>
      <c r="N10" s="17">
        <f>[2]Emissions!P9</f>
        <v>-725.351</v>
      </c>
      <c r="O10" s="17">
        <f>[2]Emissions!Q9</f>
        <v>-708.351</v>
      </c>
      <c r="Q10" s="32">
        <f>[2]Emissions!$S$9</f>
        <v>-831.12553638504403</v>
      </c>
      <c r="S10" t="s">
        <v>26</v>
      </c>
      <c r="T10" s="16">
        <f>(D4/$Q$4)-1</f>
        <v>-0.43722597976045541</v>
      </c>
      <c r="U10" s="16">
        <f t="shared" ref="U10:AE10" si="6">(E4/$Q$4)-1</f>
        <v>-0.49939949055874722</v>
      </c>
      <c r="V10" s="16">
        <f t="shared" si="6"/>
        <v>-0.50055779614793938</v>
      </c>
      <c r="W10" s="16">
        <f t="shared" si="6"/>
        <v>-0.49492459774294739</v>
      </c>
      <c r="X10" s="16">
        <f t="shared" si="6"/>
        <v>-0.49062053416871909</v>
      </c>
      <c r="Y10" s="16">
        <f t="shared" si="6"/>
        <v>-0.48007911999369712</v>
      </c>
      <c r="Z10" s="16">
        <f t="shared" si="6"/>
        <v>-0.5043202060293801</v>
      </c>
      <c r="AA10" s="16">
        <f t="shared" si="6"/>
        <v>-0.74888101488989067</v>
      </c>
      <c r="AB10" s="16">
        <f t="shared" si="6"/>
        <v>-0.85971086025461418</v>
      </c>
      <c r="AC10" s="16">
        <f t="shared" si="6"/>
        <v>-0.8989661699976853</v>
      </c>
      <c r="AD10" s="16">
        <f t="shared" si="6"/>
        <v>-0.87903956395339966</v>
      </c>
      <c r="AE10" s="16">
        <f t="shared" si="6"/>
        <v>-0.83539185941850702</v>
      </c>
    </row>
    <row r="11" spans="1:36" x14ac:dyDescent="0.25">
      <c r="C11" t="s">
        <v>27</v>
      </c>
      <c r="D11" s="17">
        <f>[2]Emissions!F10</f>
        <v>68.718199999999996</v>
      </c>
      <c r="E11" s="17">
        <f>[2]Emissions!G10</f>
        <v>71.022100000000009</v>
      </c>
      <c r="F11" s="17">
        <f>[2]Emissions!H10</f>
        <v>72.470100000000002</v>
      </c>
      <c r="G11" s="17">
        <f>[2]Emissions!I10</f>
        <v>73.853499999999997</v>
      </c>
      <c r="H11" s="17">
        <f>[2]Emissions!J10</f>
        <v>74.943399999999997</v>
      </c>
      <c r="I11" s="17">
        <f>[2]Emissions!K10</f>
        <v>76.281899999999993</v>
      </c>
      <c r="J11" s="17">
        <f>[2]Emissions!L10</f>
        <v>10.12312</v>
      </c>
      <c r="K11" s="17">
        <f>[2]Emissions!M10</f>
        <v>11.998619999999999</v>
      </c>
      <c r="L11" s="17">
        <f>[2]Emissions!N10</f>
        <v>71.914400000000001</v>
      </c>
      <c r="M11" s="17">
        <f>[2]Emissions!O10</f>
        <v>73.437700000000007</v>
      </c>
      <c r="N11" s="17">
        <f>[2]Emissions!P10</f>
        <v>74.291700000000006</v>
      </c>
      <c r="O11" s="17">
        <f>[2]Emissions!Q10</f>
        <v>75.736000000000004</v>
      </c>
      <c r="Q11" s="32">
        <f>[2]Emissions!$S$10</f>
        <v>84.86899716187655</v>
      </c>
    </row>
    <row r="12" spans="1:36" x14ac:dyDescent="0.25">
      <c r="B12" s="14" t="s">
        <v>28</v>
      </c>
      <c r="C12" t="s">
        <v>8</v>
      </c>
      <c r="D12" s="17">
        <f>[3]Emissions!C4</f>
        <v>1325.31758286476</v>
      </c>
      <c r="E12" s="17">
        <f>[3]Emissions!D4</f>
        <v>1274.9102826731701</v>
      </c>
      <c r="F12" s="17">
        <f>[3]Emissions!E4</f>
        <v>1293.1152861035</v>
      </c>
      <c r="G12" s="17"/>
      <c r="H12" s="17"/>
      <c r="I12" s="17"/>
      <c r="J12" s="17">
        <f>[3]Emissions!I4</f>
        <v>1001.2398840439701</v>
      </c>
      <c r="K12" s="17">
        <f>[3]Emissions!J4</f>
        <v>679.65905481321704</v>
      </c>
      <c r="L12" s="17">
        <f>[3]Emissions!K4</f>
        <v>445.58029832678199</v>
      </c>
      <c r="M12" s="17"/>
      <c r="N12" s="17"/>
      <c r="O12" s="17"/>
      <c r="Q12" s="24">
        <f>[3]Emissions!P4</f>
        <v>2417.1</v>
      </c>
      <c r="S12" t="s">
        <v>9</v>
      </c>
      <c r="T12" s="15">
        <f>SUM(D12:D15)</f>
        <v>4644.3269469250772</v>
      </c>
      <c r="U12" s="15">
        <f t="shared" ref="U12" si="7">SUM(E12:E15)</f>
        <v>4482.2285033577318</v>
      </c>
      <c r="V12" s="15">
        <f t="shared" ref="V12" si="8">SUM(F12:F15)</f>
        <v>4325.5689916166457</v>
      </c>
      <c r="W12" s="15">
        <f t="shared" ref="W12" si="9">SUM(G12:G15)</f>
        <v>0</v>
      </c>
      <c r="X12" s="15">
        <f t="shared" ref="X12" si="10">SUM(H12:H15)</f>
        <v>0</v>
      </c>
      <c r="Y12" s="15">
        <f t="shared" ref="Y12" si="11">SUM(I12:I15)</f>
        <v>0</v>
      </c>
      <c r="Z12" s="15">
        <f t="shared" ref="Z12" si="12">SUM(J12:J15)</f>
        <v>4112.3647444143517</v>
      </c>
      <c r="AA12" s="15">
        <f t="shared" ref="AA12" si="13">SUM(K12:K15)</f>
        <v>3507.3905908031338</v>
      </c>
      <c r="AB12" s="15">
        <f t="shared" ref="AB12" si="14">SUM(L12:L15)</f>
        <v>3238.489396477748</v>
      </c>
      <c r="AC12" s="15">
        <f t="shared" ref="AC12" si="15">SUM(M12:M15)</f>
        <v>0</v>
      </c>
      <c r="AD12" s="15">
        <f t="shared" ref="AD12" si="16">SUM(N12:N15)</f>
        <v>0</v>
      </c>
      <c r="AE12" s="15">
        <f t="shared" ref="AE12" si="17">SUM(O12:O15)</f>
        <v>0</v>
      </c>
    </row>
    <row r="13" spans="1:36" x14ac:dyDescent="0.25">
      <c r="C13" t="s">
        <v>13</v>
      </c>
      <c r="D13" s="17">
        <f>[3]Emissions!C5</f>
        <v>1180.17816204515</v>
      </c>
      <c r="E13" s="17">
        <f>[3]Emissions!D5</f>
        <v>1208.9941191565199</v>
      </c>
      <c r="F13" s="17">
        <f>[3]Emissions!E5</f>
        <v>1222.12174799319</v>
      </c>
      <c r="G13" s="17"/>
      <c r="H13" s="17"/>
      <c r="I13" s="17"/>
      <c r="J13" s="17">
        <f>[3]Emissions!I5</f>
        <v>1072.28115139338</v>
      </c>
      <c r="K13" s="17">
        <f>[3]Emissions!J5</f>
        <v>1015.73661606983</v>
      </c>
      <c r="L13" s="17">
        <f>[3]Emissions!K5</f>
        <v>1063.6926035448</v>
      </c>
      <c r="M13" s="17"/>
      <c r="N13" s="17"/>
      <c r="O13" s="17"/>
      <c r="Q13" s="24">
        <f>[3]Emissions!P5</f>
        <v>1190.4000000000001</v>
      </c>
      <c r="S13" t="s">
        <v>14</v>
      </c>
      <c r="T13" s="15">
        <f>SUM(D12:D16)</f>
        <v>4678.3428009427043</v>
      </c>
      <c r="U13" s="15">
        <f t="shared" ref="U13" si="18">SUM(E12:E16)</f>
        <v>4515.6315705781935</v>
      </c>
      <c r="V13" s="15">
        <f t="shared" ref="V13" si="19">SUM(F12:F16)</f>
        <v>4358.3331813428495</v>
      </c>
      <c r="W13" s="15">
        <f t="shared" ref="W13" si="20">SUM(G12:G16)</f>
        <v>0</v>
      </c>
      <c r="X13" s="15">
        <f t="shared" ref="X13" si="21">SUM(H12:H16)</f>
        <v>0</v>
      </c>
      <c r="Y13" s="15">
        <f t="shared" ref="Y13" si="22">SUM(I12:I16)</f>
        <v>0</v>
      </c>
      <c r="Z13" s="15">
        <f t="shared" ref="Z13" si="23">SUM(J12:J16)</f>
        <v>4143.3213111946343</v>
      </c>
      <c r="AA13" s="15">
        <f t="shared" ref="AA13" si="24">SUM(K12:K16)</f>
        <v>3535.1511724774446</v>
      </c>
      <c r="AB13" s="15">
        <f t="shared" ref="AB13" si="25">SUM(L12:L16)</f>
        <v>3265.1393964777481</v>
      </c>
      <c r="AC13" s="15">
        <f t="shared" ref="AC13" si="26">SUM(M12:M16)</f>
        <v>0</v>
      </c>
      <c r="AD13" s="15">
        <f t="shared" ref="AD13" si="27">SUM(N12:N16)</f>
        <v>0</v>
      </c>
      <c r="AE13" s="15">
        <f t="shared" ref="AE13" si="28">SUM(O12:O16)</f>
        <v>0</v>
      </c>
    </row>
    <row r="14" spans="1:36" x14ac:dyDescent="0.25">
      <c r="C14" t="s">
        <v>16</v>
      </c>
      <c r="D14" s="17">
        <f>[3]Emissions!C6</f>
        <v>542.16163521438705</v>
      </c>
      <c r="E14" s="17">
        <f>[3]Emissions!D6</f>
        <v>533.53721470085202</v>
      </c>
      <c r="F14" s="17">
        <f>[3]Emissions!E6</f>
        <v>504.03872077018599</v>
      </c>
      <c r="G14" s="17"/>
      <c r="H14" s="17"/>
      <c r="I14" s="17"/>
      <c r="J14" s="17">
        <f>[3]Emissions!I6</f>
        <v>500.22714331620102</v>
      </c>
      <c r="K14" s="17">
        <f>[3]Emissions!J6</f>
        <v>454.81527759807699</v>
      </c>
      <c r="L14" s="17">
        <f>[3]Emissions!K6</f>
        <v>446.248934102666</v>
      </c>
      <c r="M14" s="17"/>
      <c r="N14" s="17"/>
      <c r="O14" s="17"/>
      <c r="Q14" s="24">
        <f>[3]Emissions!P6</f>
        <v>586</v>
      </c>
      <c r="S14" t="s">
        <v>17</v>
      </c>
      <c r="T14" s="15">
        <f>SUM(D12:D19)</f>
        <v>5209.1204574642825</v>
      </c>
      <c r="U14" s="15">
        <f t="shared" ref="U14" si="29">SUM(E12:E19)</f>
        <v>5006.4390846307624</v>
      </c>
      <c r="V14" s="15">
        <f t="shared" ref="V14" si="30">SUM(F12:F19)</f>
        <v>4869.9549344821044</v>
      </c>
      <c r="W14" s="15">
        <f t="shared" ref="W14" si="31">SUM(G12:G19)</f>
        <v>0</v>
      </c>
      <c r="X14" s="15">
        <f t="shared" ref="X14" si="32">SUM(H12:H19)</f>
        <v>0</v>
      </c>
      <c r="Y14" s="15">
        <f t="shared" ref="Y14" si="33">SUM(I12:I19)</f>
        <v>0</v>
      </c>
      <c r="Z14" s="15">
        <f t="shared" ref="Z14" si="34">SUM(J12:J19)</f>
        <v>4671.3813900035047</v>
      </c>
      <c r="AA14" s="15">
        <f t="shared" ref="AA14" si="35">SUM(K12:K19)</f>
        <v>4021.8532163149257</v>
      </c>
      <c r="AB14" s="15">
        <f t="shared" ref="AB14" si="36">SUM(L12:L19)</f>
        <v>3779.2483023391633</v>
      </c>
      <c r="AC14" s="15">
        <f t="shared" ref="AC14" si="37">SUM(M12:M19)</f>
        <v>0</v>
      </c>
      <c r="AD14" s="15">
        <f t="shared" ref="AD14" si="38">SUM(N12:N19)</f>
        <v>0</v>
      </c>
      <c r="AE14" s="15">
        <f t="shared" ref="AE14" si="39">SUM(O12:O19)</f>
        <v>0</v>
      </c>
    </row>
    <row r="15" spans="1:36" x14ac:dyDescent="0.25">
      <c r="C15" t="s">
        <v>19</v>
      </c>
      <c r="D15" s="17">
        <f>[3]Emissions!C7</f>
        <v>1596.6695668007801</v>
      </c>
      <c r="E15" s="17">
        <f>[3]Emissions!D7</f>
        <v>1464.7868868271901</v>
      </c>
      <c r="F15" s="17">
        <f>[3]Emissions!E7</f>
        <v>1306.2932367497699</v>
      </c>
      <c r="G15" s="17"/>
      <c r="H15" s="17"/>
      <c r="I15" s="17"/>
      <c r="J15" s="17">
        <f>[3]Emissions!I7</f>
        <v>1538.6165656608</v>
      </c>
      <c r="K15" s="17">
        <f>[3]Emissions!J7</f>
        <v>1357.1796423220101</v>
      </c>
      <c r="L15" s="17">
        <f>[3]Emissions!K7</f>
        <v>1282.9675605035</v>
      </c>
      <c r="M15" s="17"/>
      <c r="N15" s="17"/>
      <c r="O15" s="17"/>
      <c r="Q15" s="24">
        <f>[3]Emissions!P7</f>
        <v>1868.8</v>
      </c>
      <c r="S15" t="s">
        <v>20</v>
      </c>
      <c r="T15" s="11">
        <f>(T12/SUM($Q$12:$Q$15))-1</f>
        <v>-0.23390017865742752</v>
      </c>
      <c r="U15" s="11">
        <f t="shared" ref="U15:AA15" si="40">(U12/SUM($Q$12:$Q$15))-1</f>
        <v>-0.26063894835990764</v>
      </c>
      <c r="V15" s="11">
        <f t="shared" ref="V15" si="41">(V12/SUM($Q$12:$Q$15))-1</f>
        <v>-0.28648054507090615</v>
      </c>
      <c r="W15" s="11"/>
      <c r="X15" s="11"/>
      <c r="Y15" s="11"/>
      <c r="Z15" s="11">
        <f t="shared" si="40"/>
        <v>-0.32164941615981535</v>
      </c>
      <c r="AA15" s="11">
        <f t="shared" si="40"/>
        <v>-0.42144225940597901</v>
      </c>
      <c r="AB15" s="11">
        <f t="shared" ref="AB15" si="42">(AB12/SUM($Q$12:$Q$15))-1</f>
        <v>-0.46579855888396349</v>
      </c>
      <c r="AC15" s="11"/>
      <c r="AD15" s="11"/>
      <c r="AE15" s="11"/>
    </row>
    <row r="16" spans="1:36" x14ac:dyDescent="0.25">
      <c r="C16" t="s">
        <v>21</v>
      </c>
      <c r="D16" s="17">
        <f>[3]Emissions!C8</f>
        <v>34.015854017626879</v>
      </c>
      <c r="E16" s="17">
        <f>[3]Emissions!D8</f>
        <v>33.403067220462006</v>
      </c>
      <c r="F16" s="17">
        <f>[3]Emissions!E8</f>
        <v>32.764189726203355</v>
      </c>
      <c r="G16" s="17"/>
      <c r="H16" s="17"/>
      <c r="I16" s="17"/>
      <c r="J16" s="17">
        <f>[3]Emissions!I8</f>
        <v>30.956566780282579</v>
      </c>
      <c r="K16" s="17">
        <f>[3]Emissions!J8</f>
        <v>27.760581674310799</v>
      </c>
      <c r="L16" s="17">
        <f>[3]Emissions!K8</f>
        <v>26.65</v>
      </c>
      <c r="M16" s="17"/>
      <c r="N16" s="17"/>
      <c r="O16" s="17"/>
      <c r="Q16" s="24">
        <f>[3]Emissions!P8</f>
        <v>71.3</v>
      </c>
      <c r="S16" t="s">
        <v>22</v>
      </c>
      <c r="T16" s="11">
        <f>(T13/SUM($Q$12:$Q$16))-1</f>
        <v>-0.23725987985152208</v>
      </c>
      <c r="U16" s="11">
        <f t="shared" ref="U16:AA16" si="43">(U13/SUM($Q$12:$Q$16))-1</f>
        <v>-0.26378773141740686</v>
      </c>
      <c r="V16" s="11">
        <f t="shared" ref="V16" si="44">(V13/SUM($Q$12:$Q$16))-1</f>
        <v>-0.28943309290745256</v>
      </c>
      <c r="W16" s="11"/>
      <c r="X16" s="11"/>
      <c r="Y16" s="11"/>
      <c r="Z16" s="11">
        <f t="shared" si="43"/>
        <v>-0.32448785196383301</v>
      </c>
      <c r="AA16" s="11">
        <f t="shared" si="43"/>
        <v>-0.42364171571712461</v>
      </c>
      <c r="AB16" s="11">
        <f t="shared" ref="AB16" si="45">(AB13/SUM($Q$12:$Q$16))-1</f>
        <v>-0.46766346085859078</v>
      </c>
      <c r="AC16" s="11"/>
      <c r="AD16" s="11"/>
      <c r="AE16" s="11"/>
    </row>
    <row r="17" spans="2:31" x14ac:dyDescent="0.25">
      <c r="C17" t="s">
        <v>23</v>
      </c>
      <c r="D17" s="17">
        <f>[3]Emissions!C9</f>
        <v>1342.9776565215775</v>
      </c>
      <c r="E17" s="17">
        <f>[3]Emissions!D9</f>
        <v>1303.0075140525691</v>
      </c>
      <c r="F17" s="17">
        <f>[3]Emissions!E9</f>
        <v>1323.6217531392554</v>
      </c>
      <c r="G17" s="17"/>
      <c r="H17" s="17"/>
      <c r="I17" s="17"/>
      <c r="J17" s="17">
        <f>[3]Emissions!I9</f>
        <v>1340.2600788088703</v>
      </c>
      <c r="K17" s="17">
        <f>[3]Emissions!J9</f>
        <v>1298.9020438374814</v>
      </c>
      <c r="L17" s="17">
        <f>[3]Emissions!K9</f>
        <v>1326.308905861415</v>
      </c>
      <c r="M17" s="17"/>
      <c r="N17" s="17"/>
      <c r="O17" s="17"/>
      <c r="Q17" s="24">
        <f>[3]Emissions!P9</f>
        <v>1331.507560884751</v>
      </c>
      <c r="S17" t="s">
        <v>24</v>
      </c>
      <c r="T17" s="16">
        <f>(T14/SUM($Q$12:$Q$18))-1</f>
        <v>-0.2147971057663145</v>
      </c>
      <c r="U17" s="16">
        <f t="shared" ref="U17:AA17" si="46">(U14/SUM($Q$12:$Q$18))-1</f>
        <v>-0.24534852070395385</v>
      </c>
      <c r="V17" s="16">
        <f t="shared" ref="V17" si="47">(V14/SUM($Q$12:$Q$18))-1</f>
        <v>-0.26592161948115478</v>
      </c>
      <c r="W17" s="16"/>
      <c r="X17" s="16"/>
      <c r="Y17" s="16"/>
      <c r="Z17" s="16">
        <f t="shared" si="46"/>
        <v>-0.29585383608394333</v>
      </c>
      <c r="AA17" s="16">
        <f t="shared" si="46"/>
        <v>-0.39376122871023289</v>
      </c>
      <c r="AB17" s="16">
        <f t="shared" ref="AB17" si="48">(AB14/SUM($Q$12:$Q$18))-1</f>
        <v>-0.4303305655425419</v>
      </c>
      <c r="AC17" s="16"/>
      <c r="AD17" s="16"/>
      <c r="AE17" s="16"/>
    </row>
    <row r="18" spans="2:31" x14ac:dyDescent="0.25">
      <c r="C18" t="s">
        <v>25</v>
      </c>
      <c r="D18" s="17">
        <f>[3]Emissions!C10</f>
        <v>-812.2</v>
      </c>
      <c r="E18" s="17">
        <f>[3]Emissions!D10</f>
        <v>-812.2</v>
      </c>
      <c r="F18" s="17">
        <f>[3]Emissions!E10</f>
        <v>-812</v>
      </c>
      <c r="G18" s="17"/>
      <c r="H18" s="17"/>
      <c r="I18" s="17"/>
      <c r="J18" s="17">
        <f>[3]Emissions!I10</f>
        <v>-812.2</v>
      </c>
      <c r="K18" s="17">
        <f>[3]Emissions!J10</f>
        <v>-812.2</v>
      </c>
      <c r="L18" s="17">
        <f>[3]Emissions!K10</f>
        <v>-812.2</v>
      </c>
      <c r="M18" s="17"/>
      <c r="N18" s="17"/>
      <c r="O18" s="17"/>
      <c r="Q18" s="24">
        <f>[3]Emissions!P10</f>
        <v>-831</v>
      </c>
      <c r="S18" t="s">
        <v>26</v>
      </c>
      <c r="T18" s="16">
        <f>(D12/$Q$12)-1</f>
        <v>-0.45169104180019026</v>
      </c>
      <c r="U18" s="16">
        <f t="shared" ref="U18:AB18" si="49">(E12/$Q$12)-1</f>
        <v>-0.47254549556362169</v>
      </c>
      <c r="V18" s="16">
        <f t="shared" si="49"/>
        <v>-0.46501374121736794</v>
      </c>
      <c r="W18" s="16"/>
      <c r="X18" s="16"/>
      <c r="Y18" s="16"/>
      <c r="Z18" s="16">
        <f t="shared" si="49"/>
        <v>-0.58576811714700672</v>
      </c>
      <c r="AA18" s="16">
        <f t="shared" si="49"/>
        <v>-0.71881219030523469</v>
      </c>
      <c r="AB18" s="16">
        <f t="shared" si="49"/>
        <v>-0.81565500048538242</v>
      </c>
      <c r="AC18" s="16"/>
      <c r="AD18" s="16"/>
      <c r="AE18" s="16"/>
    </row>
    <row r="19" spans="2:31" x14ac:dyDescent="0.25">
      <c r="C19" t="s">
        <v>27</v>
      </c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Q19" s="24"/>
    </row>
    <row r="20" spans="2:31" x14ac:dyDescent="0.25">
      <c r="B20" t="s">
        <v>29</v>
      </c>
      <c r="C20" t="s">
        <v>8</v>
      </c>
      <c r="D20" s="17">
        <f>[4]Emissions!C4</f>
        <v>1394.1495569416304</v>
      </c>
      <c r="E20" s="17">
        <f>[4]Emissions!D4</f>
        <v>1282.5748924669617</v>
      </c>
      <c r="F20" s="17">
        <f>[4]Emissions!E4</f>
        <v>1174.2626481799011</v>
      </c>
      <c r="G20" s="17">
        <f>[4]Emissions!F4</f>
        <v>1150.0603114422265</v>
      </c>
      <c r="H20" s="17">
        <f>[4]Emissions!G4</f>
        <v>1153.7600253547857</v>
      </c>
      <c r="I20" s="17"/>
      <c r="J20" s="17">
        <f>[4]Emissions!I4</f>
        <v>1205.4670425362588</v>
      </c>
      <c r="K20" s="17">
        <f>[4]Emissions!J4</f>
        <v>852.35702421205724</v>
      </c>
      <c r="L20" s="17">
        <f>[4]Emissions!K4</f>
        <v>768.24924450046069</v>
      </c>
      <c r="M20" s="17">
        <f>[4]Emissions!L4</f>
        <v>762.07872888015299</v>
      </c>
      <c r="N20" s="17">
        <f>[4]Emissions!M4</f>
        <v>762.08634964963096</v>
      </c>
      <c r="O20" s="17"/>
      <c r="Q20" s="24">
        <f>[4]Emissions!$P$4</f>
        <v>2282.3741268257277</v>
      </c>
      <c r="S20" t="s">
        <v>26</v>
      </c>
      <c r="T20" s="16">
        <f>(D20/$Q$20)-1</f>
        <v>-0.38916694657743034</v>
      </c>
      <c r="U20" s="16">
        <f t="shared" ref="U20:AD20" si="50">(E20/$Q$20)-1</f>
        <v>-0.43805229940512125</v>
      </c>
      <c r="V20" s="16">
        <f t="shared" si="50"/>
        <v>-0.48550825459407132</v>
      </c>
      <c r="W20" s="16">
        <f t="shared" si="50"/>
        <v>-0.49611227277549652</v>
      </c>
      <c r="X20" s="16">
        <f t="shared" si="50"/>
        <v>-0.49449127914913404</v>
      </c>
      <c r="Y20" s="16"/>
      <c r="Z20" s="16">
        <f t="shared" si="50"/>
        <v>-0.47183635304664362</v>
      </c>
      <c r="AA20" s="16">
        <f t="shared" si="50"/>
        <v>-0.62654806931346729</v>
      </c>
      <c r="AB20" s="16">
        <f t="shared" si="50"/>
        <v>-0.66339907402958354</v>
      </c>
      <c r="AC20" s="16">
        <f t="shared" si="50"/>
        <v>-0.66610262536579223</v>
      </c>
      <c r="AD20" s="16">
        <f t="shared" si="50"/>
        <v>-0.66609928639984939</v>
      </c>
      <c r="AE20" s="16"/>
    </row>
    <row r="21" spans="2:31" x14ac:dyDescent="0.25">
      <c r="C21" t="s">
        <v>13</v>
      </c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Q21" s="24"/>
    </row>
    <row r="22" spans="2:31" x14ac:dyDescent="0.25">
      <c r="C22" t="s">
        <v>16</v>
      </c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Q22" s="24"/>
    </row>
    <row r="23" spans="2:31" x14ac:dyDescent="0.25">
      <c r="C23" t="s">
        <v>19</v>
      </c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Q23" s="24"/>
    </row>
    <row r="24" spans="2:31" x14ac:dyDescent="0.25">
      <c r="C24" t="s">
        <v>21</v>
      </c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Q24" s="24"/>
    </row>
    <row r="25" spans="2:31" x14ac:dyDescent="0.25">
      <c r="C25" t="s">
        <v>23</v>
      </c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Q25" s="24"/>
    </row>
    <row r="26" spans="2:31" x14ac:dyDescent="0.25">
      <c r="C26" t="s">
        <v>25</v>
      </c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Q26" s="24"/>
    </row>
    <row r="27" spans="2:31" x14ac:dyDescent="0.25">
      <c r="C27" t="s">
        <v>27</v>
      </c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Q27" s="24"/>
    </row>
    <row r="28" spans="2:31" x14ac:dyDescent="0.25">
      <c r="B28" t="s">
        <v>30</v>
      </c>
      <c r="C28" t="s">
        <v>8</v>
      </c>
      <c r="D28" s="17">
        <f>[5]Emissions!C4</f>
        <v>1109.4161928177652</v>
      </c>
      <c r="E28" s="17">
        <f>[5]Emissions!D4</f>
        <v>1075.9223286126758</v>
      </c>
      <c r="F28" s="17">
        <f>[5]Emissions!E4</f>
        <v>1079.8800516325127</v>
      </c>
      <c r="G28" s="17">
        <f>[5]Emissions!F4</f>
        <v>772.01139602165301</v>
      </c>
      <c r="H28" s="17">
        <f>[5]Emissions!G4</f>
        <v>663.41107629102942</v>
      </c>
      <c r="I28" s="17">
        <f>[5]Emissions!H4</f>
        <v>598.25432344749174</v>
      </c>
      <c r="J28" s="17">
        <f>[5]Emissions!I4</f>
        <v>1176.7889391168976</v>
      </c>
      <c r="K28" s="17">
        <f>[5]Emissions!J4</f>
        <v>827.38919856090286</v>
      </c>
      <c r="L28" s="17">
        <f>[5]Emissions!K4</f>
        <v>772.50801255051329</v>
      </c>
      <c r="M28" s="17">
        <f>[5]Emissions!L4</f>
        <v>581.1495940282224</v>
      </c>
      <c r="N28" s="17">
        <f>[5]Emissions!M4</f>
        <v>44.967299935722082</v>
      </c>
      <c r="O28" s="17">
        <f>[5]Emissions!N4</f>
        <v>62.07014793075404</v>
      </c>
      <c r="Q28" s="24">
        <f>[5]Emissions!$P$4</f>
        <v>2400.1</v>
      </c>
      <c r="S28" t="s">
        <v>26</v>
      </c>
      <c r="T28" s="16">
        <f>(D28/$Q$28)-1</f>
        <v>-0.53776251288789412</v>
      </c>
      <c r="U28" s="16">
        <f t="shared" ref="U28:AE28" si="51">(E28/$Q$28)-1</f>
        <v>-0.55171770817354449</v>
      </c>
      <c r="V28" s="16">
        <f t="shared" si="51"/>
        <v>-0.55006872562288534</v>
      </c>
      <c r="W28" s="16">
        <f t="shared" si="51"/>
        <v>-0.6783419874081692</v>
      </c>
      <c r="X28" s="16">
        <f t="shared" si="51"/>
        <v>-0.72359023528560085</v>
      </c>
      <c r="Y28" s="16">
        <f t="shared" si="51"/>
        <v>-0.75073775115724684</v>
      </c>
      <c r="Z28" s="16">
        <f t="shared" si="51"/>
        <v>-0.50969170488025595</v>
      </c>
      <c r="AA28" s="16">
        <f t="shared" si="51"/>
        <v>-0.65526886439694065</v>
      </c>
      <c r="AB28" s="16">
        <f t="shared" si="51"/>
        <v>-0.67813507247593297</v>
      </c>
      <c r="AC28" s="16">
        <f t="shared" si="51"/>
        <v>-0.75786442480387384</v>
      </c>
      <c r="AD28" s="16">
        <f t="shared" si="51"/>
        <v>-0.98126440567654594</v>
      </c>
      <c r="AE28" s="16">
        <f t="shared" si="51"/>
        <v>-0.97413851592402234</v>
      </c>
    </row>
    <row r="29" spans="2:31" x14ac:dyDescent="0.25">
      <c r="C29" t="s">
        <v>13</v>
      </c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Q29" s="24"/>
    </row>
    <row r="30" spans="2:31" x14ac:dyDescent="0.25">
      <c r="C30" t="s">
        <v>16</v>
      </c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Q30" s="24"/>
    </row>
    <row r="31" spans="2:31" x14ac:dyDescent="0.25">
      <c r="C31" t="s">
        <v>19</v>
      </c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Q31" s="24"/>
    </row>
    <row r="32" spans="2:31" x14ac:dyDescent="0.25">
      <c r="C32" t="s">
        <v>21</v>
      </c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Q32" s="24"/>
    </row>
    <row r="33" spans="2:33" x14ac:dyDescent="0.25">
      <c r="C33" t="s">
        <v>23</v>
      </c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Q33" s="24"/>
    </row>
    <row r="34" spans="2:33" x14ac:dyDescent="0.25">
      <c r="C34" t="s">
        <v>25</v>
      </c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Q34" s="24"/>
    </row>
    <row r="35" spans="2:33" x14ac:dyDescent="0.25">
      <c r="C35" t="s">
        <v>27</v>
      </c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Q35" s="24"/>
    </row>
    <row r="36" spans="2:33" x14ac:dyDescent="0.25">
      <c r="B36" s="14" t="s">
        <v>31</v>
      </c>
      <c r="C36" t="s">
        <v>8</v>
      </c>
      <c r="D36" s="17">
        <f>[6]Emissions!C4</f>
        <v>1377.84</v>
      </c>
      <c r="E36" s="17">
        <f>[6]Emissions!D4</f>
        <v>1379.59</v>
      </c>
      <c r="F36" s="17">
        <f>[6]Emissions!E4</f>
        <v>1430.05</v>
      </c>
      <c r="G36" s="17">
        <f>[6]Emissions!F4</f>
        <v>1440.31</v>
      </c>
      <c r="H36" s="17">
        <f>[6]Emissions!G4</f>
        <v>1473.6</v>
      </c>
      <c r="I36" s="17">
        <f>[6]Emissions!H4</f>
        <v>1528.36</v>
      </c>
      <c r="J36" s="17">
        <f>[6]Emissions!I4</f>
        <v>1410.01</v>
      </c>
      <c r="K36" s="17">
        <f>[6]Emissions!J4</f>
        <v>1232.67</v>
      </c>
      <c r="L36" s="17">
        <f>[6]Emissions!K4</f>
        <v>749.4</v>
      </c>
      <c r="M36" s="17">
        <f>[6]Emissions!L4</f>
        <v>623.27</v>
      </c>
      <c r="N36" s="17">
        <f>[6]Emissions!M4</f>
        <v>540.92000000000007</v>
      </c>
      <c r="O36" s="17">
        <f>[6]Emissions!N4</f>
        <v>449.61999999999989</v>
      </c>
      <c r="Q36" s="24">
        <f>[6]Emissions!P4</f>
        <v>2338.5100000000002</v>
      </c>
      <c r="S36" t="s">
        <v>9</v>
      </c>
      <c r="T36" s="15">
        <f>SUM(D36:D39)</f>
        <v>4262.17</v>
      </c>
      <c r="U36" s="15">
        <f t="shared" ref="U36" si="52">SUM(E36:E39)</f>
        <v>4141.66</v>
      </c>
      <c r="V36" s="15">
        <f t="shared" ref="V36" si="53">SUM(F36:F39)</f>
        <v>4133.88</v>
      </c>
      <c r="W36" s="15">
        <f t="shared" ref="W36" si="54">SUM(G36:G39)</f>
        <v>4132.7800000000007</v>
      </c>
      <c r="X36" s="15">
        <f t="shared" ref="X36" si="55">SUM(H36:H39)</f>
        <v>4190.6499999999996</v>
      </c>
      <c r="Y36" s="15">
        <f t="shared" ref="Y36" si="56">SUM(I36:I39)</f>
        <v>4158.51</v>
      </c>
      <c r="Z36" s="15">
        <f t="shared" ref="Z36" si="57">SUM(J36:J39)</f>
        <v>4243.0599999999995</v>
      </c>
      <c r="AA36" s="15">
        <f t="shared" ref="AA36" si="58">SUM(K36:K39)</f>
        <v>3948.98</v>
      </c>
      <c r="AB36" s="15">
        <f t="shared" ref="AB36" si="59">SUM(L36:L39)</f>
        <v>3356.58</v>
      </c>
      <c r="AC36" s="15">
        <f t="shared" ref="AC36" si="60">SUM(M36:M39)</f>
        <v>3182.16</v>
      </c>
      <c r="AD36" s="15">
        <f t="shared" ref="AD36" si="61">SUM(N36:N39)</f>
        <v>3083.91</v>
      </c>
      <c r="AE36" s="15">
        <f t="shared" ref="AE36" si="62">SUM(O36:O39)</f>
        <v>2845.14</v>
      </c>
    </row>
    <row r="37" spans="2:33" x14ac:dyDescent="0.25">
      <c r="C37" t="s">
        <v>13</v>
      </c>
      <c r="D37" s="17">
        <f>[6]Emissions!C5</f>
        <v>1063.06</v>
      </c>
      <c r="E37" s="17">
        <f>[6]Emissions!D5</f>
        <v>1080.08</v>
      </c>
      <c r="F37" s="17">
        <f>[6]Emissions!E5</f>
        <v>1107.08</v>
      </c>
      <c r="G37" s="17">
        <f>[6]Emissions!F5</f>
        <v>1161.0900000000001</v>
      </c>
      <c r="H37" s="17">
        <f>[6]Emissions!G5</f>
        <v>1198.1600000000001</v>
      </c>
      <c r="I37" s="17">
        <f>[6]Emissions!H5</f>
        <v>1251.0899999999999</v>
      </c>
      <c r="J37" s="17">
        <f>[6]Emissions!I5</f>
        <v>1048.6099999999999</v>
      </c>
      <c r="K37" s="17">
        <f>[6]Emissions!J5</f>
        <v>1076.1300000000001</v>
      </c>
      <c r="L37" s="17">
        <f>[6]Emissions!K5</f>
        <v>1074.3799999999999</v>
      </c>
      <c r="M37" s="17">
        <f>[6]Emissions!L5</f>
        <v>1108.1899999999998</v>
      </c>
      <c r="N37" s="17">
        <f>[6]Emissions!M5</f>
        <v>1120.49</v>
      </c>
      <c r="O37" s="17">
        <f>[6]Emissions!N5</f>
        <v>1124.6299999999999</v>
      </c>
      <c r="Q37" s="24">
        <f>[6]Emissions!P5</f>
        <v>954.44</v>
      </c>
      <c r="S37" t="s">
        <v>14</v>
      </c>
      <c r="T37" s="15">
        <f>SUM(D36:D40)</f>
        <v>4284.46</v>
      </c>
      <c r="U37" s="15">
        <f t="shared" ref="U37" si="63">SUM(E36:E40)</f>
        <v>4171.2</v>
      </c>
      <c r="V37" s="15">
        <f t="shared" ref="V37" si="64">SUM(F36:F40)</f>
        <v>4163.41</v>
      </c>
      <c r="W37" s="15">
        <f t="shared" ref="W37" si="65">SUM(G36:G40)</f>
        <v>4162.5600000000004</v>
      </c>
      <c r="X37" s="15">
        <f t="shared" ref="X37" si="66">SUM(H36:H40)</f>
        <v>4222.0599999999995</v>
      </c>
      <c r="Y37" s="15">
        <f t="shared" ref="Y37" si="67">SUM(I36:I40)</f>
        <v>4190.5700000000006</v>
      </c>
      <c r="Z37" s="15">
        <f t="shared" ref="Z37" si="68">SUM(J36:J40)</f>
        <v>4265.2499999999991</v>
      </c>
      <c r="AA37" s="15">
        <f t="shared" ref="AA37" si="69">SUM(K36:K40)</f>
        <v>3978.59</v>
      </c>
      <c r="AB37" s="15">
        <f t="shared" ref="AB37" si="70">SUM(L36:L40)</f>
        <v>3385.68</v>
      </c>
      <c r="AC37" s="15">
        <f t="shared" ref="AC37" si="71">SUM(M36:M40)</f>
        <v>3211.22</v>
      </c>
      <c r="AD37" s="15">
        <f t="shared" ref="AD37" si="72">SUM(N36:N40)</f>
        <v>3113.75</v>
      </c>
      <c r="AE37" s="15">
        <f t="shared" ref="AE37" si="73">SUM(O36:O40)</f>
        <v>2874.2999999999997</v>
      </c>
    </row>
    <row r="38" spans="2:33" x14ac:dyDescent="0.25">
      <c r="C38" t="s">
        <v>16</v>
      </c>
      <c r="D38" s="17">
        <f>[6]Emissions!C6</f>
        <v>327.8</v>
      </c>
      <c r="E38" s="17">
        <f>[6]Emissions!D6</f>
        <v>278.08</v>
      </c>
      <c r="F38" s="17">
        <f>[6]Emissions!E6</f>
        <v>274.45</v>
      </c>
      <c r="G38" s="17">
        <f>[6]Emissions!F6</f>
        <v>276.64999999999998</v>
      </c>
      <c r="H38" s="17">
        <f>[6]Emissions!G6</f>
        <v>283.31</v>
      </c>
      <c r="I38" s="17">
        <f>[6]Emissions!H6</f>
        <v>281.81</v>
      </c>
      <c r="J38" s="17">
        <f>[6]Emissions!I6</f>
        <v>295.63</v>
      </c>
      <c r="K38" s="17">
        <f>[6]Emissions!J6</f>
        <v>259.2</v>
      </c>
      <c r="L38" s="17">
        <f>[6]Emissions!K6</f>
        <v>249.28</v>
      </c>
      <c r="M38" s="17">
        <f>[6]Emissions!L6</f>
        <v>247.82</v>
      </c>
      <c r="N38" s="17">
        <f>[6]Emissions!M6</f>
        <v>241.68</v>
      </c>
      <c r="O38" s="17">
        <f>[6]Emissions!N6</f>
        <v>237.2</v>
      </c>
      <c r="Q38" s="24">
        <f>[6]Emissions!P6</f>
        <v>563.87</v>
      </c>
      <c r="S38" t="s">
        <v>17</v>
      </c>
      <c r="T38" s="15">
        <f>SUM(D36:D43)</f>
        <v>3981.2358999999997</v>
      </c>
      <c r="U38" s="15">
        <f t="shared" ref="U38:AE38" si="74">SUM(E36:E43)</f>
        <v>3871.3056799999999</v>
      </c>
      <c r="V38" s="15">
        <f t="shared" si="74"/>
        <v>3868.3686799999996</v>
      </c>
      <c r="W38" s="15">
        <f t="shared" si="74"/>
        <v>3863.9856800000007</v>
      </c>
      <c r="X38" s="15">
        <f t="shared" si="74"/>
        <v>3923.3696799999998</v>
      </c>
      <c r="Y38" s="15">
        <f t="shared" si="74"/>
        <v>3895.9501600000008</v>
      </c>
      <c r="Z38" s="15">
        <f t="shared" si="74"/>
        <v>3949.371259999999</v>
      </c>
      <c r="AA38" s="15">
        <f t="shared" si="74"/>
        <v>3644.2675199999999</v>
      </c>
      <c r="AB38" s="15">
        <f t="shared" si="74"/>
        <v>3044.1821</v>
      </c>
      <c r="AC38" s="15">
        <f t="shared" si="74"/>
        <v>2863.2725399999999</v>
      </c>
      <c r="AD38" s="15">
        <f t="shared" si="74"/>
        <v>2764.43984</v>
      </c>
      <c r="AE38" s="15">
        <f t="shared" si="74"/>
        <v>2534.0360599999999</v>
      </c>
    </row>
    <row r="39" spans="2:33" x14ac:dyDescent="0.25">
      <c r="C39" t="s">
        <v>19</v>
      </c>
      <c r="D39" s="17">
        <f>[6]Emissions!C7</f>
        <v>1493.47</v>
      </c>
      <c r="E39" s="17">
        <f>[6]Emissions!D7</f>
        <v>1403.91</v>
      </c>
      <c r="F39" s="17">
        <f>[6]Emissions!E7</f>
        <v>1322.3</v>
      </c>
      <c r="G39" s="17">
        <f>[6]Emissions!F7</f>
        <v>1254.73</v>
      </c>
      <c r="H39" s="17">
        <f>[6]Emissions!G7</f>
        <v>1235.58</v>
      </c>
      <c r="I39" s="17">
        <f>[6]Emissions!H7</f>
        <v>1097.25</v>
      </c>
      <c r="J39" s="17">
        <f>[6]Emissions!I7</f>
        <v>1488.81</v>
      </c>
      <c r="K39" s="17">
        <f>[6]Emissions!J7</f>
        <v>1380.98</v>
      </c>
      <c r="L39" s="17">
        <f>[6]Emissions!K7</f>
        <v>1283.52</v>
      </c>
      <c r="M39" s="17">
        <f>[6]Emissions!L7</f>
        <v>1202.8800000000001</v>
      </c>
      <c r="N39" s="17">
        <f>[6]Emissions!M7</f>
        <v>1180.82</v>
      </c>
      <c r="O39" s="17">
        <f>[6]Emissions!N7</f>
        <v>1033.69</v>
      </c>
      <c r="Q39" s="24">
        <f>[6]Emissions!P7</f>
        <v>2147.66</v>
      </c>
      <c r="S39" t="s">
        <v>20</v>
      </c>
      <c r="T39" s="11">
        <f>(T36/SUM($Q$36:$Q$39))-1</f>
        <v>-0.29016834097207411</v>
      </c>
      <c r="U39" s="11">
        <f t="shared" ref="U39:AE39" si="75">(U36/SUM($Q$36:$Q$39))-1</f>
        <v>-0.31023835536133015</v>
      </c>
      <c r="V39" s="11">
        <f t="shared" si="75"/>
        <v>-0.31153405457258576</v>
      </c>
      <c r="W39" s="11">
        <f t="shared" si="75"/>
        <v>-0.31171725111916415</v>
      </c>
      <c r="X39" s="11">
        <f t="shared" si="75"/>
        <v>-0.30207944734598169</v>
      </c>
      <c r="Y39" s="11">
        <f t="shared" si="75"/>
        <v>-0.30743211735237685</v>
      </c>
      <c r="Z39" s="11">
        <f t="shared" si="75"/>
        <v>-0.29335096461308896</v>
      </c>
      <c r="AA39" s="11">
        <f t="shared" si="75"/>
        <v>-0.34232772862929006</v>
      </c>
      <c r="AB39" s="11">
        <f t="shared" si="75"/>
        <v>-0.44098739607759541</v>
      </c>
      <c r="AC39" s="11">
        <f t="shared" si="75"/>
        <v>-0.47003570667235128</v>
      </c>
      <c r="AD39" s="11">
        <f t="shared" si="75"/>
        <v>-0.48639848912811767</v>
      </c>
      <c r="AE39" s="11">
        <f t="shared" si="75"/>
        <v>-0.52616379769771904</v>
      </c>
    </row>
    <row r="40" spans="2:33" x14ac:dyDescent="0.25">
      <c r="C40" t="s">
        <v>21</v>
      </c>
      <c r="D40" s="17">
        <f>[6]Emissions!C8</f>
        <v>22.29</v>
      </c>
      <c r="E40" s="17">
        <f>[6]Emissions!D8</f>
        <v>29.54</v>
      </c>
      <c r="F40" s="17">
        <f>[6]Emissions!E8</f>
        <v>29.53</v>
      </c>
      <c r="G40" s="17">
        <f>[6]Emissions!F8</f>
        <v>29.78</v>
      </c>
      <c r="H40" s="17">
        <f>[6]Emissions!G8</f>
        <v>31.41</v>
      </c>
      <c r="I40" s="17">
        <f>[6]Emissions!H8</f>
        <v>32.06</v>
      </c>
      <c r="J40" s="17">
        <f>[6]Emissions!I8</f>
        <v>22.19</v>
      </c>
      <c r="K40" s="17">
        <f>[6]Emissions!J8</f>
        <v>29.61</v>
      </c>
      <c r="L40" s="17">
        <f>[6]Emissions!K8</f>
        <v>29.1</v>
      </c>
      <c r="M40" s="17">
        <f>[6]Emissions!L8</f>
        <v>29.06</v>
      </c>
      <c r="N40" s="17">
        <f>[6]Emissions!M8</f>
        <v>29.84</v>
      </c>
      <c r="O40" s="17">
        <f>[6]Emissions!N8</f>
        <v>29.16</v>
      </c>
      <c r="Q40" s="24">
        <f>[6]Emissions!P8</f>
        <v>28.5</v>
      </c>
      <c r="S40" t="s">
        <v>22</v>
      </c>
      <c r="T40" s="16">
        <f>(T37/SUM($Q$36:$Q$40))-1</f>
        <v>-0.28982691804050398</v>
      </c>
      <c r="U40" s="16">
        <f t="shared" ref="U40:AE40" si="76">(U37/SUM($Q$36:$Q$40))-1</f>
        <v>-0.30860039317219679</v>
      </c>
      <c r="V40" s="16">
        <f t="shared" si="76"/>
        <v>-0.30989162901252776</v>
      </c>
      <c r="W40" s="16">
        <f t="shared" si="76"/>
        <v>-0.31003252124157532</v>
      </c>
      <c r="X40" s="16">
        <f t="shared" si="76"/>
        <v>-0.30017006520823875</v>
      </c>
      <c r="Y40" s="16">
        <f t="shared" si="76"/>
        <v>-0.30538970790554565</v>
      </c>
      <c r="Z40" s="16">
        <f t="shared" si="76"/>
        <v>-0.29301108241698137</v>
      </c>
      <c r="AA40" s="16">
        <f t="shared" si="76"/>
        <v>-0.34052657227439831</v>
      </c>
      <c r="AB40" s="16">
        <f t="shared" si="76"/>
        <v>-0.43880470347987233</v>
      </c>
      <c r="AC40" s="16">
        <f t="shared" si="76"/>
        <v>-0.46772241910299717</v>
      </c>
      <c r="AD40" s="16">
        <f t="shared" si="76"/>
        <v>-0.48387861388567499</v>
      </c>
      <c r="AE40" s="16">
        <f t="shared" si="76"/>
        <v>-0.52356878358622105</v>
      </c>
    </row>
    <row r="41" spans="2:33" x14ac:dyDescent="0.25">
      <c r="C41" t="s">
        <v>23</v>
      </c>
      <c r="D41" s="17">
        <f>[6]Emissions!C9</f>
        <v>440.98590000000002</v>
      </c>
      <c r="E41" s="17">
        <f>[6]Emissions!D9</f>
        <v>449.71568000000002</v>
      </c>
      <c r="F41" s="17">
        <f>[6]Emissions!E9</f>
        <v>460.00868000000003</v>
      </c>
      <c r="G41" s="17">
        <f>[6]Emissions!F9</f>
        <v>461.95568000000003</v>
      </c>
      <c r="H41" s="17">
        <f>[6]Emissions!G9</f>
        <v>467.34967999999992</v>
      </c>
      <c r="I41" s="17">
        <f>[6]Emissions!H9</f>
        <v>476.98016000000001</v>
      </c>
      <c r="J41" s="17">
        <f>[6]Emissions!I9</f>
        <v>428.33125999999999</v>
      </c>
      <c r="K41" s="17">
        <f>[6]Emissions!J9</f>
        <v>415.28751999999997</v>
      </c>
      <c r="L41" s="17">
        <f>[6]Emissions!K9</f>
        <v>413.5521</v>
      </c>
      <c r="M41" s="17">
        <f>[6]Emissions!L9</f>
        <v>412.58253999999999</v>
      </c>
      <c r="N41" s="17">
        <f>[6]Emissions!M9</f>
        <v>416.72984000000002</v>
      </c>
      <c r="O41" s="17">
        <f>[6]Emissions!N9</f>
        <v>431.33605999999992</v>
      </c>
      <c r="Q41" s="24">
        <f>[6]Emissions!P9</f>
        <v>1177.68</v>
      </c>
      <c r="S41" t="s">
        <v>24</v>
      </c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G41" t="s">
        <v>32</v>
      </c>
    </row>
    <row r="42" spans="2:33" x14ac:dyDescent="0.25">
      <c r="C42" t="s">
        <v>25</v>
      </c>
      <c r="D42" s="17">
        <f>[6]Emissions!C10</f>
        <v>-744.21</v>
      </c>
      <c r="E42" s="17">
        <f>[6]Emissions!D10</f>
        <v>-749.61</v>
      </c>
      <c r="F42" s="17">
        <f>[6]Emissions!E10</f>
        <v>-755.05</v>
      </c>
      <c r="G42" s="17">
        <f>[6]Emissions!F10</f>
        <v>-760.53</v>
      </c>
      <c r="H42" s="17">
        <f>[6]Emissions!G10</f>
        <v>-766.04</v>
      </c>
      <c r="I42" s="17">
        <f>[6]Emissions!H10</f>
        <v>-771.6</v>
      </c>
      <c r="J42" s="17">
        <f>[6]Emissions!I10</f>
        <v>-744.21</v>
      </c>
      <c r="K42" s="17">
        <f>[6]Emissions!J10</f>
        <v>-749.61</v>
      </c>
      <c r="L42" s="17">
        <f>[6]Emissions!K10</f>
        <v>-755.05</v>
      </c>
      <c r="M42" s="17">
        <f>[6]Emissions!L10</f>
        <v>-760.53</v>
      </c>
      <c r="N42" s="17">
        <f>[6]Emissions!M10</f>
        <v>-766.04</v>
      </c>
      <c r="O42" s="17">
        <f>[6]Emissions!N10</f>
        <v>-771.6</v>
      </c>
      <c r="Q42" s="24">
        <f>[6]Emissions!P10</f>
        <v>-723</v>
      </c>
      <c r="S42" t="s">
        <v>26</v>
      </c>
      <c r="T42" s="16">
        <f>(D36/$Q$36)-1</f>
        <v>-0.41080431556846031</v>
      </c>
      <c r="U42" s="16">
        <f t="shared" ref="U42:AE42" si="77">(E36/$Q$36)-1</f>
        <v>-0.41005597581365927</v>
      </c>
      <c r="V42" s="16">
        <f t="shared" si="77"/>
        <v>-0.38847813351236482</v>
      </c>
      <c r="W42" s="16">
        <f t="shared" si="77"/>
        <v>-0.38409072443564496</v>
      </c>
      <c r="X42" s="16">
        <f t="shared" si="77"/>
        <v>-0.36985516418574227</v>
      </c>
      <c r="Y42" s="16">
        <f t="shared" si="77"/>
        <v>-0.34643854420122222</v>
      </c>
      <c r="Z42" s="16">
        <f t="shared" si="77"/>
        <v>-0.39704769276163032</v>
      </c>
      <c r="AA42" s="16">
        <f t="shared" si="77"/>
        <v>-0.47288230539959208</v>
      </c>
      <c r="AB42" s="16">
        <f t="shared" si="77"/>
        <v>-0.67953953585830296</v>
      </c>
      <c r="AC42" s="16">
        <f t="shared" si="77"/>
        <v>-0.73347558915719846</v>
      </c>
      <c r="AD42" s="16">
        <f t="shared" si="77"/>
        <v>-0.76869031990455461</v>
      </c>
      <c r="AE42" s="16">
        <f t="shared" si="77"/>
        <v>-0.80773227396932246</v>
      </c>
    </row>
    <row r="43" spans="2:33" x14ac:dyDescent="0.25">
      <c r="C43" t="s">
        <v>27</v>
      </c>
      <c r="D43" s="17">
        <f>[6]Emissions!C11</f>
        <v>0</v>
      </c>
      <c r="E43" s="17">
        <f>[6]Emissions!D11</f>
        <v>0</v>
      </c>
      <c r="F43" s="17">
        <f>[6]Emissions!E11</f>
        <v>0</v>
      </c>
      <c r="G43" s="17">
        <f>[6]Emissions!F11</f>
        <v>0</v>
      </c>
      <c r="H43" s="17">
        <f>[6]Emissions!G11</f>
        <v>0</v>
      </c>
      <c r="I43" s="17">
        <f>[6]Emissions!H11</f>
        <v>0</v>
      </c>
      <c r="J43" s="17">
        <f>[6]Emissions!I11</f>
        <v>0</v>
      </c>
      <c r="K43" s="17">
        <f>[6]Emissions!J11</f>
        <v>0</v>
      </c>
      <c r="L43" s="17">
        <f>[6]Emissions!K11</f>
        <v>0</v>
      </c>
      <c r="M43" s="17">
        <f>[6]Emissions!L11</f>
        <v>0</v>
      </c>
      <c r="N43" s="17">
        <f>[6]Emissions!M11</f>
        <v>0</v>
      </c>
      <c r="O43" s="17">
        <f>[6]Emissions!N11</f>
        <v>0</v>
      </c>
      <c r="Q43" s="24">
        <f>[6]Emissions!P11</f>
        <v>0</v>
      </c>
    </row>
    <row r="44" spans="2:33" x14ac:dyDescent="0.25">
      <c r="B44" s="14" t="s">
        <v>33</v>
      </c>
      <c r="C44" t="s">
        <v>8</v>
      </c>
      <c r="D44" s="17">
        <f>[7]Emissions!C4</f>
        <v>1090.61392148052</v>
      </c>
      <c r="E44" s="17">
        <f>[7]Emissions!D4</f>
        <v>979.59857204458103</v>
      </c>
      <c r="F44" s="17">
        <f>[7]Emissions!E4</f>
        <v>906.24422783061641</v>
      </c>
      <c r="G44" s="17"/>
      <c r="H44" s="17"/>
      <c r="I44" s="17"/>
      <c r="J44" s="17">
        <f>[7]Emissions!I4</f>
        <v>1194.845278180504</v>
      </c>
      <c r="K44" s="17">
        <f>[7]Emissions!J4</f>
        <v>482.81984665287968</v>
      </c>
      <c r="L44" s="17">
        <f>[7]Emissions!K4</f>
        <v>588.5355894123727</v>
      </c>
      <c r="M44" s="17"/>
      <c r="N44" s="17"/>
      <c r="O44" s="17"/>
      <c r="Q44" s="32">
        <f>[7]Emissions!P4</f>
        <v>2437.5330357062999</v>
      </c>
      <c r="S44" t="s">
        <v>9</v>
      </c>
      <c r="T44" s="15">
        <f>SUM(D44:D47)</f>
        <v>4117.2258267052721</v>
      </c>
      <c r="U44" s="15">
        <f t="shared" ref="U44" si="78">SUM(E44:E47)</f>
        <v>3884.9935535943996</v>
      </c>
      <c r="V44" s="15">
        <f t="shared" ref="V44" si="79">SUM(F44:F47)</f>
        <v>3684.1502498148657</v>
      </c>
      <c r="W44" s="15"/>
      <c r="X44" s="15"/>
      <c r="Y44" s="15"/>
      <c r="Z44" s="15">
        <f t="shared" ref="Z44" si="80">SUM(J44:J47)</f>
        <v>4218.1858245206904</v>
      </c>
      <c r="AA44" s="15">
        <f t="shared" ref="AA44" si="81">SUM(K44:K47)</f>
        <v>3361.9662453721448</v>
      </c>
      <c r="AB44" s="15">
        <f t="shared" ref="AB44" si="82">SUM(L44:L47)</f>
        <v>3199.3063107725648</v>
      </c>
      <c r="AC44" s="15"/>
      <c r="AD44" s="15"/>
      <c r="AE44" s="15"/>
    </row>
    <row r="45" spans="2:33" x14ac:dyDescent="0.25">
      <c r="C45" t="s">
        <v>13</v>
      </c>
      <c r="D45" s="17">
        <f>[7]Emissions!C5</f>
        <v>813.89512670971533</v>
      </c>
      <c r="E45" s="17">
        <f>[7]Emissions!D5</f>
        <v>822.69368187542625</v>
      </c>
      <c r="F45" s="17">
        <f>[7]Emissions!E5</f>
        <v>827.1127708460441</v>
      </c>
      <c r="G45" s="17"/>
      <c r="H45" s="17"/>
      <c r="I45" s="17"/>
      <c r="J45" s="17">
        <f>[7]Emissions!I5</f>
        <v>813.9250963432828</v>
      </c>
      <c r="K45" s="17">
        <f>[7]Emissions!J5</f>
        <v>815.4119260782594</v>
      </c>
      <c r="L45" s="17">
        <f>[7]Emissions!K5</f>
        <v>702.81426574292493</v>
      </c>
      <c r="M45" s="17"/>
      <c r="N45" s="17"/>
      <c r="O45" s="17"/>
      <c r="Q45" s="32">
        <f>[7]Emissions!P5</f>
        <v>851.49999999999739</v>
      </c>
      <c r="S45" t="s">
        <v>14</v>
      </c>
      <c r="T45" s="15">
        <f>SUM(D44:D48)</f>
        <v>4516.9898835265749</v>
      </c>
      <c r="U45" s="15">
        <f t="shared" ref="U45" si="83">SUM(E44:E48)</f>
        <v>4267.337930805681</v>
      </c>
      <c r="V45" s="15">
        <f t="shared" ref="V45" si="84">SUM(F44:F48)</f>
        <v>4069.2151305371676</v>
      </c>
      <c r="W45" s="15"/>
      <c r="X45" s="15"/>
      <c r="Y45" s="15"/>
      <c r="Z45" s="15">
        <f t="shared" ref="Z45" si="85">SUM(J44:J48)</f>
        <v>4617.6627799517901</v>
      </c>
      <c r="AA45" s="15">
        <f t="shared" ref="AA45" si="86">SUM(K44:K48)</f>
        <v>3731.4234162069934</v>
      </c>
      <c r="AB45" s="15">
        <f t="shared" ref="AB45" si="87">SUM(L44:L48)</f>
        <v>3572.5756357527152</v>
      </c>
      <c r="AC45" s="15"/>
      <c r="AD45" s="15"/>
      <c r="AE45" s="15"/>
    </row>
    <row r="46" spans="2:33" x14ac:dyDescent="0.25">
      <c r="C46" t="s">
        <v>16</v>
      </c>
      <c r="D46" s="17">
        <f>[7]Emissions!C6</f>
        <v>576.09925099999884</v>
      </c>
      <c r="E46" s="17">
        <f>[7]Emissions!D6</f>
        <v>571.50176699999884</v>
      </c>
      <c r="F46" s="17">
        <f>[7]Emissions!E6</f>
        <v>565.6639759999988</v>
      </c>
      <c r="G46" s="17"/>
      <c r="H46" s="17"/>
      <c r="I46" s="17"/>
      <c r="J46" s="17">
        <f>[7]Emissions!I6</f>
        <v>572.61022399999877</v>
      </c>
      <c r="K46" s="17">
        <f>[7]Emissions!J6</f>
        <v>571.0736249999992</v>
      </c>
      <c r="L46" s="17">
        <f>[7]Emissions!K6</f>
        <v>561.91441599999894</v>
      </c>
      <c r="M46" s="17"/>
      <c r="N46" s="17"/>
      <c r="O46" s="17"/>
      <c r="Q46" s="32">
        <f>[7]Emissions!P6</f>
        <v>585.99999999999886</v>
      </c>
      <c r="S46" t="s">
        <v>17</v>
      </c>
      <c r="T46" s="15">
        <f>SUM(D44:D51)</f>
        <v>4965.238249199353</v>
      </c>
      <c r="U46" s="15">
        <f t="shared" ref="U46:AB46" si="88">SUM(E44:E51)</f>
        <v>4642.259264039998</v>
      </c>
      <c r="V46" s="15">
        <f t="shared" si="88"/>
        <v>4340.7418518048089</v>
      </c>
      <c r="W46" s="15"/>
      <c r="X46" s="15"/>
      <c r="Y46" s="15"/>
      <c r="Z46" s="15">
        <f t="shared" si="88"/>
        <v>5047.5972103542308</v>
      </c>
      <c r="AA46" s="15">
        <f t="shared" si="88"/>
        <v>4018.3587885305378</v>
      </c>
      <c r="AB46" s="15">
        <f t="shared" si="88"/>
        <v>3784.4204450999746</v>
      </c>
      <c r="AC46" s="15"/>
      <c r="AD46" s="15"/>
      <c r="AE46" s="15"/>
    </row>
    <row r="47" spans="2:33" x14ac:dyDescent="0.25">
      <c r="C47" t="s">
        <v>19</v>
      </c>
      <c r="D47" s="17">
        <f>[7]Emissions!C7</f>
        <v>1636.6175275150383</v>
      </c>
      <c r="E47" s="17">
        <f>[7]Emissions!D7</f>
        <v>1511.1995326743938</v>
      </c>
      <c r="F47" s="17">
        <f>[7]Emissions!E7</f>
        <v>1385.1292751382059</v>
      </c>
      <c r="G47" s="17"/>
      <c r="H47" s="17"/>
      <c r="I47" s="17"/>
      <c r="J47" s="17">
        <f>[7]Emissions!I7</f>
        <v>1636.8052259969049</v>
      </c>
      <c r="K47" s="17">
        <f>[7]Emissions!J7</f>
        <v>1492.6608476410065</v>
      </c>
      <c r="L47" s="17">
        <f>[7]Emissions!K7</f>
        <v>1346.0420396172681</v>
      </c>
      <c r="M47" s="17"/>
      <c r="N47" s="17"/>
      <c r="O47" s="17"/>
      <c r="Q47" s="32">
        <f>[7]Emissions!P7</f>
        <v>1877.0669642936946</v>
      </c>
      <c r="S47" t="s">
        <v>20</v>
      </c>
      <c r="T47" s="11">
        <f>(T44/SUM($Q$44:$Q$47))-1</f>
        <v>-0.28422214031305459</v>
      </c>
      <c r="U47" s="11">
        <f t="shared" ref="U47:AB47" si="89">(U44/SUM($Q$44:$Q$47))-1</f>
        <v>-0.32459561662794356</v>
      </c>
      <c r="V47" s="11">
        <f t="shared" si="89"/>
        <v>-0.35951213473081622</v>
      </c>
      <c r="W47" s="11"/>
      <c r="X47" s="11"/>
      <c r="Y47" s="11"/>
      <c r="Z47" s="11">
        <f t="shared" si="89"/>
        <v>-0.26667029006437692</v>
      </c>
      <c r="AA47" s="11">
        <f t="shared" si="89"/>
        <v>-0.41552367911334109</v>
      </c>
      <c r="AB47" s="11">
        <f t="shared" si="89"/>
        <v>-0.44380203564392651</v>
      </c>
      <c r="AC47" s="11"/>
      <c r="AD47" s="11"/>
      <c r="AE47" s="11"/>
    </row>
    <row r="48" spans="2:33" x14ac:dyDescent="0.25">
      <c r="C48" t="s">
        <v>21</v>
      </c>
      <c r="D48" s="17">
        <f>[7]Emissions!C8</f>
        <v>399.76405682130263</v>
      </c>
      <c r="E48" s="17">
        <f>[7]Emissions!D8</f>
        <v>382.34437721128165</v>
      </c>
      <c r="F48" s="17">
        <f>[7]Emissions!E8</f>
        <v>385.06488072230201</v>
      </c>
      <c r="G48" s="17"/>
      <c r="H48" s="17"/>
      <c r="I48" s="17"/>
      <c r="J48" s="17">
        <f>[7]Emissions!I8</f>
        <v>399.47695543109927</v>
      </c>
      <c r="K48" s="17">
        <f>[7]Emissions!J8</f>
        <v>369.45717083484851</v>
      </c>
      <c r="L48" s="17">
        <f>[7]Emissions!K8</f>
        <v>373.2693249801506</v>
      </c>
      <c r="M48" s="17"/>
      <c r="N48" s="17"/>
      <c r="O48" s="17"/>
      <c r="Q48" s="32">
        <f>[7]Emissions!P8</f>
        <v>381.39369035320755</v>
      </c>
      <c r="S48" t="s">
        <v>22</v>
      </c>
      <c r="T48" s="11">
        <f>(T45/SUM($Q$44:$Q$48))-1</f>
        <v>-0.26355351263653726</v>
      </c>
      <c r="U48" s="11">
        <f t="shared" ref="U48:AB48" si="90">(U45/SUM($Q$44:$Q$48))-1</f>
        <v>-0.30425657117453631</v>
      </c>
      <c r="V48" s="11">
        <f t="shared" si="90"/>
        <v>-0.33655835711753357</v>
      </c>
      <c r="W48" s="11"/>
      <c r="X48" s="11"/>
      <c r="Y48" s="11"/>
      <c r="Z48" s="11">
        <f t="shared" si="90"/>
        <v>-0.24713988257386121</v>
      </c>
      <c r="AA48" s="11">
        <f t="shared" si="90"/>
        <v>-0.39163165324914206</v>
      </c>
      <c r="AB48" s="11">
        <f t="shared" si="90"/>
        <v>-0.41753007076999404</v>
      </c>
      <c r="AC48" s="11"/>
      <c r="AD48" s="11"/>
      <c r="AE48" s="11"/>
    </row>
    <row r="49" spans="2:33" x14ac:dyDescent="0.25">
      <c r="C49" t="s">
        <v>23</v>
      </c>
      <c r="D49" s="17">
        <f>[7]Emissions!C9</f>
        <v>1220.0038400548513</v>
      </c>
      <c r="E49" s="17">
        <f>[7]Emissions!D9</f>
        <v>1180.2902323909952</v>
      </c>
      <c r="F49" s="17">
        <f>[7]Emissions!E9</f>
        <v>1133.3649627079108</v>
      </c>
      <c r="G49" s="17"/>
      <c r="H49" s="17"/>
      <c r="I49" s="17"/>
      <c r="J49" s="17">
        <f>[7]Emissions!I9</f>
        <v>1216.7040277610749</v>
      </c>
      <c r="K49" s="17">
        <f>[7]Emissions!J9</f>
        <v>1135.6006046832952</v>
      </c>
      <c r="L49" s="17">
        <f>[7]Emissions!K9</f>
        <v>1099.8026285324654</v>
      </c>
      <c r="M49" s="17"/>
      <c r="N49" s="17"/>
      <c r="O49" s="17"/>
      <c r="Q49" s="32">
        <f>[7]Emissions!P9</f>
        <v>1296.9400960620301</v>
      </c>
      <c r="S49" t="s">
        <v>24</v>
      </c>
      <c r="T49" s="16">
        <f t="shared" ref="T49:Z49" si="91">(T46/SUM($Q$44:$Q$50))-1</f>
        <v>-0.25230578293070438</v>
      </c>
      <c r="U49" s="16">
        <f t="shared" si="91"/>
        <v>-0.30094182158957439</v>
      </c>
      <c r="V49" s="16">
        <f t="shared" si="91"/>
        <v>-0.34634605279848019</v>
      </c>
      <c r="W49" s="16"/>
      <c r="X49" s="16"/>
      <c r="Y49" s="16"/>
      <c r="Z49" s="16">
        <f t="shared" si="91"/>
        <v>-0.23990369548016433</v>
      </c>
      <c r="AA49" s="16">
        <f>(AA46/SUM($Q$44:$Q$50))-1</f>
        <v>-0.39489235410237544</v>
      </c>
      <c r="AB49" s="16">
        <f>(AB46/SUM($Q$44:$Q$50))-1</f>
        <v>-0.43012013930724613</v>
      </c>
      <c r="AC49" s="16"/>
      <c r="AD49" s="16"/>
      <c r="AE49" s="16"/>
    </row>
    <row r="50" spans="2:33" x14ac:dyDescent="0.25">
      <c r="C50" t="s">
        <v>25</v>
      </c>
      <c r="D50" s="17">
        <f>[7]Emissions!C10</f>
        <v>-771.75547438207309</v>
      </c>
      <c r="E50" s="17">
        <f>[7]Emissions!D10</f>
        <v>-805.36889915667825</v>
      </c>
      <c r="F50" s="17">
        <f>[7]Emissions!E10</f>
        <v>-861.83824144026971</v>
      </c>
      <c r="G50" s="17"/>
      <c r="H50" s="17"/>
      <c r="I50" s="17"/>
      <c r="J50" s="17">
        <f>[7]Emissions!I10</f>
        <v>-786.76959735863397</v>
      </c>
      <c r="K50" s="17">
        <f>[7]Emissions!J10</f>
        <v>-848.66523235975092</v>
      </c>
      <c r="L50" s="17">
        <f>[7]Emissions!K10</f>
        <v>-887.95781918520561</v>
      </c>
      <c r="M50" s="17"/>
      <c r="N50" s="17"/>
      <c r="O50" s="17"/>
      <c r="Q50" s="32">
        <f>[7]Emissions!P10</f>
        <v>-789.69999999999914</v>
      </c>
      <c r="S50" t="s">
        <v>26</v>
      </c>
      <c r="T50" s="16">
        <f>(D44/$Q$44)-1</f>
        <v>-0.55257471160200966</v>
      </c>
      <c r="U50" s="16">
        <f t="shared" ref="U50:AB50" si="92">(E44/$Q$44)-1</f>
        <v>-0.59811885308018709</v>
      </c>
      <c r="V50" s="16">
        <f t="shared" si="92"/>
        <v>-0.62821253515112963</v>
      </c>
      <c r="W50" s="16"/>
      <c r="X50" s="16"/>
      <c r="Y50" s="16"/>
      <c r="Z50" s="16">
        <f t="shared" si="92"/>
        <v>-0.50981370891070388</v>
      </c>
      <c r="AA50" s="16">
        <f t="shared" si="92"/>
        <v>-0.80192274747448589</v>
      </c>
      <c r="AB50" s="16">
        <f t="shared" si="92"/>
        <v>-0.75855277414041755</v>
      </c>
      <c r="AC50" s="16"/>
      <c r="AD50" s="16"/>
      <c r="AE50" s="16"/>
    </row>
    <row r="51" spans="2:33" x14ac:dyDescent="0.25">
      <c r="C51" t="s">
        <v>27</v>
      </c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Q51" s="28"/>
    </row>
    <row r="52" spans="2:33" x14ac:dyDescent="0.25">
      <c r="B52" s="14" t="s">
        <v>34</v>
      </c>
      <c r="C52" t="s">
        <v>8</v>
      </c>
      <c r="D52" s="17">
        <f>[8]Emissions!C4</f>
        <v>1361.6531374127601</v>
      </c>
      <c r="E52" s="17">
        <f>[8]Emissions!D4</f>
        <v>1238.16547546738</v>
      </c>
      <c r="F52" s="17">
        <f>[8]Emissions!E4</f>
        <v>1165.17798641427</v>
      </c>
      <c r="G52" s="17">
        <f>[8]Emissions!F4</f>
        <v>1124.6619767613799</v>
      </c>
      <c r="H52" s="17"/>
      <c r="I52" s="17"/>
      <c r="J52" s="17">
        <f>[8]Emissions!I4</f>
        <v>1152.9785462989701</v>
      </c>
      <c r="K52" s="17">
        <f>[8]Emissions!J4</f>
        <v>413.51352477128199</v>
      </c>
      <c r="L52" s="17">
        <f>[8]Emissions!K4</f>
        <v>323.38378502022999</v>
      </c>
      <c r="M52" s="17">
        <f>[8]Emissions!L4</f>
        <v>491.183994655079</v>
      </c>
      <c r="N52" s="17"/>
      <c r="O52" s="17"/>
      <c r="Q52" s="24"/>
      <c r="S52" t="s">
        <v>26</v>
      </c>
      <c r="T52" s="16">
        <f>(D52/$AJ$5)-1</f>
        <v>-0.4326681649044789</v>
      </c>
      <c r="U52" s="16">
        <f t="shared" ref="U52:AC52" si="93">(E52/$AJ$5)-1</f>
        <v>-0.48411921358802545</v>
      </c>
      <c r="V52" s="16">
        <f t="shared" si="93"/>
        <v>-0.51452940026904292</v>
      </c>
      <c r="W52" s="16">
        <f t="shared" si="93"/>
        <v>-0.53141036758410898</v>
      </c>
      <c r="X52" s="16"/>
      <c r="Y52" s="16"/>
      <c r="Z52" s="16">
        <f t="shared" si="93"/>
        <v>-0.51961228853007368</v>
      </c>
      <c r="AA52" s="16">
        <f t="shared" si="93"/>
        <v>-0.82770987676710051</v>
      </c>
      <c r="AB52" s="16">
        <f t="shared" si="93"/>
        <v>-0.86526237030947462</v>
      </c>
      <c r="AC52" s="16">
        <f t="shared" si="93"/>
        <v>-0.7953485293716599</v>
      </c>
      <c r="AD52" s="16"/>
      <c r="AE52" s="16"/>
    </row>
    <row r="53" spans="2:33" x14ac:dyDescent="0.25">
      <c r="C53" t="s">
        <v>13</v>
      </c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Q53" s="24"/>
    </row>
    <row r="54" spans="2:33" x14ac:dyDescent="0.25">
      <c r="C54" t="s">
        <v>16</v>
      </c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Q54" s="24"/>
    </row>
    <row r="55" spans="2:33" x14ac:dyDescent="0.25">
      <c r="C55" t="s">
        <v>19</v>
      </c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Q55" s="24"/>
    </row>
    <row r="56" spans="2:33" x14ac:dyDescent="0.25">
      <c r="C56" t="s">
        <v>21</v>
      </c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Q56" s="24"/>
    </row>
    <row r="57" spans="2:33" x14ac:dyDescent="0.25">
      <c r="C57" t="s">
        <v>23</v>
      </c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Q57" s="24"/>
    </row>
    <row r="58" spans="2:33" x14ac:dyDescent="0.25">
      <c r="C58" t="s">
        <v>25</v>
      </c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Q58" s="24"/>
    </row>
    <row r="59" spans="2:33" x14ac:dyDescent="0.25">
      <c r="C59" t="s">
        <v>27</v>
      </c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Q59" s="24"/>
    </row>
    <row r="60" spans="2:33" x14ac:dyDescent="0.25">
      <c r="B60" s="14" t="s">
        <v>35</v>
      </c>
      <c r="C60" t="s">
        <v>8</v>
      </c>
      <c r="D60" s="17">
        <f>[9]Emissions!C4</f>
        <v>1338.3658881070323</v>
      </c>
      <c r="E60" s="17">
        <f>[9]Emissions!D4</f>
        <v>1125.0574146028951</v>
      </c>
      <c r="F60" s="17">
        <f>[9]Emissions!E4</f>
        <v>1097.1503547342222</v>
      </c>
      <c r="G60" s="17">
        <f>[9]Emissions!F4</f>
        <v>1231.5110881855478</v>
      </c>
      <c r="H60" s="17">
        <f>[9]Emissions!G4</f>
        <v>1135.1038861994789</v>
      </c>
      <c r="I60" s="17">
        <f>[9]Emissions!H4</f>
        <v>1000.4238031946613</v>
      </c>
      <c r="J60" s="17">
        <f>[9]Emissions!I4</f>
        <v>1325.9085100834352</v>
      </c>
      <c r="K60" s="17">
        <f>[9]Emissions!J4</f>
        <v>999.66625419476827</v>
      </c>
      <c r="L60" s="17">
        <f>[9]Emissions!K4</f>
        <v>500.03751964597006</v>
      </c>
      <c r="M60" s="17">
        <f>[9]Emissions!L4</f>
        <v>581.58989714842926</v>
      </c>
      <c r="N60" s="17">
        <f>[9]Emissions!M4</f>
        <v>399.14153124775396</v>
      </c>
      <c r="O60" s="17">
        <f>[9]Emissions!N4</f>
        <v>415.69533935001493</v>
      </c>
      <c r="Q60" s="24">
        <f>[9]Emissions!P4</f>
        <v>2400.1</v>
      </c>
      <c r="S60" t="s">
        <v>9</v>
      </c>
      <c r="T60" s="15">
        <f>SUM(D60:D63)</f>
        <v>4501.1535768231661</v>
      </c>
      <c r="U60" s="15">
        <f t="shared" ref="U60" si="94">SUM(E60:E63)</f>
        <v>4119.104928748784</v>
      </c>
      <c r="V60" s="15">
        <f t="shared" ref="V60" si="95">SUM(F60:F63)</f>
        <v>3883.0414979252696</v>
      </c>
      <c r="W60" s="15">
        <f t="shared" ref="W60:X60" si="96">SUM(G60:G63)</f>
        <v>3820.1855217967959</v>
      </c>
      <c r="X60" s="15">
        <f t="shared" si="96"/>
        <v>3537.6967125459114</v>
      </c>
      <c r="Y60" s="15">
        <f t="shared" ref="Y60" si="97">SUM(I60:I63)</f>
        <v>3211.0096985457831</v>
      </c>
      <c r="Z60" s="15">
        <f t="shared" ref="Z60" si="98">SUM(J60:J63)</f>
        <v>4459.5563671215596</v>
      </c>
      <c r="AA60" s="15">
        <f t="shared" ref="AA60" si="99">SUM(K60:K63)</f>
        <v>3920.6145139930914</v>
      </c>
      <c r="AB60" s="15">
        <f t="shared" ref="AB60" si="100">SUM(L60:L63)</f>
        <v>3158.1921519295556</v>
      </c>
      <c r="AC60" s="15">
        <f t="shared" ref="AC60:AD60" si="101">SUM(M60:M63)</f>
        <v>2998.2625428865072</v>
      </c>
      <c r="AD60" s="15">
        <f t="shared" si="101"/>
        <v>2582.0042381603062</v>
      </c>
      <c r="AE60" s="15">
        <f t="shared" ref="AE60" si="102">SUM(O60:O63)</f>
        <v>2401.7573686327514</v>
      </c>
      <c r="AG60" t="s">
        <v>36</v>
      </c>
    </row>
    <row r="61" spans="2:33" x14ac:dyDescent="0.25">
      <c r="C61" t="s">
        <v>13</v>
      </c>
      <c r="D61" s="17">
        <f>[9]Emissions!C5</f>
        <v>933.81245031708181</v>
      </c>
      <c r="E61" s="17">
        <f>[9]Emissions!D5</f>
        <v>945.37163737842252</v>
      </c>
      <c r="F61" s="17">
        <f>[9]Emissions!E5</f>
        <v>912.41925868373892</v>
      </c>
      <c r="G61" s="17">
        <f>[9]Emissions!F5</f>
        <v>890.08884322262679</v>
      </c>
      <c r="H61" s="17">
        <f>[9]Emissions!G5</f>
        <v>855.10405365089196</v>
      </c>
      <c r="I61" s="17">
        <f>[9]Emissions!H5</f>
        <v>810.21700559869782</v>
      </c>
      <c r="J61" s="17">
        <f>[9]Emissions!I5</f>
        <v>923.51570682181114</v>
      </c>
      <c r="K61" s="17">
        <f>[9]Emissions!J5</f>
        <v>929.87779969934127</v>
      </c>
      <c r="L61" s="17">
        <f>[9]Emissions!K5</f>
        <v>863.9506377418968</v>
      </c>
      <c r="M61" s="17">
        <f>[9]Emissions!L5</f>
        <v>810.55248008097146</v>
      </c>
      <c r="N61" s="17">
        <f>[9]Emissions!M5</f>
        <v>736.99812683475989</v>
      </c>
      <c r="O61" s="17">
        <f>[9]Emissions!N5</f>
        <v>685.1548082249933</v>
      </c>
      <c r="Q61" s="24">
        <f>[9]Emissions!P5</f>
        <v>851.5</v>
      </c>
      <c r="S61" t="s">
        <v>14</v>
      </c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</row>
    <row r="62" spans="2:33" x14ac:dyDescent="0.25">
      <c r="C62" t="s">
        <v>16</v>
      </c>
      <c r="D62" s="17">
        <f>[9]Emissions!C6</f>
        <v>536.1788827271165</v>
      </c>
      <c r="E62" s="17">
        <f>[9]Emissions!D6</f>
        <v>516.52429176034491</v>
      </c>
      <c r="F62" s="17">
        <f>[9]Emissions!E6</f>
        <v>494.91871570262163</v>
      </c>
      <c r="G62" s="17">
        <f>[9]Emissions!F6</f>
        <v>475.50114055458266</v>
      </c>
      <c r="H62" s="17">
        <f>[9]Emissions!G6</f>
        <v>454.50511135633172</v>
      </c>
      <c r="I62" s="17">
        <f>[9]Emissions!H6</f>
        <v>430.56817312125855</v>
      </c>
      <c r="J62" s="17">
        <f>[9]Emissions!I6</f>
        <v>523.33655237976097</v>
      </c>
      <c r="K62" s="17">
        <f>[9]Emissions!J6</f>
        <v>491.90305488677882</v>
      </c>
      <c r="L62" s="17">
        <f>[9]Emissions!K6</f>
        <v>468.54095976483626</v>
      </c>
      <c r="M62" s="17">
        <f>[9]Emissions!L6</f>
        <v>450.70349699079168</v>
      </c>
      <c r="N62" s="17">
        <f>[9]Emissions!M6</f>
        <v>425.51363760393178</v>
      </c>
      <c r="O62" s="17">
        <f>[9]Emissions!N6</f>
        <v>400.8608308613276</v>
      </c>
      <c r="Q62" s="24">
        <f>[9]Emissions!P6</f>
        <v>586</v>
      </c>
      <c r="S62" t="s">
        <v>17</v>
      </c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</row>
    <row r="63" spans="2:33" x14ac:dyDescent="0.25">
      <c r="C63" t="s">
        <v>19</v>
      </c>
      <c r="D63" s="17">
        <f>[9]Emissions!C7</f>
        <v>1692.7963556719355</v>
      </c>
      <c r="E63" s="17">
        <f>[9]Emissions!D7</f>
        <v>1532.1515850071214</v>
      </c>
      <c r="F63" s="17">
        <f>[9]Emissions!E7</f>
        <v>1378.5531688046867</v>
      </c>
      <c r="G63" s="17">
        <f>[9]Emissions!F7</f>
        <v>1223.0844498340384</v>
      </c>
      <c r="H63" s="17">
        <f>[9]Emissions!G7</f>
        <v>1092.9836613392092</v>
      </c>
      <c r="I63" s="17">
        <f>[9]Emissions!H7</f>
        <v>969.80071663116519</v>
      </c>
      <c r="J63" s="17">
        <f>[9]Emissions!I7</f>
        <v>1686.7955978365521</v>
      </c>
      <c r="K63" s="17">
        <f>[9]Emissions!J7</f>
        <v>1499.1674052122032</v>
      </c>
      <c r="L63" s="17">
        <f>[9]Emissions!K7</f>
        <v>1325.6630347768523</v>
      </c>
      <c r="M63" s="17">
        <f>[9]Emissions!L7</f>
        <v>1155.4166686663148</v>
      </c>
      <c r="N63" s="17">
        <f>[9]Emissions!M7</f>
        <v>1020.3509424738604</v>
      </c>
      <c r="O63" s="17">
        <f>[9]Emissions!N7</f>
        <v>900.04639019641581</v>
      </c>
      <c r="Q63" s="24">
        <f>[9]Emissions!P7</f>
        <v>1971.8999999999999</v>
      </c>
      <c r="S63" t="s">
        <v>20</v>
      </c>
      <c r="T63" s="16">
        <f>(T60/SUM($Q$60:$Q$63))-1</f>
        <v>-0.22520809418656229</v>
      </c>
      <c r="U63" s="16">
        <f>(U60/SUM($Q$60:$Q$63))-1</f>
        <v>-0.29097083591552042</v>
      </c>
      <c r="V63" s="16">
        <f t="shared" ref="V63:AE63" si="103">(V60/SUM($Q$60:$Q$63))-1</f>
        <v>-0.33160487168856712</v>
      </c>
      <c r="W63" s="16">
        <f t="shared" si="103"/>
        <v>-0.34242438733164715</v>
      </c>
      <c r="X63" s="16">
        <f t="shared" si="103"/>
        <v>-0.39104970951959528</v>
      </c>
      <c r="Y63" s="16">
        <f t="shared" si="103"/>
        <v>-0.44728295059027745</v>
      </c>
      <c r="Z63" s="16">
        <f t="shared" si="103"/>
        <v>-0.23236829897210443</v>
      </c>
      <c r="AA63" s="16">
        <f t="shared" si="103"/>
        <v>-0.3251373588100368</v>
      </c>
      <c r="AB63" s="16">
        <f t="shared" si="103"/>
        <v>-0.45637453276021078</v>
      </c>
      <c r="AC63" s="16">
        <f t="shared" si="103"/>
        <v>-0.48390351271425991</v>
      </c>
      <c r="AD63" s="16">
        <f t="shared" si="103"/>
        <v>-0.55555482603316875</v>
      </c>
      <c r="AE63" s="16">
        <f t="shared" si="103"/>
        <v>-0.58658105368228741</v>
      </c>
    </row>
    <row r="64" spans="2:33" x14ac:dyDescent="0.25">
      <c r="C64" t="s">
        <v>21</v>
      </c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Q64" s="24"/>
      <c r="S64" t="s">
        <v>22</v>
      </c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5"/>
    </row>
    <row r="65" spans="2:33" x14ac:dyDescent="0.25">
      <c r="C65" t="s">
        <v>23</v>
      </c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Q65" s="24"/>
      <c r="S65" t="s">
        <v>24</v>
      </c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</row>
    <row r="66" spans="2:33" x14ac:dyDescent="0.25">
      <c r="C66" t="s">
        <v>25</v>
      </c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Q66" s="24"/>
      <c r="S66" t="s">
        <v>26</v>
      </c>
      <c r="T66" s="16">
        <f>(D60/$Q$60)-1</f>
        <v>-0.44237078117285433</v>
      </c>
      <c r="U66" s="16">
        <f t="shared" ref="U66:AE66" si="104">(E60/$Q$60)-1</f>
        <v>-0.53124560868176529</v>
      </c>
      <c r="V66" s="16">
        <f t="shared" si="104"/>
        <v>-0.54287306581633166</v>
      </c>
      <c r="W66" s="16">
        <f t="shared" si="104"/>
        <v>-0.48689175943271201</v>
      </c>
      <c r="X66" s="16">
        <f t="shared" si="104"/>
        <v>-0.52705975326049792</v>
      </c>
      <c r="Y66" s="16">
        <f t="shared" si="104"/>
        <v>-0.58317411641404049</v>
      </c>
      <c r="Z66" s="16">
        <f t="shared" si="104"/>
        <v>-0.44756113908444017</v>
      </c>
      <c r="AA66" s="16">
        <f t="shared" si="104"/>
        <v>-0.58348974867931824</v>
      </c>
      <c r="AB66" s="16">
        <f t="shared" si="104"/>
        <v>-0.79165971432608218</v>
      </c>
      <c r="AC66" s="16">
        <f t="shared" si="104"/>
        <v>-0.75768097281428726</v>
      </c>
      <c r="AD66" s="16">
        <f t="shared" si="104"/>
        <v>-0.83369795789852341</v>
      </c>
      <c r="AE66" s="16">
        <f t="shared" si="104"/>
        <v>-0.82680082523644227</v>
      </c>
    </row>
    <row r="67" spans="2:33" x14ac:dyDescent="0.25">
      <c r="C67" t="s">
        <v>27</v>
      </c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Q67" s="24"/>
    </row>
    <row r="68" spans="2:33" x14ac:dyDescent="0.25">
      <c r="B68" s="14" t="s">
        <v>37</v>
      </c>
      <c r="C68" t="s">
        <v>8</v>
      </c>
      <c r="D68" s="17">
        <f>[10]Emissions!C4</f>
        <v>1437.5</v>
      </c>
      <c r="E68" s="17">
        <f>[10]Emissions!D4</f>
        <v>981</v>
      </c>
      <c r="F68" s="17">
        <f>[10]Emissions!E4</f>
        <v>775</v>
      </c>
      <c r="G68" s="17">
        <f>[10]Emissions!F4</f>
        <v>742</v>
      </c>
      <c r="H68" s="17">
        <f>[10]Emissions!G4</f>
        <v>737.5</v>
      </c>
      <c r="I68" s="17">
        <f>[10]Emissions!H4</f>
        <v>733</v>
      </c>
      <c r="J68" s="17">
        <f>[10]Emissions!O4</f>
        <v>1462</v>
      </c>
      <c r="K68" s="17">
        <f>[10]Emissions!P4</f>
        <v>743</v>
      </c>
      <c r="L68" s="17">
        <f>[10]Emissions!Q4</f>
        <v>368</v>
      </c>
      <c r="M68" s="17">
        <f>[10]Emissions!R4</f>
        <v>548</v>
      </c>
      <c r="N68" s="17">
        <f>[10]Emissions!S4</f>
        <v>661</v>
      </c>
      <c r="O68" s="17">
        <f>[10]Emissions!T4</f>
        <v>774</v>
      </c>
      <c r="Q68" s="24">
        <f>[10]Emissions!AE4</f>
        <v>2400</v>
      </c>
      <c r="S68" t="s">
        <v>9</v>
      </c>
      <c r="T68" s="15">
        <f>SUM(D68:D71)</f>
        <v>4707.5</v>
      </c>
      <c r="U68" s="15">
        <f t="shared" ref="U68" si="105">SUM(E68:E71)</f>
        <v>4050</v>
      </c>
      <c r="V68" s="15">
        <f t="shared" ref="V68" si="106">SUM(F68:F71)</f>
        <v>3600</v>
      </c>
      <c r="W68" s="15">
        <f t="shared" ref="W68:X68" si="107">SUM(G68:G71)</f>
        <v>3384</v>
      </c>
      <c r="X68" s="15">
        <f t="shared" si="107"/>
        <v>3248.5</v>
      </c>
      <c r="Y68" s="15">
        <f t="shared" ref="Y68" si="108">SUM(I68:I71)</f>
        <v>3113</v>
      </c>
      <c r="Z68" s="15">
        <f t="shared" ref="Z68" si="109">SUM(J68:J71)</f>
        <v>4671</v>
      </c>
      <c r="AA68" s="15">
        <f t="shared" ref="AA68" si="110">SUM(K68:K71)</f>
        <v>3590</v>
      </c>
      <c r="AB68" s="15">
        <f t="shared" ref="AB68" si="111">SUM(L68:L71)</f>
        <v>2650</v>
      </c>
      <c r="AC68" s="15">
        <f t="shared" ref="AC68:AD68" si="112">SUM(M68:M71)</f>
        <v>2546</v>
      </c>
      <c r="AD68" s="15">
        <f t="shared" si="112"/>
        <v>2535</v>
      </c>
      <c r="AE68" s="15">
        <f t="shared" ref="AE68" si="113">SUM(O68:O71)</f>
        <v>2524</v>
      </c>
    </row>
    <row r="69" spans="2:33" x14ac:dyDescent="0.25">
      <c r="C69" t="s">
        <v>13</v>
      </c>
      <c r="D69" s="17">
        <f>[10]Emissions!C5</f>
        <v>815.5</v>
      </c>
      <c r="E69" s="17">
        <f>[10]Emissions!D5</f>
        <v>833</v>
      </c>
      <c r="F69" s="17">
        <f>[10]Emissions!E5</f>
        <v>847</v>
      </c>
      <c r="G69" s="17">
        <f>[10]Emissions!F5</f>
        <v>875</v>
      </c>
      <c r="H69" s="17">
        <f>[10]Emissions!G5</f>
        <v>902.5</v>
      </c>
      <c r="I69" s="17">
        <f>[10]Emissions!H5</f>
        <v>930</v>
      </c>
      <c r="J69" s="17">
        <f>[10]Emissions!O5</f>
        <v>777</v>
      </c>
      <c r="K69" s="17">
        <f>[10]Emissions!P5</f>
        <v>737</v>
      </c>
      <c r="L69" s="17">
        <f>[10]Emissions!Q5</f>
        <v>610</v>
      </c>
      <c r="M69" s="17">
        <f>[10]Emissions!R5</f>
        <v>653</v>
      </c>
      <c r="N69" s="17">
        <f>[10]Emissions!S5</f>
        <v>684.5</v>
      </c>
      <c r="O69" s="17">
        <f>[10]Emissions!T5</f>
        <v>716</v>
      </c>
      <c r="Q69" s="24">
        <f>[10]Emissions!AE5</f>
        <v>850</v>
      </c>
      <c r="S69" t="s">
        <v>14</v>
      </c>
      <c r="T69" s="15">
        <f>SUM(D68:D72)</f>
        <v>4809.5</v>
      </c>
      <c r="U69" s="15">
        <f t="shared" ref="U69" si="114">SUM(E68:E72)</f>
        <v>4156</v>
      </c>
      <c r="V69" s="15">
        <f t="shared" ref="V69" si="115">SUM(F68:F72)</f>
        <v>3710</v>
      </c>
      <c r="W69" s="15">
        <f t="shared" ref="W69" si="116">SUM(G68:G72)</f>
        <v>3499</v>
      </c>
      <c r="X69" s="15">
        <f t="shared" ref="X69" si="117">SUM(H68:H72)</f>
        <v>3368.5</v>
      </c>
      <c r="Y69" s="15">
        <f t="shared" ref="Y69" si="118">SUM(I68:I72)</f>
        <v>3238</v>
      </c>
      <c r="Z69" s="15">
        <f t="shared" ref="Z69" si="119">SUM(J68:J72)</f>
        <v>4773</v>
      </c>
      <c r="AA69" s="15">
        <f t="shared" ref="AA69" si="120">SUM(K68:K72)</f>
        <v>3696</v>
      </c>
      <c r="AB69" s="15">
        <f t="shared" ref="AB69" si="121">SUM(L68:L72)</f>
        <v>2760</v>
      </c>
      <c r="AC69" s="15">
        <f t="shared" ref="AC69" si="122">SUM(M68:M72)</f>
        <v>2661</v>
      </c>
      <c r="AD69" s="15">
        <f t="shared" ref="AD69" si="123">SUM(N68:N72)</f>
        <v>2655</v>
      </c>
      <c r="AE69" s="15">
        <f t="shared" ref="AE69" si="124">SUM(O68:O72)</f>
        <v>2649</v>
      </c>
      <c r="AG69" t="s">
        <v>38</v>
      </c>
    </row>
    <row r="70" spans="2:33" x14ac:dyDescent="0.25">
      <c r="C70" t="s">
        <v>16</v>
      </c>
      <c r="D70" s="17">
        <f>[10]Emissions!C6</f>
        <v>649</v>
      </c>
      <c r="E70" s="17">
        <f>[10]Emissions!D6</f>
        <v>638</v>
      </c>
      <c r="F70" s="17">
        <f>[10]Emissions!E6</f>
        <v>630</v>
      </c>
      <c r="G70" s="17">
        <f>[10]Emissions!F6</f>
        <v>626</v>
      </c>
      <c r="H70" s="17">
        <f>[10]Emissions!G6</f>
        <v>632.5</v>
      </c>
      <c r="I70" s="17">
        <f>[10]Emissions!H6</f>
        <v>639</v>
      </c>
      <c r="J70" s="17">
        <f>[10]Emissions!O6</f>
        <v>641.5</v>
      </c>
      <c r="K70" s="17">
        <f>[10]Emissions!P6</f>
        <v>590</v>
      </c>
      <c r="L70" s="17">
        <f>[10]Emissions!Q6</f>
        <v>531</v>
      </c>
      <c r="M70" s="17">
        <f>[10]Emissions!R6</f>
        <v>492</v>
      </c>
      <c r="N70" s="17">
        <f>[10]Emissions!S6</f>
        <v>485.5</v>
      </c>
      <c r="O70" s="17">
        <f>[10]Emissions!T6</f>
        <v>479</v>
      </c>
      <c r="Q70" s="24">
        <f>[10]Emissions!AE6</f>
        <v>585</v>
      </c>
      <c r="S70" t="s">
        <v>17</v>
      </c>
      <c r="T70" s="15">
        <f>SUM(D68:D75)</f>
        <v>5401.1</v>
      </c>
      <c r="U70" s="15">
        <f t="shared" ref="U70" si="125">SUM(E68:E75)</f>
        <v>4756</v>
      </c>
      <c r="V70" s="15">
        <f t="shared" ref="V70" si="126">SUM(F68:F75)</f>
        <v>4249.1000000000004</v>
      </c>
      <c r="W70" s="15">
        <f t="shared" ref="W70" si="127">SUM(G68:G75)</f>
        <v>4157.2</v>
      </c>
      <c r="X70" s="15">
        <f t="shared" ref="X70" si="128">SUM(H68:H75)</f>
        <v>4151.1000000000004</v>
      </c>
      <c r="Y70" s="15">
        <f t="shared" ref="Y70" si="129">SUM(I68:I75)</f>
        <v>4145</v>
      </c>
      <c r="Z70" s="15">
        <f t="shared" ref="Z70" si="130">SUM(J68:J75)</f>
        <v>5228</v>
      </c>
      <c r="AA70" s="15">
        <f t="shared" ref="AA70" si="131">SUM(K68:K75)</f>
        <v>4072.8</v>
      </c>
      <c r="AB70" s="15">
        <f t="shared" ref="AB70" si="132">SUM(L68:L75)</f>
        <v>3148.6</v>
      </c>
      <c r="AC70" s="15">
        <f t="shared" ref="AC70" si="133">SUM(M68:M75)</f>
        <v>3235.9</v>
      </c>
      <c r="AD70" s="15">
        <f t="shared" ref="AD70" si="134">SUM(N68:N75)</f>
        <v>3350</v>
      </c>
      <c r="AE70" s="15">
        <f t="shared" ref="AE70" si="135">SUM(O68:O75)</f>
        <v>3464.2</v>
      </c>
    </row>
    <row r="71" spans="2:33" x14ac:dyDescent="0.25">
      <c r="C71" t="s">
        <v>19</v>
      </c>
      <c r="D71" s="17">
        <f>[10]Emissions!C7</f>
        <v>1805.5</v>
      </c>
      <c r="E71" s="17">
        <f>[10]Emissions!D7</f>
        <v>1598</v>
      </c>
      <c r="F71" s="17">
        <f>[10]Emissions!E7</f>
        <v>1348</v>
      </c>
      <c r="G71" s="17">
        <f>[10]Emissions!F7</f>
        <v>1141</v>
      </c>
      <c r="H71" s="17">
        <f>[10]Emissions!G7</f>
        <v>976</v>
      </c>
      <c r="I71" s="17">
        <f>[10]Emissions!H7</f>
        <v>811</v>
      </c>
      <c r="J71" s="17">
        <f>[10]Emissions!O7</f>
        <v>1790.5</v>
      </c>
      <c r="K71" s="17">
        <f>[10]Emissions!P7</f>
        <v>1520</v>
      </c>
      <c r="L71" s="17">
        <f>[10]Emissions!Q7</f>
        <v>1141</v>
      </c>
      <c r="M71" s="17">
        <f>[10]Emissions!R7</f>
        <v>853</v>
      </c>
      <c r="N71" s="17">
        <f>[10]Emissions!S7</f>
        <v>704</v>
      </c>
      <c r="O71" s="17">
        <f>[10]Emissions!T7</f>
        <v>555</v>
      </c>
      <c r="Q71" s="24">
        <f>[10]Emissions!AE7</f>
        <v>1856</v>
      </c>
      <c r="S71" t="s">
        <v>20</v>
      </c>
      <c r="T71" s="18">
        <f>(T68/$AJ$2)-1</f>
        <v>-0.17357185492082439</v>
      </c>
      <c r="U71" s="18">
        <f t="shared" ref="U71:AE71" si="136">(U68/$AJ$2)-1</f>
        <v>-0.28899968399985954</v>
      </c>
      <c r="V71" s="18">
        <f t="shared" si="136"/>
        <v>-0.36799971911098628</v>
      </c>
      <c r="W71" s="18">
        <f t="shared" si="136"/>
        <v>-0.40591973596432707</v>
      </c>
      <c r="X71" s="18">
        <f t="shared" si="136"/>
        <v>-0.42970752431445525</v>
      </c>
      <c r="Y71" s="18">
        <f t="shared" si="136"/>
        <v>-0.45349531266458343</v>
      </c>
      <c r="Z71" s="18">
        <f t="shared" si="136"/>
        <v>-0.17997963554650465</v>
      </c>
      <c r="AA71" s="18">
        <f t="shared" si="136"/>
        <v>-0.3697552754467891</v>
      </c>
      <c r="AB71" s="18">
        <f t="shared" si="136"/>
        <v>-0.53477757101225376</v>
      </c>
      <c r="AC71" s="18">
        <f t="shared" si="136"/>
        <v>-0.55303535690460304</v>
      </c>
      <c r="AD71" s="18">
        <f t="shared" si="136"/>
        <v>-0.55496646887398615</v>
      </c>
      <c r="AE71" s="18">
        <f t="shared" si="136"/>
        <v>-0.55689758084336927</v>
      </c>
    </row>
    <row r="72" spans="2:33" x14ac:dyDescent="0.25">
      <c r="C72" t="s">
        <v>21</v>
      </c>
      <c r="D72" s="17">
        <f>[10]Emissions!C8</f>
        <v>102</v>
      </c>
      <c r="E72" s="17">
        <f>[10]Emissions!D8</f>
        <v>106</v>
      </c>
      <c r="F72" s="17">
        <f>[10]Emissions!E8</f>
        <v>110</v>
      </c>
      <c r="G72" s="17">
        <f>[10]Emissions!F8</f>
        <v>115</v>
      </c>
      <c r="H72" s="17">
        <f>[10]Emissions!G8</f>
        <v>120</v>
      </c>
      <c r="I72" s="17">
        <f>[10]Emissions!H8</f>
        <v>125</v>
      </c>
      <c r="J72" s="17">
        <f>[10]Emissions!O8</f>
        <v>102</v>
      </c>
      <c r="K72" s="17">
        <f>[10]Emissions!P8</f>
        <v>106</v>
      </c>
      <c r="L72" s="17">
        <f>[10]Emissions!Q8</f>
        <v>110</v>
      </c>
      <c r="M72" s="17">
        <f>[10]Emissions!R8</f>
        <v>115</v>
      </c>
      <c r="N72" s="17">
        <f>[10]Emissions!S8</f>
        <v>120</v>
      </c>
      <c r="O72" s="17">
        <f>[10]Emissions!T8</f>
        <v>125</v>
      </c>
      <c r="Q72" s="24">
        <f>[10]Emissions!AE8</f>
        <v>129</v>
      </c>
      <c r="S72" t="s">
        <v>22</v>
      </c>
      <c r="T72" s="11">
        <f>(T69/SUM($Q$68:$Q$72))-1</f>
        <v>-0.17362542955326465</v>
      </c>
      <c r="U72" s="11">
        <f t="shared" ref="U72:AE72" si="137">(U69/SUM($Q$68:$Q$72))-1</f>
        <v>-0.28591065292096218</v>
      </c>
      <c r="V72" s="11">
        <f t="shared" si="137"/>
        <v>-0.36254295532646053</v>
      </c>
      <c r="W72" s="11">
        <f t="shared" si="137"/>
        <v>-0.39879725085910656</v>
      </c>
      <c r="X72" s="11">
        <f t="shared" si="137"/>
        <v>-0.42121993127147761</v>
      </c>
      <c r="Y72" s="11">
        <f t="shared" si="137"/>
        <v>-0.44364261168384878</v>
      </c>
      <c r="Z72" s="11">
        <f t="shared" si="137"/>
        <v>-0.17989690721649487</v>
      </c>
      <c r="AA72" s="11">
        <f t="shared" si="137"/>
        <v>-0.36494845360824746</v>
      </c>
      <c r="AB72" s="11">
        <f t="shared" si="137"/>
        <v>-0.52577319587628868</v>
      </c>
      <c r="AC72" s="11">
        <f t="shared" si="137"/>
        <v>-0.54278350515463925</v>
      </c>
      <c r="AD72" s="11">
        <f t="shared" si="137"/>
        <v>-0.54381443298969079</v>
      </c>
      <c r="AE72" s="11">
        <f t="shared" si="137"/>
        <v>-0.54484536082474233</v>
      </c>
      <c r="AF72" s="5"/>
    </row>
    <row r="73" spans="2:33" x14ac:dyDescent="0.25">
      <c r="C73" t="s">
        <v>23</v>
      </c>
      <c r="D73" s="17">
        <f>[10]Emissions!C9</f>
        <v>1321.1</v>
      </c>
      <c r="E73" s="17">
        <f>[10]Emissions!D9</f>
        <v>1300</v>
      </c>
      <c r="F73" s="17">
        <f>[10]Emissions!E9</f>
        <v>1139.0999999999999</v>
      </c>
      <c r="G73" s="17">
        <f>[10]Emissions!F9</f>
        <v>1158.2</v>
      </c>
      <c r="H73" s="17">
        <f>[10]Emissions!G9</f>
        <v>1182.5999999999999</v>
      </c>
      <c r="I73" s="17">
        <f>[10]Emissions!H9</f>
        <v>1207</v>
      </c>
      <c r="J73" s="17">
        <f>[10]Emissions!O9</f>
        <v>1242.0999999999999</v>
      </c>
      <c r="K73" s="17">
        <f>[10]Emissions!P9</f>
        <v>1172.3</v>
      </c>
      <c r="L73" s="17">
        <f>[10]Emissions!Q9</f>
        <v>1010.6</v>
      </c>
      <c r="M73" s="17">
        <f>[10]Emissions!R9</f>
        <v>1074.9000000000001</v>
      </c>
      <c r="N73" s="17">
        <f>[10]Emissions!S9</f>
        <v>1095</v>
      </c>
      <c r="O73" s="17">
        <f>[10]Emissions!T9</f>
        <v>1115.2</v>
      </c>
      <c r="Q73" s="24">
        <f>[10]Emissions!AE9</f>
        <v>1339</v>
      </c>
      <c r="S73" t="s">
        <v>24</v>
      </c>
      <c r="T73" s="16">
        <f>(T70/SUM($Q$68:$Q$75))-1</f>
        <v>-0.15199802182464683</v>
      </c>
      <c r="U73" s="16">
        <f t="shared" ref="U73:AE73" si="138">(U70/SUM($Q$68:$Q$75))-1</f>
        <v>-0.25328221876988399</v>
      </c>
      <c r="V73" s="16">
        <f t="shared" si="138"/>
        <v>-0.33286826656331236</v>
      </c>
      <c r="W73" s="16">
        <f t="shared" si="138"/>
        <v>-0.34729706473300292</v>
      </c>
      <c r="X73" s="16">
        <f t="shared" si="138"/>
        <v>-0.34825479779976143</v>
      </c>
      <c r="Y73" s="16">
        <f t="shared" si="138"/>
        <v>-0.34921253086652004</v>
      </c>
      <c r="Z73" s="16">
        <f t="shared" si="138"/>
        <v>-0.17917566016168074</v>
      </c>
      <c r="AA73" s="16">
        <f t="shared" si="138"/>
        <v>-0.36054832224684263</v>
      </c>
      <c r="AB73" s="16">
        <f t="shared" si="138"/>
        <v>-0.5056527321318034</v>
      </c>
      <c r="AC73" s="16">
        <f t="shared" si="138"/>
        <v>-0.49194615889770132</v>
      </c>
      <c r="AD73" s="16">
        <f t="shared" si="138"/>
        <v>-0.47403184038669288</v>
      </c>
      <c r="AE73" s="16">
        <f t="shared" si="138"/>
        <v>-0.45610182133360644</v>
      </c>
    </row>
    <row r="74" spans="2:33" x14ac:dyDescent="0.25">
      <c r="C74" t="s">
        <v>25</v>
      </c>
      <c r="D74" s="17">
        <f>[10]Emissions!C10</f>
        <v>-729.5</v>
      </c>
      <c r="E74" s="17">
        <f>[10]Emissions!D10</f>
        <v>-700</v>
      </c>
      <c r="F74" s="17">
        <f>[10]Emissions!E10</f>
        <v>-600</v>
      </c>
      <c r="G74" s="17">
        <f>[10]Emissions!F10</f>
        <v>-500</v>
      </c>
      <c r="H74" s="17">
        <f>[10]Emissions!G10</f>
        <v>-400</v>
      </c>
      <c r="I74" s="17">
        <f>[10]Emissions!H10</f>
        <v>-300</v>
      </c>
      <c r="J74" s="17">
        <f>[10]Emissions!O10</f>
        <v>-787.1</v>
      </c>
      <c r="K74" s="17">
        <f>[10]Emissions!P10</f>
        <v>-795.5</v>
      </c>
      <c r="L74" s="17">
        <f>[10]Emissions!Q10</f>
        <v>-622</v>
      </c>
      <c r="M74" s="17">
        <f>[10]Emissions!R10</f>
        <v>-500</v>
      </c>
      <c r="N74" s="17">
        <f>[10]Emissions!S10</f>
        <v>-400</v>
      </c>
      <c r="O74" s="17">
        <f>[10]Emissions!T10</f>
        <v>-300</v>
      </c>
      <c r="Q74" s="24">
        <f>'2030 Em IRA'!O15</f>
        <v>-789.79315967923401</v>
      </c>
      <c r="S74" t="s">
        <v>26</v>
      </c>
      <c r="T74" s="16">
        <f>(D68/$AJ$5)-1</f>
        <v>-0.40106662222407397</v>
      </c>
      <c r="U74" s="16">
        <f t="shared" ref="U74:AE74" si="139">(E68/$AJ$5)-1</f>
        <v>-0.5912670305403942</v>
      </c>
      <c r="V74" s="16">
        <f t="shared" si="139"/>
        <v>-0.67709678763384851</v>
      </c>
      <c r="W74" s="16">
        <f t="shared" si="139"/>
        <v>-0.69084621474105246</v>
      </c>
      <c r="X74" s="16">
        <f t="shared" si="139"/>
        <v>-0.69272113661930756</v>
      </c>
      <c r="Y74" s="16">
        <f t="shared" si="139"/>
        <v>-0.69459605849756256</v>
      </c>
      <c r="Z74" s="16">
        <f t="shared" si="139"/>
        <v>-0.39085871422024077</v>
      </c>
      <c r="AA74" s="16">
        <f t="shared" si="139"/>
        <v>-0.69042956543477352</v>
      </c>
      <c r="AB74" s="16">
        <f t="shared" si="139"/>
        <v>-0.84667305528936287</v>
      </c>
      <c r="AC74" s="16">
        <f t="shared" si="139"/>
        <v>-0.77167618015916006</v>
      </c>
      <c r="AD74" s="16">
        <f t="shared" si="139"/>
        <v>-0.72459480854964375</v>
      </c>
      <c r="AE74" s="16">
        <f t="shared" si="139"/>
        <v>-0.67751343694012744</v>
      </c>
    </row>
    <row r="75" spans="2:33" x14ac:dyDescent="0.25">
      <c r="C75" t="s">
        <v>27</v>
      </c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Q75" s="24"/>
    </row>
    <row r="81" spans="2:33" x14ac:dyDescent="0.25">
      <c r="D81" t="s">
        <v>1</v>
      </c>
      <c r="J81" t="s">
        <v>2</v>
      </c>
      <c r="T81" t="s">
        <v>1</v>
      </c>
      <c r="Z81" t="s">
        <v>2</v>
      </c>
    </row>
    <row r="82" spans="2:33" x14ac:dyDescent="0.25">
      <c r="D82">
        <v>2025</v>
      </c>
      <c r="E82">
        <v>2030</v>
      </c>
      <c r="F82">
        <v>2035</v>
      </c>
      <c r="G82">
        <v>2040</v>
      </c>
      <c r="H82">
        <v>2045</v>
      </c>
      <c r="I82">
        <v>2050</v>
      </c>
      <c r="J82">
        <v>2025</v>
      </c>
      <c r="K82">
        <v>2030</v>
      </c>
      <c r="L82">
        <v>2035</v>
      </c>
      <c r="M82">
        <v>2040</v>
      </c>
      <c r="N82">
        <v>2045</v>
      </c>
      <c r="O82">
        <v>2050</v>
      </c>
      <c r="Q82">
        <v>2005</v>
      </c>
      <c r="T82">
        <v>2025</v>
      </c>
      <c r="U82">
        <v>2030</v>
      </c>
      <c r="V82">
        <v>2035</v>
      </c>
      <c r="W82">
        <v>2040</v>
      </c>
      <c r="X82">
        <v>2045</v>
      </c>
      <c r="Y82">
        <v>2050</v>
      </c>
      <c r="Z82">
        <v>2025</v>
      </c>
      <c r="AA82">
        <v>2030</v>
      </c>
      <c r="AB82">
        <v>2035</v>
      </c>
      <c r="AC82">
        <v>2040</v>
      </c>
      <c r="AD82">
        <v>2045</v>
      </c>
      <c r="AE82">
        <v>2050</v>
      </c>
      <c r="AG82">
        <v>2005</v>
      </c>
    </row>
    <row r="83" spans="2:33" x14ac:dyDescent="0.25">
      <c r="B83" s="14" t="s">
        <v>7</v>
      </c>
      <c r="C83" t="s">
        <v>8</v>
      </c>
      <c r="D83" s="17">
        <v>1350.69</v>
      </c>
      <c r="E83" s="17">
        <v>1201.47</v>
      </c>
      <c r="F83" s="17">
        <v>1198.69</v>
      </c>
      <c r="G83" s="17">
        <v>1212.21</v>
      </c>
      <c r="H83" s="17">
        <v>1222.54</v>
      </c>
      <c r="I83" s="17">
        <v>1247.8399999999999</v>
      </c>
      <c r="J83" s="17">
        <v>1189.6600000000001</v>
      </c>
      <c r="K83" s="17">
        <v>602.70000000000005</v>
      </c>
      <c r="L83" s="17">
        <v>336.702</v>
      </c>
      <c r="M83" s="17">
        <v>242.48699999999999</v>
      </c>
      <c r="N83" s="17">
        <v>290.31200000000001</v>
      </c>
      <c r="O83" s="17">
        <v>395.06900000000002</v>
      </c>
      <c r="Q83" s="32">
        <v>2400.057485640647</v>
      </c>
      <c r="S83" t="s">
        <v>8</v>
      </c>
      <c r="T83" s="11">
        <f>(D83/$Q83)-1</f>
        <v>-0.43722597976045541</v>
      </c>
      <c r="U83" s="11">
        <f t="shared" ref="U83:U146" si="140">(E83/$Q83)-1</f>
        <v>-0.49939949055874722</v>
      </c>
      <c r="V83" s="11">
        <f t="shared" ref="V83:V146" si="141">(F83/$Q83)-1</f>
        <v>-0.50055779614793938</v>
      </c>
      <c r="W83" s="11">
        <f t="shared" ref="W83:W146" si="142">(G83/$Q83)-1</f>
        <v>-0.49492459774294739</v>
      </c>
      <c r="X83" s="11">
        <f t="shared" ref="X83:X146" si="143">(H83/$Q83)-1</f>
        <v>-0.49062053416871909</v>
      </c>
      <c r="Y83" s="11">
        <f t="shared" ref="Y83:Y146" si="144">(I83/$Q83)-1</f>
        <v>-0.48007911999369712</v>
      </c>
      <c r="Z83" s="11">
        <f t="shared" ref="Z83:Z146" si="145">(J83/$Q83)-1</f>
        <v>-0.5043202060293801</v>
      </c>
      <c r="AA83" s="11">
        <f t="shared" ref="AA83:AA146" si="146">(K83/$Q83)-1</f>
        <v>-0.74888101488989067</v>
      </c>
      <c r="AB83" s="11">
        <f t="shared" ref="AB83:AB146" si="147">(L83/$Q83)-1</f>
        <v>-0.85971086025461418</v>
      </c>
      <c r="AC83" s="11">
        <f t="shared" ref="AC83:AC146" si="148">(M83/$Q83)-1</f>
        <v>-0.8989661699976853</v>
      </c>
      <c r="AD83" s="11">
        <f t="shared" ref="AD83:AD146" si="149">(N83/$Q83)-1</f>
        <v>-0.87903956395339966</v>
      </c>
      <c r="AE83" s="11">
        <f t="shared" ref="AE83:AE146" si="150">(O83/$Q83)-1</f>
        <v>-0.83539185941850702</v>
      </c>
    </row>
    <row r="84" spans="2:33" x14ac:dyDescent="0.25">
      <c r="C84" t="s">
        <v>13</v>
      </c>
      <c r="D84" s="17">
        <v>850.86987999999997</v>
      </c>
      <c r="E84" s="17">
        <v>845.24494000000004</v>
      </c>
      <c r="F84" s="17">
        <v>835.90833999999995</v>
      </c>
      <c r="G84" s="17">
        <v>851.49550999999997</v>
      </c>
      <c r="H84" s="17">
        <v>866.28559000000007</v>
      </c>
      <c r="I84" s="17">
        <v>887.55632000000003</v>
      </c>
      <c r="J84" s="17">
        <v>886.70855899999992</v>
      </c>
      <c r="K84" s="17">
        <v>838.78235799999993</v>
      </c>
      <c r="L84" s="17">
        <v>753.26573300000007</v>
      </c>
      <c r="M84" s="17">
        <v>773.54126900000006</v>
      </c>
      <c r="N84" s="17">
        <v>794.32240400000001</v>
      </c>
      <c r="O84" s="17">
        <v>821.72208999999987</v>
      </c>
      <c r="Q84" s="32">
        <v>1086.7679786271462</v>
      </c>
      <c r="S84" t="s">
        <v>13</v>
      </c>
      <c r="T84" s="11">
        <f t="shared" ref="T84:T147" si="151">(D84/$Q84)-1</f>
        <v>-0.21706390256836905</v>
      </c>
      <c r="U84" s="11">
        <f t="shared" si="140"/>
        <v>-0.22223974516828227</v>
      </c>
      <c r="V84" s="11">
        <f t="shared" si="141"/>
        <v>-0.23083090738838608</v>
      </c>
      <c r="W84" s="11">
        <f t="shared" si="142"/>
        <v>-0.21648822311120441</v>
      </c>
      <c r="X84" s="11">
        <f t="shared" si="143"/>
        <v>-0.2028789888580167</v>
      </c>
      <c r="Y84" s="11">
        <f t="shared" si="144"/>
        <v>-0.18330652222454991</v>
      </c>
      <c r="Z84" s="11">
        <f t="shared" si="145"/>
        <v>-0.18408659765617152</v>
      </c>
      <c r="AA84" s="11">
        <f t="shared" si="146"/>
        <v>-0.22818635210471772</v>
      </c>
      <c r="AB84" s="11">
        <f t="shared" si="147"/>
        <v>-0.30687529646248968</v>
      </c>
      <c r="AC84" s="11">
        <f t="shared" si="148"/>
        <v>-0.28821856715251049</v>
      </c>
      <c r="AD84" s="11">
        <f t="shared" si="149"/>
        <v>-0.26909660606358365</v>
      </c>
      <c r="AE84" s="11">
        <f t="shared" si="150"/>
        <v>-0.24388452166391961</v>
      </c>
    </row>
    <row r="85" spans="2:33" x14ac:dyDescent="0.25">
      <c r="C85" t="s">
        <v>16</v>
      </c>
      <c r="D85" s="17">
        <v>562.90100000000007</v>
      </c>
      <c r="E85" s="17">
        <v>557.61699999999996</v>
      </c>
      <c r="F85" s="17">
        <v>550.90200000000004</v>
      </c>
      <c r="G85" s="17">
        <v>547.56399999999996</v>
      </c>
      <c r="H85" s="17">
        <v>544.83199999999999</v>
      </c>
      <c r="I85" s="17">
        <v>542.00099999999998</v>
      </c>
      <c r="J85" s="17">
        <v>549.43600000000004</v>
      </c>
      <c r="K85" s="17">
        <v>525.17599999999993</v>
      </c>
      <c r="L85" s="17">
        <v>511.95400000000006</v>
      </c>
      <c r="M85" s="17">
        <v>512.601</v>
      </c>
      <c r="N85" s="17">
        <v>513.65</v>
      </c>
      <c r="O85" s="17">
        <v>513.73500000000001</v>
      </c>
      <c r="Q85" s="32">
        <v>586.02753370179153</v>
      </c>
      <c r="S85" t="s">
        <v>16</v>
      </c>
      <c r="T85" s="11">
        <f t="shared" si="151"/>
        <v>-3.9463220363908258E-2</v>
      </c>
      <c r="U85" s="11">
        <f t="shared" si="140"/>
        <v>-4.8479861555871362E-2</v>
      </c>
      <c r="V85" s="11">
        <f t="shared" si="141"/>
        <v>-5.993836753695192E-2</v>
      </c>
      <c r="W85" s="11">
        <f t="shared" si="142"/>
        <v>-6.5634345640429026E-2</v>
      </c>
      <c r="X85" s="11">
        <f t="shared" si="143"/>
        <v>-7.0296242638241746E-2</v>
      </c>
      <c r="Y85" s="11">
        <f t="shared" si="144"/>
        <v>-7.5127073678069034E-2</v>
      </c>
      <c r="Z85" s="11">
        <f t="shared" si="145"/>
        <v>-6.2439956482337577E-2</v>
      </c>
      <c r="AA85" s="11">
        <f t="shared" si="146"/>
        <v>-0.10383732879820073</v>
      </c>
      <c r="AB85" s="11">
        <f t="shared" si="147"/>
        <v>-0.12639940863168531</v>
      </c>
      <c r="AC85" s="11">
        <f t="shared" si="148"/>
        <v>-0.12529536494296467</v>
      </c>
      <c r="AD85" s="11">
        <f t="shared" si="149"/>
        <v>-0.12350534665939761</v>
      </c>
      <c r="AE85" s="11">
        <f t="shared" si="150"/>
        <v>-0.12336030227989014</v>
      </c>
    </row>
    <row r="86" spans="2:33" x14ac:dyDescent="0.25">
      <c r="C86" t="s">
        <v>19</v>
      </c>
      <c r="D86" s="17">
        <v>1573.9814490000001</v>
      </c>
      <c r="E86" s="17">
        <v>1401.480757</v>
      </c>
      <c r="F86" s="17">
        <v>1234.0044509999996</v>
      </c>
      <c r="G86" s="17">
        <v>1122.1677890000001</v>
      </c>
      <c r="H86" s="17">
        <v>1063.247165</v>
      </c>
      <c r="I86" s="17">
        <v>1030.0434520000001</v>
      </c>
      <c r="J86" s="17">
        <v>1570.0429839999999</v>
      </c>
      <c r="K86" s="17">
        <v>1380.345127</v>
      </c>
      <c r="L86" s="17">
        <v>1195.014895</v>
      </c>
      <c r="M86" s="17">
        <v>1091.6507439999998</v>
      </c>
      <c r="N86" s="17">
        <v>1062.5085819999997</v>
      </c>
      <c r="O86" s="17">
        <v>1041.9151970000003</v>
      </c>
      <c r="Q86" s="32">
        <v>1858.5521693709068</v>
      </c>
      <c r="S86" t="s">
        <v>19</v>
      </c>
      <c r="T86" s="11">
        <f t="shared" si="151"/>
        <v>-0.15311419558764916</v>
      </c>
      <c r="U86" s="11">
        <f t="shared" si="140"/>
        <v>-0.24592875029470862</v>
      </c>
      <c r="V86" s="11">
        <f t="shared" si="141"/>
        <v>-0.33603991787989873</v>
      </c>
      <c r="W86" s="11">
        <f t="shared" si="142"/>
        <v>-0.39621399523057899</v>
      </c>
      <c r="X86" s="11">
        <f t="shared" si="143"/>
        <v>-0.42791642735544311</v>
      </c>
      <c r="Y86" s="11">
        <f t="shared" si="144"/>
        <v>-0.44578179242143356</v>
      </c>
      <c r="Z86" s="11">
        <f t="shared" si="145"/>
        <v>-0.15523329940668984</v>
      </c>
      <c r="AA86" s="11">
        <f t="shared" si="146"/>
        <v>-0.25730084430870348</v>
      </c>
      <c r="AB86" s="11">
        <f t="shared" si="147"/>
        <v>-0.35701837446699414</v>
      </c>
      <c r="AC86" s="11">
        <f t="shared" si="148"/>
        <v>-0.41263378989812916</v>
      </c>
      <c r="AD86" s="11">
        <f t="shared" si="149"/>
        <v>-0.42831382432506937</v>
      </c>
      <c r="AE86" s="11">
        <f t="shared" si="150"/>
        <v>-0.43939416166473622</v>
      </c>
    </row>
    <row r="87" spans="2:33" x14ac:dyDescent="0.25">
      <c r="C87" t="s">
        <v>21</v>
      </c>
      <c r="D87" s="17">
        <v>381.55261999999999</v>
      </c>
      <c r="E87" s="17">
        <v>369.25815999999998</v>
      </c>
      <c r="F87" s="17">
        <v>355.00466</v>
      </c>
      <c r="G87" s="17">
        <v>373.61138999999997</v>
      </c>
      <c r="H87" s="17">
        <v>391.79890999999998</v>
      </c>
      <c r="I87" s="17">
        <v>407.80137999999999</v>
      </c>
      <c r="J87" s="17">
        <v>322.448421</v>
      </c>
      <c r="K87" s="17">
        <v>301.96762200000001</v>
      </c>
      <c r="L87" s="17">
        <v>288.72626700000001</v>
      </c>
      <c r="M87" s="17">
        <v>307.68203099999999</v>
      </c>
      <c r="N87" s="17">
        <v>329.333596</v>
      </c>
      <c r="O87" s="17">
        <v>348.92210999999998</v>
      </c>
      <c r="Q87" s="32">
        <v>121.32928064552911</v>
      </c>
      <c r="S87" t="s">
        <v>21</v>
      </c>
      <c r="T87" s="11">
        <f t="shared" si="151"/>
        <v>2.1447694898540544</v>
      </c>
      <c r="U87" s="11">
        <f t="shared" si="140"/>
        <v>2.0434381382249369</v>
      </c>
      <c r="V87" s="11">
        <f t="shared" si="141"/>
        <v>1.9259603132171184</v>
      </c>
      <c r="W87" s="11">
        <f t="shared" si="142"/>
        <v>2.079317605875604</v>
      </c>
      <c r="X87" s="11">
        <f t="shared" si="143"/>
        <v>2.2292197556553917</v>
      </c>
      <c r="Y87" s="11">
        <f t="shared" si="144"/>
        <v>2.3611126500569686</v>
      </c>
      <c r="Z87" s="11">
        <f t="shared" si="145"/>
        <v>1.6576306995675076</v>
      </c>
      <c r="AA87" s="11">
        <f t="shared" si="146"/>
        <v>1.4888272673619225</v>
      </c>
      <c r="AB87" s="11">
        <f t="shared" si="147"/>
        <v>1.379691575387572</v>
      </c>
      <c r="AC87" s="11">
        <f t="shared" si="148"/>
        <v>1.5359256179793221</v>
      </c>
      <c r="AD87" s="11">
        <f t="shared" si="149"/>
        <v>1.7143785428199165</v>
      </c>
      <c r="AE87" s="11">
        <f t="shared" si="150"/>
        <v>1.875827732131679</v>
      </c>
    </row>
    <row r="88" spans="2:33" x14ac:dyDescent="0.25">
      <c r="C88" t="s">
        <v>23</v>
      </c>
      <c r="D88" s="17">
        <v>1312.189499999999</v>
      </c>
      <c r="E88" s="17">
        <v>1306.9812000000002</v>
      </c>
      <c r="F88" s="17">
        <v>1286.5400000000004</v>
      </c>
      <c r="G88" s="17">
        <v>1299.2409999999995</v>
      </c>
      <c r="H88" s="17">
        <v>1320.4441000000002</v>
      </c>
      <c r="I88" s="17">
        <v>1352.0200999999997</v>
      </c>
      <c r="J88" s="17">
        <v>1229.5789000000004</v>
      </c>
      <c r="K88" s="17">
        <v>1227.3413999999998</v>
      </c>
      <c r="L88" s="17">
        <v>1263.2505999999998</v>
      </c>
      <c r="M88" s="17">
        <v>1277.2766000000001</v>
      </c>
      <c r="N88" s="17">
        <v>1298.3131000000003</v>
      </c>
      <c r="O88" s="17">
        <v>1332.5611999999996</v>
      </c>
      <c r="Q88" s="32">
        <v>1338.5568629228087</v>
      </c>
      <c r="S88" t="s">
        <v>23</v>
      </c>
      <c r="T88" s="11">
        <f t="shared" si="151"/>
        <v>-1.9698351002612746E-2</v>
      </c>
      <c r="U88" s="11">
        <f t="shared" si="140"/>
        <v>-2.3589332509835526E-2</v>
      </c>
      <c r="V88" s="11">
        <f t="shared" si="141"/>
        <v>-3.8860405832313094E-2</v>
      </c>
      <c r="W88" s="11">
        <f t="shared" si="142"/>
        <v>-2.9371828729756744E-2</v>
      </c>
      <c r="X88" s="11">
        <f t="shared" si="143"/>
        <v>-1.3531560312841973E-2</v>
      </c>
      <c r="Y88" s="11">
        <f t="shared" si="144"/>
        <v>1.0058024018339662E-2</v>
      </c>
      <c r="Z88" s="11">
        <f t="shared" si="145"/>
        <v>-8.141451883101114E-2</v>
      </c>
      <c r="AA88" s="11">
        <f t="shared" si="146"/>
        <v>-8.3086095184603637E-2</v>
      </c>
      <c r="AB88" s="11">
        <f t="shared" si="147"/>
        <v>-5.6259293130344612E-2</v>
      </c>
      <c r="AC88" s="11">
        <f t="shared" si="148"/>
        <v>-4.5780843997168641E-2</v>
      </c>
      <c r="AD88" s="11">
        <f t="shared" si="149"/>
        <v>-3.0065037980481546E-2</v>
      </c>
      <c r="AE88" s="11">
        <f t="shared" si="150"/>
        <v>-4.4791992696651128E-3</v>
      </c>
    </row>
    <row r="89" spans="2:33" x14ac:dyDescent="0.25">
      <c r="C89" t="s">
        <v>25</v>
      </c>
      <c r="D89" s="17">
        <v>-769</v>
      </c>
      <c r="E89" s="17">
        <v>-752</v>
      </c>
      <c r="F89" s="17">
        <v>-735</v>
      </c>
      <c r="G89" s="17">
        <v>-719</v>
      </c>
      <c r="H89" s="17">
        <v>-702</v>
      </c>
      <c r="I89" s="17">
        <v>-685</v>
      </c>
      <c r="J89" s="17">
        <v>-783.69500000000005</v>
      </c>
      <c r="K89" s="17">
        <v>-791.18499999999995</v>
      </c>
      <c r="L89" s="17">
        <v>-758.351</v>
      </c>
      <c r="M89" s="17">
        <v>-742.351</v>
      </c>
      <c r="N89" s="17">
        <v>-725.351</v>
      </c>
      <c r="O89" s="17">
        <v>-708.351</v>
      </c>
      <c r="Q89" s="32">
        <v>-831.12553638504403</v>
      </c>
      <c r="S89" t="s">
        <v>25</v>
      </c>
      <c r="T89" s="11">
        <f t="shared" si="151"/>
        <v>-7.4748679549971775E-2</v>
      </c>
      <c r="U89" s="11">
        <f t="shared" si="140"/>
        <v>-9.5202869989049033E-2</v>
      </c>
      <c r="V89" s="11">
        <f t="shared" si="141"/>
        <v>-0.1156570604281264</v>
      </c>
      <c r="W89" s="11">
        <f t="shared" si="142"/>
        <v>-0.13490806319431692</v>
      </c>
      <c r="X89" s="11">
        <f t="shared" si="143"/>
        <v>-0.15536225363339418</v>
      </c>
      <c r="Y89" s="11">
        <f t="shared" si="144"/>
        <v>-0.17581644407247154</v>
      </c>
      <c r="Z89" s="11">
        <f t="shared" si="145"/>
        <v>-5.7067836696898633E-2</v>
      </c>
      <c r="AA89" s="11">
        <f t="shared" si="146"/>
        <v>-4.8055961026975846E-2</v>
      </c>
      <c r="AB89" s="11">
        <f t="shared" si="147"/>
        <v>-8.7561425078544364E-2</v>
      </c>
      <c r="AC89" s="11">
        <f t="shared" si="148"/>
        <v>-0.10681242784473477</v>
      </c>
      <c r="AD89" s="11">
        <f t="shared" si="149"/>
        <v>-0.12726661828381214</v>
      </c>
      <c r="AE89" s="11">
        <f t="shared" si="150"/>
        <v>-0.14772080872288951</v>
      </c>
    </row>
    <row r="90" spans="2:33" x14ac:dyDescent="0.25">
      <c r="C90" t="s">
        <v>27</v>
      </c>
      <c r="D90" s="17">
        <v>68.718199999999996</v>
      </c>
      <c r="E90" s="17">
        <v>71.022100000000009</v>
      </c>
      <c r="F90" s="17">
        <v>72.470100000000002</v>
      </c>
      <c r="G90" s="17">
        <v>73.853499999999997</v>
      </c>
      <c r="H90" s="17">
        <v>74.943399999999997</v>
      </c>
      <c r="I90" s="17">
        <v>76.281899999999993</v>
      </c>
      <c r="J90" s="17">
        <v>10.12312</v>
      </c>
      <c r="K90" s="17">
        <v>11.998619999999999</v>
      </c>
      <c r="L90" s="17">
        <v>71.914400000000001</v>
      </c>
      <c r="M90" s="17">
        <v>73.437700000000007</v>
      </c>
      <c r="N90" s="17">
        <v>74.291700000000006</v>
      </c>
      <c r="O90" s="17">
        <v>75.736000000000004</v>
      </c>
      <c r="Q90" s="32">
        <v>84.86899716187655</v>
      </c>
      <c r="S90" t="s">
        <v>27</v>
      </c>
      <c r="T90" s="11">
        <f t="shared" si="151"/>
        <v>-0.19030267473375484</v>
      </c>
      <c r="U90" s="11">
        <f t="shared" si="140"/>
        <v>-0.1631561303294935</v>
      </c>
      <c r="V90" s="11">
        <f t="shared" si="141"/>
        <v>-0.14609454072171102</v>
      </c>
      <c r="W90" s="11">
        <f t="shared" si="142"/>
        <v>-0.12979412424145798</v>
      </c>
      <c r="X90" s="11">
        <f t="shared" si="143"/>
        <v>-0.11695197885919129</v>
      </c>
      <c r="Y90" s="11">
        <f t="shared" si="144"/>
        <v>-0.10118061305116854</v>
      </c>
      <c r="Z90" s="11">
        <f t="shared" si="145"/>
        <v>-0.88072063605639794</v>
      </c>
      <c r="AA90" s="11">
        <f t="shared" si="146"/>
        <v>-0.85862187133996415</v>
      </c>
      <c r="AB90" s="11">
        <f t="shared" si="147"/>
        <v>-0.15264227921967011</v>
      </c>
      <c r="AC90" s="11">
        <f t="shared" si="148"/>
        <v>-0.13469343982081983</v>
      </c>
      <c r="AD90" s="11">
        <f t="shared" si="149"/>
        <v>-0.12463087246926852</v>
      </c>
      <c r="AE90" s="11">
        <f t="shared" si="150"/>
        <v>-0.1076128794647655</v>
      </c>
    </row>
    <row r="91" spans="2:33" x14ac:dyDescent="0.25">
      <c r="B91" s="14" t="s">
        <v>28</v>
      </c>
      <c r="C91" t="s">
        <v>8</v>
      </c>
      <c r="D91" s="17">
        <v>1325.31758286476</v>
      </c>
      <c r="E91" s="17">
        <v>1274.9102826731701</v>
      </c>
      <c r="F91" s="17">
        <v>1293.1152861035</v>
      </c>
      <c r="G91" s="17"/>
      <c r="H91" s="17"/>
      <c r="I91" s="17"/>
      <c r="J91" s="17">
        <v>1001.2398840439701</v>
      </c>
      <c r="K91" s="17">
        <v>679.65905481321704</v>
      </c>
      <c r="L91" s="17">
        <v>445.58029832678199</v>
      </c>
      <c r="M91" s="17"/>
      <c r="N91" s="17"/>
      <c r="O91" s="17"/>
      <c r="Q91" s="24">
        <v>2417.1</v>
      </c>
      <c r="S91" t="s">
        <v>8</v>
      </c>
      <c r="T91" s="11">
        <f t="shared" si="151"/>
        <v>-0.45169104180019026</v>
      </c>
      <c r="U91" s="11">
        <f t="shared" si="140"/>
        <v>-0.47254549556362169</v>
      </c>
      <c r="V91" s="11">
        <f t="shared" si="141"/>
        <v>-0.46501374121736794</v>
      </c>
      <c r="W91" s="11">
        <f t="shared" si="142"/>
        <v>-1</v>
      </c>
      <c r="X91" s="11">
        <f t="shared" si="143"/>
        <v>-1</v>
      </c>
      <c r="Y91" s="11">
        <f t="shared" si="144"/>
        <v>-1</v>
      </c>
      <c r="Z91" s="11">
        <f t="shared" si="145"/>
        <v>-0.58576811714700672</v>
      </c>
      <c r="AA91" s="11">
        <f t="shared" si="146"/>
        <v>-0.71881219030523469</v>
      </c>
      <c r="AB91" s="11">
        <f t="shared" si="147"/>
        <v>-0.81565500048538242</v>
      </c>
      <c r="AC91" s="11">
        <f t="shared" si="148"/>
        <v>-1</v>
      </c>
      <c r="AD91" s="11">
        <f t="shared" si="149"/>
        <v>-1</v>
      </c>
      <c r="AE91" s="11">
        <f t="shared" si="150"/>
        <v>-1</v>
      </c>
    </row>
    <row r="92" spans="2:33" x14ac:dyDescent="0.25">
      <c r="C92" t="s">
        <v>13</v>
      </c>
      <c r="D92" s="17">
        <v>1180.17816204515</v>
      </c>
      <c r="E92" s="17">
        <v>1208.9941191565199</v>
      </c>
      <c r="F92" s="17">
        <v>1222.12174799319</v>
      </c>
      <c r="G92" s="17"/>
      <c r="H92" s="17"/>
      <c r="I92" s="17"/>
      <c r="J92" s="17">
        <v>1072.28115139338</v>
      </c>
      <c r="K92" s="17">
        <v>1015.73661606983</v>
      </c>
      <c r="L92" s="17">
        <v>1063.6926035448</v>
      </c>
      <c r="M92" s="17"/>
      <c r="N92" s="17"/>
      <c r="O92" s="17"/>
      <c r="Q92" s="24">
        <v>1190.4000000000001</v>
      </c>
      <c r="S92" t="s">
        <v>13</v>
      </c>
      <c r="T92" s="11">
        <f t="shared" si="151"/>
        <v>-8.586893443254473E-3</v>
      </c>
      <c r="U92" s="11">
        <f t="shared" si="140"/>
        <v>1.5620059775302231E-2</v>
      </c>
      <c r="V92" s="11">
        <f t="shared" si="141"/>
        <v>2.6647973784601708E-2</v>
      </c>
      <c r="W92" s="11">
        <f t="shared" si="142"/>
        <v>-1</v>
      </c>
      <c r="X92" s="11">
        <f t="shared" si="143"/>
        <v>-1</v>
      </c>
      <c r="Y92" s="11">
        <f t="shared" si="144"/>
        <v>-1</v>
      </c>
      <c r="Z92" s="11">
        <f t="shared" si="145"/>
        <v>-9.9226183305292426E-2</v>
      </c>
      <c r="AA92" s="11">
        <f t="shared" si="146"/>
        <v>-0.1467266330058552</v>
      </c>
      <c r="AB92" s="11">
        <f t="shared" si="147"/>
        <v>-0.10644102524798393</v>
      </c>
      <c r="AC92" s="11">
        <f t="shared" si="148"/>
        <v>-1</v>
      </c>
      <c r="AD92" s="11">
        <f t="shared" si="149"/>
        <v>-1</v>
      </c>
      <c r="AE92" s="11">
        <f t="shared" si="150"/>
        <v>-1</v>
      </c>
    </row>
    <row r="93" spans="2:33" x14ac:dyDescent="0.25">
      <c r="C93" t="s">
        <v>16</v>
      </c>
      <c r="D93" s="17">
        <v>542.16163521438705</v>
      </c>
      <c r="E93" s="17">
        <v>533.53721470085202</v>
      </c>
      <c r="F93" s="17">
        <v>504.03872077018599</v>
      </c>
      <c r="G93" s="17"/>
      <c r="H93" s="17"/>
      <c r="I93" s="17"/>
      <c r="J93" s="17">
        <v>500.22714331620102</v>
      </c>
      <c r="K93" s="17">
        <v>454.81527759807699</v>
      </c>
      <c r="L93" s="17">
        <v>446.248934102666</v>
      </c>
      <c r="M93" s="17"/>
      <c r="N93" s="17"/>
      <c r="O93" s="17"/>
      <c r="Q93" s="24">
        <v>586</v>
      </c>
      <c r="S93" t="s">
        <v>16</v>
      </c>
      <c r="T93" s="11">
        <f t="shared" si="151"/>
        <v>-7.4809496221182492E-2</v>
      </c>
      <c r="U93" s="11">
        <f t="shared" si="140"/>
        <v>-8.9526937370559723E-2</v>
      </c>
      <c r="V93" s="11">
        <f t="shared" si="141"/>
        <v>-0.1398656642146997</v>
      </c>
      <c r="W93" s="11">
        <f t="shared" si="142"/>
        <v>-1</v>
      </c>
      <c r="X93" s="11">
        <f t="shared" si="143"/>
        <v>-1</v>
      </c>
      <c r="Y93" s="11">
        <f t="shared" si="144"/>
        <v>-1</v>
      </c>
      <c r="Z93" s="11">
        <f t="shared" si="145"/>
        <v>-0.14637006260033958</v>
      </c>
      <c r="AA93" s="11">
        <f t="shared" si="146"/>
        <v>-0.22386471399645569</v>
      </c>
      <c r="AB93" s="11">
        <f t="shared" si="147"/>
        <v>-0.23848304760637207</v>
      </c>
      <c r="AC93" s="11">
        <f t="shared" si="148"/>
        <v>-1</v>
      </c>
      <c r="AD93" s="11">
        <f t="shared" si="149"/>
        <v>-1</v>
      </c>
      <c r="AE93" s="11">
        <f t="shared" si="150"/>
        <v>-1</v>
      </c>
    </row>
    <row r="94" spans="2:33" x14ac:dyDescent="0.25">
      <c r="C94" t="s">
        <v>19</v>
      </c>
      <c r="D94" s="17">
        <v>1596.6695668007801</v>
      </c>
      <c r="E94" s="17">
        <v>1464.7868868271901</v>
      </c>
      <c r="F94" s="17">
        <v>1306.2932367497699</v>
      </c>
      <c r="G94" s="17"/>
      <c r="H94" s="17"/>
      <c r="I94" s="17"/>
      <c r="J94" s="17">
        <v>1538.6165656608</v>
      </c>
      <c r="K94" s="17">
        <v>1357.1796423220101</v>
      </c>
      <c r="L94" s="17">
        <v>1282.9675605035</v>
      </c>
      <c r="M94" s="17"/>
      <c r="N94" s="17"/>
      <c r="O94" s="17"/>
      <c r="Q94" s="24">
        <v>1868.8</v>
      </c>
      <c r="S94" t="s">
        <v>19</v>
      </c>
      <c r="T94" s="11">
        <f t="shared" si="151"/>
        <v>-0.14561774036773323</v>
      </c>
      <c r="U94" s="11">
        <f t="shared" si="140"/>
        <v>-0.2161885237440121</v>
      </c>
      <c r="V94" s="11">
        <f t="shared" si="141"/>
        <v>-0.30099891012961799</v>
      </c>
      <c r="W94" s="11">
        <f t="shared" si="142"/>
        <v>-1</v>
      </c>
      <c r="X94" s="11">
        <f t="shared" si="143"/>
        <v>-1</v>
      </c>
      <c r="Y94" s="11">
        <f t="shared" si="144"/>
        <v>-1</v>
      </c>
      <c r="Z94" s="11">
        <f t="shared" si="145"/>
        <v>-0.1766820603270548</v>
      </c>
      <c r="AA94" s="11">
        <f t="shared" si="146"/>
        <v>-0.27376945509310247</v>
      </c>
      <c r="AB94" s="11">
        <f t="shared" si="147"/>
        <v>-0.31348054339495934</v>
      </c>
      <c r="AC94" s="11">
        <f t="shared" si="148"/>
        <v>-1</v>
      </c>
      <c r="AD94" s="11">
        <f t="shared" si="149"/>
        <v>-1</v>
      </c>
      <c r="AE94" s="11">
        <f t="shared" si="150"/>
        <v>-1</v>
      </c>
    </row>
    <row r="95" spans="2:33" x14ac:dyDescent="0.25">
      <c r="C95" t="s">
        <v>21</v>
      </c>
      <c r="D95" s="17">
        <v>34.015854017626879</v>
      </c>
      <c r="E95" s="17">
        <v>33.403067220462006</v>
      </c>
      <c r="F95" s="17">
        <v>32.764189726203355</v>
      </c>
      <c r="G95" s="17"/>
      <c r="H95" s="17"/>
      <c r="I95" s="17"/>
      <c r="J95" s="17">
        <v>30.956566780282579</v>
      </c>
      <c r="K95" s="17">
        <v>27.760581674310799</v>
      </c>
      <c r="L95" s="17">
        <v>26.65</v>
      </c>
      <c r="M95" s="17"/>
      <c r="N95" s="17"/>
      <c r="O95" s="17"/>
      <c r="Q95" s="24">
        <v>71.3</v>
      </c>
      <c r="S95" t="s">
        <v>21</v>
      </c>
      <c r="T95" s="11">
        <f t="shared" si="151"/>
        <v>-0.52291929849050667</v>
      </c>
      <c r="U95" s="11">
        <f t="shared" si="140"/>
        <v>-0.53151378372423552</v>
      </c>
      <c r="V95" s="11">
        <f t="shared" si="141"/>
        <v>-0.54047419738845215</v>
      </c>
      <c r="W95" s="11">
        <f t="shared" si="142"/>
        <v>-1</v>
      </c>
      <c r="X95" s="11">
        <f t="shared" si="143"/>
        <v>-1</v>
      </c>
      <c r="Y95" s="11">
        <f t="shared" si="144"/>
        <v>-1</v>
      </c>
      <c r="Z95" s="11">
        <f t="shared" si="145"/>
        <v>-0.56582655287121209</v>
      </c>
      <c r="AA95" s="11">
        <f t="shared" si="146"/>
        <v>-0.61065102841078822</v>
      </c>
      <c r="AB95" s="11">
        <f t="shared" si="147"/>
        <v>-0.62622720897615713</v>
      </c>
      <c r="AC95" s="11">
        <f t="shared" si="148"/>
        <v>-1</v>
      </c>
      <c r="AD95" s="11">
        <f t="shared" si="149"/>
        <v>-1</v>
      </c>
      <c r="AE95" s="11">
        <f t="shared" si="150"/>
        <v>-1</v>
      </c>
    </row>
    <row r="96" spans="2:33" x14ac:dyDescent="0.25">
      <c r="C96" t="s">
        <v>23</v>
      </c>
      <c r="D96" s="17">
        <v>1342.9776565215775</v>
      </c>
      <c r="E96" s="17">
        <v>1303.0075140525691</v>
      </c>
      <c r="F96" s="17">
        <v>1323.6217531392554</v>
      </c>
      <c r="G96" s="17"/>
      <c r="H96" s="17"/>
      <c r="I96" s="17"/>
      <c r="J96" s="17">
        <v>1340.2600788088703</v>
      </c>
      <c r="K96" s="17">
        <v>1298.9020438374814</v>
      </c>
      <c r="L96" s="17">
        <v>1326.308905861415</v>
      </c>
      <c r="M96" s="17"/>
      <c r="N96" s="17"/>
      <c r="O96" s="17"/>
      <c r="Q96" s="24">
        <v>1331.507560884751</v>
      </c>
      <c r="S96" t="s">
        <v>23</v>
      </c>
      <c r="T96" s="11">
        <f t="shared" si="151"/>
        <v>8.6143676339358599E-3</v>
      </c>
      <c r="U96" s="11">
        <f t="shared" si="140"/>
        <v>-2.1404344721290491E-2</v>
      </c>
      <c r="V96" s="11">
        <f t="shared" si="141"/>
        <v>-5.9224656150324018E-3</v>
      </c>
      <c r="W96" s="11">
        <f t="shared" si="142"/>
        <v>-1</v>
      </c>
      <c r="X96" s="11">
        <f t="shared" si="143"/>
        <v>-1</v>
      </c>
      <c r="Y96" s="11">
        <f t="shared" si="144"/>
        <v>-1</v>
      </c>
      <c r="Z96" s="11">
        <f t="shared" si="145"/>
        <v>6.5733895782789098E-3</v>
      </c>
      <c r="AA96" s="11">
        <f t="shared" si="146"/>
        <v>-2.4487669469637985E-2</v>
      </c>
      <c r="AB96" s="11">
        <f t="shared" si="147"/>
        <v>-3.9043375915053247E-3</v>
      </c>
      <c r="AC96" s="11">
        <f t="shared" si="148"/>
        <v>-1</v>
      </c>
      <c r="AD96" s="11">
        <f t="shared" si="149"/>
        <v>-1</v>
      </c>
      <c r="AE96" s="11">
        <f t="shared" si="150"/>
        <v>-1</v>
      </c>
    </row>
    <row r="97" spans="2:31" x14ac:dyDescent="0.25">
      <c r="C97" t="s">
        <v>25</v>
      </c>
      <c r="D97" s="17">
        <v>-812.2</v>
      </c>
      <c r="E97" s="17">
        <v>-812.2</v>
      </c>
      <c r="F97" s="17">
        <v>-812</v>
      </c>
      <c r="G97" s="17"/>
      <c r="H97" s="17"/>
      <c r="I97" s="17"/>
      <c r="J97" s="17">
        <v>-812.2</v>
      </c>
      <c r="K97" s="17">
        <v>-812.2</v>
      </c>
      <c r="L97" s="17">
        <v>-812.2</v>
      </c>
      <c r="M97" s="17"/>
      <c r="N97" s="17"/>
      <c r="O97" s="17"/>
      <c r="Q97" s="24">
        <v>-831</v>
      </c>
      <c r="S97" t="s">
        <v>25</v>
      </c>
      <c r="T97" s="11">
        <f t="shared" si="151"/>
        <v>-2.2623345367027592E-2</v>
      </c>
      <c r="U97" s="11">
        <f t="shared" si="140"/>
        <v>-2.2623345367027592E-2</v>
      </c>
      <c r="V97" s="11">
        <f t="shared" si="141"/>
        <v>-2.2864019253910906E-2</v>
      </c>
      <c r="W97" s="11">
        <f t="shared" si="142"/>
        <v>-1</v>
      </c>
      <c r="X97" s="11">
        <f t="shared" si="143"/>
        <v>-1</v>
      </c>
      <c r="Y97" s="11">
        <f t="shared" si="144"/>
        <v>-1</v>
      </c>
      <c r="Z97" s="11">
        <f t="shared" si="145"/>
        <v>-2.2623345367027592E-2</v>
      </c>
      <c r="AA97" s="11">
        <f t="shared" si="146"/>
        <v>-2.2623345367027592E-2</v>
      </c>
      <c r="AB97" s="11">
        <f t="shared" si="147"/>
        <v>-2.2623345367027592E-2</v>
      </c>
      <c r="AC97" s="11">
        <f t="shared" si="148"/>
        <v>-1</v>
      </c>
      <c r="AD97" s="11">
        <f t="shared" si="149"/>
        <v>-1</v>
      </c>
      <c r="AE97" s="11">
        <f t="shared" si="150"/>
        <v>-1</v>
      </c>
    </row>
    <row r="98" spans="2:31" x14ac:dyDescent="0.25">
      <c r="C98" t="s">
        <v>27</v>
      </c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Q98" s="24"/>
      <c r="S98" t="s">
        <v>27</v>
      </c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</row>
    <row r="99" spans="2:31" x14ac:dyDescent="0.25">
      <c r="B99" t="s">
        <v>29</v>
      </c>
      <c r="C99" t="s">
        <v>8</v>
      </c>
      <c r="D99" s="17">
        <v>1394.1495569416304</v>
      </c>
      <c r="E99" s="17">
        <v>1282.5748924669617</v>
      </c>
      <c r="F99" s="17">
        <v>1174.2626481799011</v>
      </c>
      <c r="G99" s="17">
        <v>1150.0603114422265</v>
      </c>
      <c r="H99" s="17">
        <v>1153.7600253547857</v>
      </c>
      <c r="I99" s="17"/>
      <c r="J99" s="17">
        <v>1205.4670425362588</v>
      </c>
      <c r="K99" s="17">
        <v>852.35702421205724</v>
      </c>
      <c r="L99" s="17">
        <v>768.24924450046069</v>
      </c>
      <c r="M99" s="17">
        <v>762.07872888015299</v>
      </c>
      <c r="N99" s="17">
        <v>762.08634964963096</v>
      </c>
      <c r="O99" s="17"/>
      <c r="Q99" s="24">
        <v>2282.3741268257277</v>
      </c>
      <c r="S99" t="s">
        <v>8</v>
      </c>
      <c r="T99" s="11">
        <f t="shared" si="151"/>
        <v>-0.38916694657743034</v>
      </c>
      <c r="U99" s="11">
        <f t="shared" si="140"/>
        <v>-0.43805229940512125</v>
      </c>
      <c r="V99" s="11">
        <f t="shared" si="141"/>
        <v>-0.48550825459407132</v>
      </c>
      <c r="W99" s="11">
        <f t="shared" si="142"/>
        <v>-0.49611227277549652</v>
      </c>
      <c r="X99" s="11">
        <f t="shared" si="143"/>
        <v>-0.49449127914913404</v>
      </c>
      <c r="Y99" s="11">
        <f t="shared" si="144"/>
        <v>-1</v>
      </c>
      <c r="Z99" s="11">
        <f t="shared" si="145"/>
        <v>-0.47183635304664362</v>
      </c>
      <c r="AA99" s="11">
        <f t="shared" si="146"/>
        <v>-0.62654806931346729</v>
      </c>
      <c r="AB99" s="11">
        <f t="shared" si="147"/>
        <v>-0.66339907402958354</v>
      </c>
      <c r="AC99" s="11">
        <f t="shared" si="148"/>
        <v>-0.66610262536579223</v>
      </c>
      <c r="AD99" s="11">
        <f t="shared" si="149"/>
        <v>-0.66609928639984939</v>
      </c>
      <c r="AE99" s="11">
        <f t="shared" si="150"/>
        <v>-1</v>
      </c>
    </row>
    <row r="100" spans="2:31" x14ac:dyDescent="0.25">
      <c r="C100" t="s">
        <v>13</v>
      </c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Q100" s="24"/>
      <c r="S100" t="s">
        <v>13</v>
      </c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</row>
    <row r="101" spans="2:31" x14ac:dyDescent="0.25">
      <c r="C101" t="s">
        <v>16</v>
      </c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Q101" s="24"/>
      <c r="S101" t="s">
        <v>16</v>
      </c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</row>
    <row r="102" spans="2:31" x14ac:dyDescent="0.25">
      <c r="C102" t="s">
        <v>19</v>
      </c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Q102" s="24"/>
      <c r="S102" t="s">
        <v>19</v>
      </c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</row>
    <row r="103" spans="2:31" x14ac:dyDescent="0.25">
      <c r="C103" t="s">
        <v>21</v>
      </c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Q103" s="24"/>
      <c r="S103" t="s">
        <v>21</v>
      </c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</row>
    <row r="104" spans="2:31" x14ac:dyDescent="0.25">
      <c r="C104" t="s">
        <v>23</v>
      </c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Q104" s="24"/>
      <c r="S104" t="s">
        <v>23</v>
      </c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</row>
    <row r="105" spans="2:31" x14ac:dyDescent="0.25">
      <c r="C105" t="s">
        <v>25</v>
      </c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Q105" s="24"/>
      <c r="S105" t="s">
        <v>25</v>
      </c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</row>
    <row r="106" spans="2:31" x14ac:dyDescent="0.25">
      <c r="C106" t="s">
        <v>27</v>
      </c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Q106" s="24"/>
      <c r="S106" t="s">
        <v>27</v>
      </c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</row>
    <row r="107" spans="2:31" x14ac:dyDescent="0.25">
      <c r="B107" t="s">
        <v>30</v>
      </c>
      <c r="C107" t="s">
        <v>8</v>
      </c>
      <c r="D107" s="17">
        <v>1109.4161928177652</v>
      </c>
      <c r="E107" s="17">
        <v>1075.9223286126758</v>
      </c>
      <c r="F107" s="17">
        <v>1079.8800516325127</v>
      </c>
      <c r="G107" s="17">
        <v>772.01139602165301</v>
      </c>
      <c r="H107" s="17">
        <v>663.41107629102942</v>
      </c>
      <c r="I107" s="17">
        <v>598.25432344749174</v>
      </c>
      <c r="J107" s="17">
        <v>1176.7889391168976</v>
      </c>
      <c r="K107" s="17">
        <v>827.38919856090286</v>
      </c>
      <c r="L107" s="17">
        <v>772.50801255051329</v>
      </c>
      <c r="M107" s="17">
        <v>581.1495940282224</v>
      </c>
      <c r="N107" s="17">
        <v>44.967299935722082</v>
      </c>
      <c r="O107" s="17">
        <v>62.07014793075404</v>
      </c>
      <c r="Q107" s="24">
        <v>2400.1</v>
      </c>
      <c r="S107" t="s">
        <v>8</v>
      </c>
      <c r="T107" s="11">
        <f t="shared" si="151"/>
        <v>-0.53776251288789412</v>
      </c>
      <c r="U107" s="11">
        <f t="shared" si="140"/>
        <v>-0.55171770817354449</v>
      </c>
      <c r="V107" s="11">
        <f t="shared" si="141"/>
        <v>-0.55006872562288534</v>
      </c>
      <c r="W107" s="11">
        <f t="shared" si="142"/>
        <v>-0.6783419874081692</v>
      </c>
      <c r="X107" s="11">
        <f t="shared" si="143"/>
        <v>-0.72359023528560085</v>
      </c>
      <c r="Y107" s="11">
        <f t="shared" si="144"/>
        <v>-0.75073775115724684</v>
      </c>
      <c r="Z107" s="11">
        <f t="shared" si="145"/>
        <v>-0.50969170488025595</v>
      </c>
      <c r="AA107" s="11">
        <f t="shared" si="146"/>
        <v>-0.65526886439694065</v>
      </c>
      <c r="AB107" s="11">
        <f t="shared" si="147"/>
        <v>-0.67813507247593297</v>
      </c>
      <c r="AC107" s="11">
        <f t="shared" si="148"/>
        <v>-0.75786442480387384</v>
      </c>
      <c r="AD107" s="11">
        <f t="shared" si="149"/>
        <v>-0.98126440567654594</v>
      </c>
      <c r="AE107" s="11">
        <f t="shared" si="150"/>
        <v>-0.97413851592402234</v>
      </c>
    </row>
    <row r="108" spans="2:31" x14ac:dyDescent="0.25">
      <c r="C108" t="s">
        <v>13</v>
      </c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Q108" s="24"/>
      <c r="S108" t="s">
        <v>13</v>
      </c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</row>
    <row r="109" spans="2:31" x14ac:dyDescent="0.25">
      <c r="C109" t="s">
        <v>16</v>
      </c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Q109" s="24"/>
      <c r="S109" t="s">
        <v>16</v>
      </c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</row>
    <row r="110" spans="2:31" x14ac:dyDescent="0.25">
      <c r="C110" t="s">
        <v>19</v>
      </c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Q110" s="24"/>
      <c r="S110" t="s">
        <v>19</v>
      </c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</row>
    <row r="111" spans="2:31" x14ac:dyDescent="0.25">
      <c r="C111" t="s">
        <v>21</v>
      </c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Q111" s="24"/>
      <c r="S111" t="s">
        <v>21</v>
      </c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</row>
    <row r="112" spans="2:31" x14ac:dyDescent="0.25">
      <c r="C112" t="s">
        <v>23</v>
      </c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Q112" s="24"/>
      <c r="S112" t="s">
        <v>23</v>
      </c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</row>
    <row r="113" spans="2:31" x14ac:dyDescent="0.25">
      <c r="C113" t="s">
        <v>25</v>
      </c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Q113" s="24"/>
      <c r="S113" t="s">
        <v>25</v>
      </c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</row>
    <row r="114" spans="2:31" x14ac:dyDescent="0.25">
      <c r="C114" t="s">
        <v>27</v>
      </c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Q114" s="24"/>
      <c r="S114" t="s">
        <v>27</v>
      </c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</row>
    <row r="115" spans="2:31" x14ac:dyDescent="0.25">
      <c r="B115" s="14" t="s">
        <v>31</v>
      </c>
      <c r="C115" t="s">
        <v>8</v>
      </c>
      <c r="D115" s="17">
        <v>1377.84</v>
      </c>
      <c r="E115" s="17">
        <v>1379.59</v>
      </c>
      <c r="F115" s="17">
        <v>1430.05</v>
      </c>
      <c r="G115" s="17">
        <v>1440.31</v>
      </c>
      <c r="H115" s="17">
        <v>1473.6</v>
      </c>
      <c r="I115" s="17">
        <v>1528.36</v>
      </c>
      <c r="J115" s="17">
        <v>1410.01</v>
      </c>
      <c r="K115" s="17">
        <v>1232.67</v>
      </c>
      <c r="L115" s="17">
        <v>749.4</v>
      </c>
      <c r="M115" s="17">
        <v>623.27</v>
      </c>
      <c r="N115" s="17">
        <v>540.92000000000007</v>
      </c>
      <c r="O115" s="17">
        <v>449.61999999999989</v>
      </c>
      <c r="Q115" s="24">
        <v>2338.5100000000002</v>
      </c>
      <c r="S115" t="s">
        <v>8</v>
      </c>
      <c r="T115" s="11">
        <f t="shared" si="151"/>
        <v>-0.41080431556846031</v>
      </c>
      <c r="U115" s="11">
        <f t="shared" si="140"/>
        <v>-0.41005597581365927</v>
      </c>
      <c r="V115" s="11">
        <f t="shared" si="141"/>
        <v>-0.38847813351236482</v>
      </c>
      <c r="W115" s="11">
        <f t="shared" si="142"/>
        <v>-0.38409072443564496</v>
      </c>
      <c r="X115" s="11">
        <f t="shared" si="143"/>
        <v>-0.36985516418574227</v>
      </c>
      <c r="Y115" s="11">
        <f t="shared" si="144"/>
        <v>-0.34643854420122222</v>
      </c>
      <c r="Z115" s="11">
        <f t="shared" si="145"/>
        <v>-0.39704769276163032</v>
      </c>
      <c r="AA115" s="11">
        <f t="shared" si="146"/>
        <v>-0.47288230539959208</v>
      </c>
      <c r="AB115" s="11">
        <f t="shared" si="147"/>
        <v>-0.67953953585830296</v>
      </c>
      <c r="AC115" s="11">
        <f t="shared" si="148"/>
        <v>-0.73347558915719846</v>
      </c>
      <c r="AD115" s="11">
        <f t="shared" si="149"/>
        <v>-0.76869031990455461</v>
      </c>
      <c r="AE115" s="11">
        <f t="shared" si="150"/>
        <v>-0.80773227396932246</v>
      </c>
    </row>
    <row r="116" spans="2:31" x14ac:dyDescent="0.25">
      <c r="C116" t="s">
        <v>13</v>
      </c>
      <c r="D116" s="17">
        <v>1063.06</v>
      </c>
      <c r="E116" s="17">
        <v>1080.08</v>
      </c>
      <c r="F116" s="17">
        <v>1107.08</v>
      </c>
      <c r="G116" s="17">
        <v>1161.0900000000001</v>
      </c>
      <c r="H116" s="17">
        <v>1198.1600000000001</v>
      </c>
      <c r="I116" s="17">
        <v>1251.0899999999999</v>
      </c>
      <c r="J116" s="17">
        <v>1048.6099999999999</v>
      </c>
      <c r="K116" s="17">
        <v>1076.1300000000001</v>
      </c>
      <c r="L116" s="17">
        <v>1074.3799999999999</v>
      </c>
      <c r="M116" s="17">
        <v>1108.1899999999998</v>
      </c>
      <c r="N116" s="17">
        <v>1120.49</v>
      </c>
      <c r="O116" s="17">
        <v>1124.6299999999999</v>
      </c>
      <c r="Q116" s="24">
        <v>954.44</v>
      </c>
      <c r="S116" t="s">
        <v>13</v>
      </c>
      <c r="T116" s="11">
        <f t="shared" si="151"/>
        <v>0.11380495369012178</v>
      </c>
      <c r="U116" s="11">
        <f t="shared" si="140"/>
        <v>0.13163739994132673</v>
      </c>
      <c r="V116" s="11">
        <f t="shared" si="141"/>
        <v>0.15992623947026519</v>
      </c>
      <c r="W116" s="11">
        <f t="shared" si="142"/>
        <v>0.21651439587611598</v>
      </c>
      <c r="X116" s="11">
        <f t="shared" si="143"/>
        <v>0.25535392481455088</v>
      </c>
      <c r="Y116" s="11">
        <f t="shared" si="144"/>
        <v>0.31081052763924388</v>
      </c>
      <c r="Z116" s="11">
        <f t="shared" si="145"/>
        <v>9.8665185868152872E-2</v>
      </c>
      <c r="AA116" s="11">
        <f t="shared" si="146"/>
        <v>0.12749884749172291</v>
      </c>
      <c r="AB116" s="11">
        <f t="shared" si="147"/>
        <v>0.12566531159632865</v>
      </c>
      <c r="AC116" s="11">
        <f t="shared" si="148"/>
        <v>0.16108922509534351</v>
      </c>
      <c r="AD116" s="11">
        <f t="shared" si="149"/>
        <v>0.17397636310297138</v>
      </c>
      <c r="AE116" s="11">
        <f t="shared" si="150"/>
        <v>0.17831398516407515</v>
      </c>
    </row>
    <row r="117" spans="2:31" x14ac:dyDescent="0.25">
      <c r="C117" t="s">
        <v>16</v>
      </c>
      <c r="D117" s="17">
        <v>327.8</v>
      </c>
      <c r="E117" s="17">
        <v>278.08</v>
      </c>
      <c r="F117" s="17">
        <v>274.45</v>
      </c>
      <c r="G117" s="17">
        <v>276.64999999999998</v>
      </c>
      <c r="H117" s="17">
        <v>283.31</v>
      </c>
      <c r="I117" s="17">
        <v>281.81</v>
      </c>
      <c r="J117" s="17">
        <v>295.63</v>
      </c>
      <c r="K117" s="17">
        <v>259.2</v>
      </c>
      <c r="L117" s="17">
        <v>249.28</v>
      </c>
      <c r="M117" s="17">
        <v>247.82</v>
      </c>
      <c r="N117" s="17">
        <v>241.68</v>
      </c>
      <c r="O117" s="17">
        <v>237.2</v>
      </c>
      <c r="Q117" s="24">
        <v>563.87</v>
      </c>
      <c r="S117" t="s">
        <v>16</v>
      </c>
      <c r="T117" s="11">
        <f t="shared" si="151"/>
        <v>-0.41866032950857468</v>
      </c>
      <c r="U117" s="11">
        <f t="shared" si="140"/>
        <v>-0.50683668221398559</v>
      </c>
      <c r="V117" s="11">
        <f t="shared" si="141"/>
        <v>-0.51327433628318586</v>
      </c>
      <c r="W117" s="11">
        <f t="shared" si="142"/>
        <v>-0.50937272775639775</v>
      </c>
      <c r="X117" s="11">
        <f t="shared" si="143"/>
        <v>-0.4975614946707575</v>
      </c>
      <c r="Y117" s="11">
        <f t="shared" si="144"/>
        <v>-0.5002216823026584</v>
      </c>
      <c r="Z117" s="11">
        <f t="shared" si="145"/>
        <v>-0.47571248692074419</v>
      </c>
      <c r="AA117" s="11">
        <f t="shared" si="146"/>
        <v>-0.54031957720751245</v>
      </c>
      <c r="AB117" s="11">
        <f t="shared" si="147"/>
        <v>-0.55791228474648413</v>
      </c>
      <c r="AC117" s="11">
        <f t="shared" si="148"/>
        <v>-0.56050153404153447</v>
      </c>
      <c r="AD117" s="11">
        <f t="shared" si="149"/>
        <v>-0.57139056874811567</v>
      </c>
      <c r="AE117" s="11">
        <f t="shared" si="150"/>
        <v>-0.57933566247539336</v>
      </c>
    </row>
    <row r="118" spans="2:31" x14ac:dyDescent="0.25">
      <c r="C118" t="s">
        <v>19</v>
      </c>
      <c r="D118" s="17">
        <v>1493.47</v>
      </c>
      <c r="E118" s="17">
        <v>1403.91</v>
      </c>
      <c r="F118" s="17">
        <v>1322.3</v>
      </c>
      <c r="G118" s="17">
        <v>1254.73</v>
      </c>
      <c r="H118" s="17">
        <v>1235.58</v>
      </c>
      <c r="I118" s="17">
        <v>1097.25</v>
      </c>
      <c r="J118" s="17">
        <v>1488.81</v>
      </c>
      <c r="K118" s="17">
        <v>1380.98</v>
      </c>
      <c r="L118" s="17">
        <v>1283.52</v>
      </c>
      <c r="M118" s="17">
        <v>1202.8800000000001</v>
      </c>
      <c r="N118" s="17">
        <v>1180.82</v>
      </c>
      <c r="O118" s="17">
        <v>1033.69</v>
      </c>
      <c r="Q118" s="24">
        <v>2147.66</v>
      </c>
      <c r="S118" t="s">
        <v>19</v>
      </c>
      <c r="T118" s="11">
        <f t="shared" si="151"/>
        <v>-0.3046059432126127</v>
      </c>
      <c r="U118" s="11">
        <f t="shared" si="140"/>
        <v>-0.34630714358883619</v>
      </c>
      <c r="V118" s="11">
        <f t="shared" si="141"/>
        <v>-0.38430664071594201</v>
      </c>
      <c r="W118" s="11">
        <f t="shared" si="142"/>
        <v>-0.41576879021819091</v>
      </c>
      <c r="X118" s="11">
        <f t="shared" si="143"/>
        <v>-0.42468547162958759</v>
      </c>
      <c r="Y118" s="11">
        <f t="shared" si="144"/>
        <v>-0.48909510816423452</v>
      </c>
      <c r="Z118" s="11">
        <f t="shared" si="145"/>
        <v>-0.30677574662656093</v>
      </c>
      <c r="AA118" s="11">
        <f t="shared" si="146"/>
        <v>-0.35698388013000193</v>
      </c>
      <c r="AB118" s="11">
        <f t="shared" si="147"/>
        <v>-0.40236350260283282</v>
      </c>
      <c r="AC118" s="11">
        <f t="shared" si="148"/>
        <v>-0.43991134537124121</v>
      </c>
      <c r="AD118" s="11">
        <f t="shared" si="149"/>
        <v>-0.45018298985872995</v>
      </c>
      <c r="AE118" s="11">
        <f t="shared" si="150"/>
        <v>-0.51869010923516745</v>
      </c>
    </row>
    <row r="119" spans="2:31" x14ac:dyDescent="0.25">
      <c r="C119" t="s">
        <v>21</v>
      </c>
      <c r="D119" s="17">
        <v>22.29</v>
      </c>
      <c r="E119" s="17">
        <v>29.54</v>
      </c>
      <c r="F119" s="17">
        <v>29.53</v>
      </c>
      <c r="G119" s="17">
        <v>29.78</v>
      </c>
      <c r="H119" s="17">
        <v>31.41</v>
      </c>
      <c r="I119" s="17">
        <v>32.06</v>
      </c>
      <c r="J119" s="17">
        <v>22.19</v>
      </c>
      <c r="K119" s="17">
        <v>29.61</v>
      </c>
      <c r="L119" s="17">
        <v>29.1</v>
      </c>
      <c r="M119" s="17">
        <v>29.06</v>
      </c>
      <c r="N119" s="17">
        <v>29.84</v>
      </c>
      <c r="O119" s="17">
        <v>29.16</v>
      </c>
      <c r="Q119" s="24">
        <v>28.5</v>
      </c>
      <c r="S119" t="s">
        <v>21</v>
      </c>
      <c r="T119" s="11">
        <f t="shared" si="151"/>
        <v>-0.21789473684210525</v>
      </c>
      <c r="U119" s="11">
        <f t="shared" si="140"/>
        <v>3.6491228070175463E-2</v>
      </c>
      <c r="V119" s="11">
        <f t="shared" si="141"/>
        <v>3.6140350877192917E-2</v>
      </c>
      <c r="W119" s="11">
        <f t="shared" si="142"/>
        <v>4.4912280701754348E-2</v>
      </c>
      <c r="X119" s="11">
        <f t="shared" si="143"/>
        <v>0.1021052631578947</v>
      </c>
      <c r="Y119" s="11">
        <f t="shared" si="144"/>
        <v>0.12491228070175442</v>
      </c>
      <c r="Z119" s="11">
        <f t="shared" si="145"/>
        <v>-0.22140350877192982</v>
      </c>
      <c r="AA119" s="11">
        <f t="shared" si="146"/>
        <v>3.8947368421052619E-2</v>
      </c>
      <c r="AB119" s="11">
        <f t="shared" si="147"/>
        <v>2.1052631578947434E-2</v>
      </c>
      <c r="AC119" s="11">
        <f t="shared" si="148"/>
        <v>1.9649122807017472E-2</v>
      </c>
      <c r="AD119" s="11">
        <f t="shared" si="149"/>
        <v>4.701754385964918E-2</v>
      </c>
      <c r="AE119" s="11">
        <f t="shared" si="150"/>
        <v>2.3157894736842044E-2</v>
      </c>
    </row>
    <row r="120" spans="2:31" x14ac:dyDescent="0.25">
      <c r="C120" t="s">
        <v>23</v>
      </c>
      <c r="D120" s="17">
        <v>440.98590000000002</v>
      </c>
      <c r="E120" s="17">
        <v>449.71568000000002</v>
      </c>
      <c r="F120" s="17">
        <v>460.00868000000003</v>
      </c>
      <c r="G120" s="17">
        <v>461.95568000000003</v>
      </c>
      <c r="H120" s="17">
        <v>467.34967999999992</v>
      </c>
      <c r="I120" s="17">
        <v>476.98016000000001</v>
      </c>
      <c r="J120" s="17">
        <v>428.33125999999999</v>
      </c>
      <c r="K120" s="17">
        <v>415.28751999999997</v>
      </c>
      <c r="L120" s="17">
        <v>413.5521</v>
      </c>
      <c r="M120" s="17">
        <v>412.58253999999999</v>
      </c>
      <c r="N120" s="17">
        <v>416.72984000000002</v>
      </c>
      <c r="O120" s="17">
        <v>431.33605999999992</v>
      </c>
      <c r="Q120" s="24">
        <v>1177.68</v>
      </c>
      <c r="S120" t="s">
        <v>23</v>
      </c>
      <c r="T120" s="11">
        <f t="shared" si="151"/>
        <v>-0.62554692276339918</v>
      </c>
      <c r="U120" s="11">
        <f t="shared" si="140"/>
        <v>-0.61813423001154821</v>
      </c>
      <c r="V120" s="11">
        <f t="shared" si="141"/>
        <v>-0.60939416479858699</v>
      </c>
      <c r="W120" s="11">
        <f t="shared" si="142"/>
        <v>-0.60774091434005839</v>
      </c>
      <c r="X120" s="11">
        <f t="shared" si="143"/>
        <v>-0.60316072277698529</v>
      </c>
      <c r="Y120" s="11">
        <f t="shared" si="144"/>
        <v>-0.59498322124855652</v>
      </c>
      <c r="Z120" s="11">
        <f t="shared" si="145"/>
        <v>-0.63629232049453166</v>
      </c>
      <c r="AA120" s="11">
        <f t="shared" si="146"/>
        <v>-0.64736811357924062</v>
      </c>
      <c r="AB120" s="11">
        <f t="shared" si="147"/>
        <v>-0.64884170572651323</v>
      </c>
      <c r="AC120" s="11">
        <f t="shared" si="148"/>
        <v>-0.64966498539501394</v>
      </c>
      <c r="AD120" s="11">
        <f t="shared" si="149"/>
        <v>-0.6461434005841995</v>
      </c>
      <c r="AE120" s="11">
        <f t="shared" si="150"/>
        <v>-0.63374086339243263</v>
      </c>
    </row>
    <row r="121" spans="2:31" x14ac:dyDescent="0.25">
      <c r="C121" t="s">
        <v>25</v>
      </c>
      <c r="D121" s="17">
        <v>-744.21</v>
      </c>
      <c r="E121" s="17">
        <v>-749.61</v>
      </c>
      <c r="F121" s="17">
        <v>-755.05</v>
      </c>
      <c r="G121" s="17">
        <v>-760.53</v>
      </c>
      <c r="H121" s="17">
        <v>-766.04</v>
      </c>
      <c r="I121" s="17">
        <v>-771.6</v>
      </c>
      <c r="J121" s="17">
        <v>-744.21</v>
      </c>
      <c r="K121" s="17">
        <v>-749.61</v>
      </c>
      <c r="L121" s="17">
        <v>-755.05</v>
      </c>
      <c r="M121" s="17">
        <v>-760.53</v>
      </c>
      <c r="N121" s="17">
        <v>-766.04</v>
      </c>
      <c r="O121" s="17">
        <v>-771.6</v>
      </c>
      <c r="Q121" s="24">
        <v>-723</v>
      </c>
      <c r="S121" t="s">
        <v>25</v>
      </c>
      <c r="T121" s="11">
        <f t="shared" si="151"/>
        <v>2.9336099585062225E-2</v>
      </c>
      <c r="U121" s="11">
        <f t="shared" si="140"/>
        <v>3.6804979253111991E-2</v>
      </c>
      <c r="V121" s="11">
        <f t="shared" si="141"/>
        <v>4.4329183955739815E-2</v>
      </c>
      <c r="W121" s="11">
        <f t="shared" si="142"/>
        <v>5.1908713692945918E-2</v>
      </c>
      <c r="X121" s="11">
        <f t="shared" si="143"/>
        <v>5.9529737206085676E-2</v>
      </c>
      <c r="Y121" s="11">
        <f t="shared" si="144"/>
        <v>6.7219917012448116E-2</v>
      </c>
      <c r="Z121" s="11">
        <f t="shared" si="145"/>
        <v>2.9336099585062225E-2</v>
      </c>
      <c r="AA121" s="11">
        <f t="shared" si="146"/>
        <v>3.6804979253111991E-2</v>
      </c>
      <c r="AB121" s="11">
        <f t="shared" si="147"/>
        <v>4.4329183955739815E-2</v>
      </c>
      <c r="AC121" s="11">
        <f t="shared" si="148"/>
        <v>5.1908713692945918E-2</v>
      </c>
      <c r="AD121" s="11">
        <f t="shared" si="149"/>
        <v>5.9529737206085676E-2</v>
      </c>
      <c r="AE121" s="11">
        <f t="shared" si="150"/>
        <v>6.7219917012448116E-2</v>
      </c>
    </row>
    <row r="122" spans="2:31" x14ac:dyDescent="0.25">
      <c r="C122" t="s">
        <v>27</v>
      </c>
      <c r="D122" s="17">
        <v>0</v>
      </c>
      <c r="E122" s="17">
        <v>0</v>
      </c>
      <c r="F122" s="17">
        <v>0</v>
      </c>
      <c r="G122" s="17">
        <v>0</v>
      </c>
      <c r="H122" s="17">
        <v>0</v>
      </c>
      <c r="I122" s="17">
        <v>0</v>
      </c>
      <c r="J122" s="17">
        <v>0</v>
      </c>
      <c r="K122" s="17">
        <v>0</v>
      </c>
      <c r="L122" s="17">
        <v>0</v>
      </c>
      <c r="M122" s="17">
        <v>0</v>
      </c>
      <c r="N122" s="17">
        <v>0</v>
      </c>
      <c r="O122" s="17">
        <v>0</v>
      </c>
      <c r="Q122" s="24">
        <v>0</v>
      </c>
      <c r="S122" t="s">
        <v>27</v>
      </c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</row>
    <row r="123" spans="2:31" x14ac:dyDescent="0.25">
      <c r="B123" s="14" t="s">
        <v>33</v>
      </c>
      <c r="C123" t="s">
        <v>8</v>
      </c>
      <c r="D123" s="17">
        <v>1090.61392148052</v>
      </c>
      <c r="E123" s="17">
        <v>979.59857204458103</v>
      </c>
      <c r="F123" s="17">
        <v>906.24422783061641</v>
      </c>
      <c r="G123" s="17"/>
      <c r="H123" s="17"/>
      <c r="I123" s="17"/>
      <c r="J123" s="17">
        <v>1194.845278180504</v>
      </c>
      <c r="K123" s="17">
        <v>482.81984665287968</v>
      </c>
      <c r="L123" s="17">
        <v>588.5355894123727</v>
      </c>
      <c r="M123" s="17"/>
      <c r="N123" s="17"/>
      <c r="O123" s="17"/>
      <c r="Q123" s="32">
        <v>2437.5330357062999</v>
      </c>
      <c r="S123" t="s">
        <v>8</v>
      </c>
      <c r="T123" s="11">
        <f t="shared" si="151"/>
        <v>-0.55257471160200966</v>
      </c>
      <c r="U123" s="11">
        <f t="shared" si="140"/>
        <v>-0.59811885308018709</v>
      </c>
      <c r="V123" s="11">
        <f t="shared" si="141"/>
        <v>-0.62821253515112963</v>
      </c>
      <c r="W123" s="11">
        <f t="shared" si="142"/>
        <v>-1</v>
      </c>
      <c r="X123" s="11">
        <f t="shared" si="143"/>
        <v>-1</v>
      </c>
      <c r="Y123" s="11">
        <f t="shared" si="144"/>
        <v>-1</v>
      </c>
      <c r="Z123" s="11">
        <f t="shared" si="145"/>
        <v>-0.50981370891070388</v>
      </c>
      <c r="AA123" s="11">
        <f t="shared" si="146"/>
        <v>-0.80192274747448589</v>
      </c>
      <c r="AB123" s="11">
        <f t="shared" si="147"/>
        <v>-0.75855277414041755</v>
      </c>
      <c r="AC123" s="11">
        <f t="shared" si="148"/>
        <v>-1</v>
      </c>
      <c r="AD123" s="11">
        <f t="shared" si="149"/>
        <v>-1</v>
      </c>
      <c r="AE123" s="11">
        <f t="shared" si="150"/>
        <v>-1</v>
      </c>
    </row>
    <row r="124" spans="2:31" x14ac:dyDescent="0.25">
      <c r="C124" t="s">
        <v>13</v>
      </c>
      <c r="D124" s="17">
        <v>813.89512670971533</v>
      </c>
      <c r="E124" s="17">
        <v>822.69368187542625</v>
      </c>
      <c r="F124" s="17">
        <v>827.1127708460441</v>
      </c>
      <c r="G124" s="17"/>
      <c r="H124" s="17"/>
      <c r="I124" s="17"/>
      <c r="J124" s="17">
        <v>813.9250963432828</v>
      </c>
      <c r="K124" s="17">
        <v>815.4119260782594</v>
      </c>
      <c r="L124" s="17">
        <v>702.81426574292493</v>
      </c>
      <c r="M124" s="17"/>
      <c r="N124" s="17"/>
      <c r="O124" s="17"/>
      <c r="Q124" s="32">
        <v>851.49999999999739</v>
      </c>
      <c r="S124" t="s">
        <v>13</v>
      </c>
      <c r="T124" s="11">
        <f t="shared" si="151"/>
        <v>-4.4163092531159354E-2</v>
      </c>
      <c r="U124" s="11">
        <f t="shared" si="140"/>
        <v>-3.3830085877359029E-2</v>
      </c>
      <c r="V124" s="11">
        <f t="shared" si="141"/>
        <v>-2.8640316093897056E-2</v>
      </c>
      <c r="W124" s="11">
        <f t="shared" si="142"/>
        <v>-1</v>
      </c>
      <c r="X124" s="11">
        <f t="shared" si="143"/>
        <v>-1</v>
      </c>
      <c r="Y124" s="11">
        <f t="shared" si="144"/>
        <v>-1</v>
      </c>
      <c r="Z124" s="11">
        <f t="shared" si="145"/>
        <v>-4.4127896249811727E-2</v>
      </c>
      <c r="AA124" s="11">
        <f t="shared" si="146"/>
        <v>-4.2381766202863269E-2</v>
      </c>
      <c r="AB124" s="11">
        <f t="shared" si="147"/>
        <v>-0.17461624692551136</v>
      </c>
      <c r="AC124" s="11">
        <f t="shared" si="148"/>
        <v>-1</v>
      </c>
      <c r="AD124" s="11">
        <f t="shared" si="149"/>
        <v>-1</v>
      </c>
      <c r="AE124" s="11">
        <f t="shared" si="150"/>
        <v>-1</v>
      </c>
    </row>
    <row r="125" spans="2:31" x14ac:dyDescent="0.25">
      <c r="C125" t="s">
        <v>16</v>
      </c>
      <c r="D125" s="17">
        <v>576.09925099999884</v>
      </c>
      <c r="E125" s="17">
        <v>571.50176699999884</v>
      </c>
      <c r="F125" s="17">
        <v>565.6639759999988</v>
      </c>
      <c r="G125" s="17"/>
      <c r="H125" s="17"/>
      <c r="I125" s="17"/>
      <c r="J125" s="17">
        <v>572.61022399999877</v>
      </c>
      <c r="K125" s="17">
        <v>571.0736249999992</v>
      </c>
      <c r="L125" s="17">
        <v>561.91441599999894</v>
      </c>
      <c r="M125" s="17"/>
      <c r="N125" s="17"/>
      <c r="O125" s="17"/>
      <c r="Q125" s="32">
        <v>585.99999999999886</v>
      </c>
      <c r="S125" t="s">
        <v>16</v>
      </c>
      <c r="T125" s="11">
        <f t="shared" si="151"/>
        <v>-1.6895476109215046E-2</v>
      </c>
      <c r="U125" s="11">
        <f t="shared" si="140"/>
        <v>-2.4741011945392577E-2</v>
      </c>
      <c r="V125" s="11">
        <f t="shared" si="141"/>
        <v>-3.4703112627986532E-2</v>
      </c>
      <c r="W125" s="11">
        <f t="shared" si="142"/>
        <v>-1</v>
      </c>
      <c r="X125" s="11">
        <f t="shared" si="143"/>
        <v>-1</v>
      </c>
      <c r="Y125" s="11">
        <f t="shared" si="144"/>
        <v>-1</v>
      </c>
      <c r="Z125" s="11">
        <f t="shared" si="145"/>
        <v>-2.2849447098976294E-2</v>
      </c>
      <c r="AA125" s="11">
        <f t="shared" si="146"/>
        <v>-2.5471629692832232E-2</v>
      </c>
      <c r="AB125" s="11">
        <f t="shared" si="147"/>
        <v>-4.1101679180887363E-2</v>
      </c>
      <c r="AC125" s="11">
        <f t="shared" si="148"/>
        <v>-1</v>
      </c>
      <c r="AD125" s="11">
        <f t="shared" si="149"/>
        <v>-1</v>
      </c>
      <c r="AE125" s="11">
        <f t="shared" si="150"/>
        <v>-1</v>
      </c>
    </row>
    <row r="126" spans="2:31" x14ac:dyDescent="0.25">
      <c r="C126" t="s">
        <v>19</v>
      </c>
      <c r="D126" s="17">
        <v>1636.6175275150383</v>
      </c>
      <c r="E126" s="17">
        <v>1511.1995326743938</v>
      </c>
      <c r="F126" s="17">
        <v>1385.1292751382059</v>
      </c>
      <c r="G126" s="17"/>
      <c r="H126" s="17"/>
      <c r="I126" s="17"/>
      <c r="J126" s="17">
        <v>1636.8052259969049</v>
      </c>
      <c r="K126" s="17">
        <v>1492.6608476410065</v>
      </c>
      <c r="L126" s="17">
        <v>1346.0420396172681</v>
      </c>
      <c r="M126" s="17"/>
      <c r="N126" s="17"/>
      <c r="O126" s="17"/>
      <c r="Q126" s="32">
        <v>1877.0669642936946</v>
      </c>
      <c r="S126" t="s">
        <v>19</v>
      </c>
      <c r="T126" s="11">
        <f t="shared" si="151"/>
        <v>-0.12809848628343046</v>
      </c>
      <c r="U126" s="11">
        <f t="shared" si="140"/>
        <v>-0.19491442691122629</v>
      </c>
      <c r="V126" s="11">
        <f t="shared" si="141"/>
        <v>-0.26207785790987781</v>
      </c>
      <c r="W126" s="11">
        <f t="shared" si="142"/>
        <v>-1</v>
      </c>
      <c r="X126" s="11">
        <f t="shared" si="143"/>
        <v>-1</v>
      </c>
      <c r="Y126" s="11">
        <f t="shared" si="144"/>
        <v>-1</v>
      </c>
      <c r="Z126" s="11">
        <f t="shared" si="145"/>
        <v>-0.12799849065970625</v>
      </c>
      <c r="AA126" s="11">
        <f t="shared" si="146"/>
        <v>-0.20479083802816433</v>
      </c>
      <c r="AB126" s="11">
        <f t="shared" si="147"/>
        <v>-0.28290142801391283</v>
      </c>
      <c r="AC126" s="11">
        <f t="shared" si="148"/>
        <v>-1</v>
      </c>
      <c r="AD126" s="11">
        <f t="shared" si="149"/>
        <v>-1</v>
      </c>
      <c r="AE126" s="11">
        <f t="shared" si="150"/>
        <v>-1</v>
      </c>
    </row>
    <row r="127" spans="2:31" x14ac:dyDescent="0.25">
      <c r="C127" t="s">
        <v>21</v>
      </c>
      <c r="D127" s="17">
        <v>399.76405682130263</v>
      </c>
      <c r="E127" s="17">
        <v>382.34437721128165</v>
      </c>
      <c r="F127" s="17">
        <v>385.06488072230201</v>
      </c>
      <c r="G127" s="17"/>
      <c r="H127" s="17"/>
      <c r="I127" s="17"/>
      <c r="J127" s="17">
        <v>399.47695543109927</v>
      </c>
      <c r="K127" s="17">
        <v>369.45717083484851</v>
      </c>
      <c r="L127" s="17">
        <v>373.2693249801506</v>
      </c>
      <c r="M127" s="17"/>
      <c r="N127" s="17"/>
      <c r="O127" s="17"/>
      <c r="Q127" s="32">
        <v>381.39369035320755</v>
      </c>
      <c r="S127" t="s">
        <v>21</v>
      </c>
      <c r="T127" s="11">
        <f t="shared" si="151"/>
        <v>4.8166414213833386E-2</v>
      </c>
      <c r="U127" s="11">
        <f t="shared" si="140"/>
        <v>2.4926654061678821E-3</v>
      </c>
      <c r="V127" s="11">
        <f t="shared" si="141"/>
        <v>9.625723922424001E-3</v>
      </c>
      <c r="W127" s="11">
        <f t="shared" si="142"/>
        <v>-1</v>
      </c>
      <c r="X127" s="11">
        <f t="shared" si="143"/>
        <v>-1</v>
      </c>
      <c r="Y127" s="11">
        <f t="shared" si="144"/>
        <v>-1</v>
      </c>
      <c r="Z127" s="11">
        <f t="shared" si="145"/>
        <v>4.7413645100276458E-2</v>
      </c>
      <c r="AA127" s="11">
        <f t="shared" si="146"/>
        <v>-3.1297108002244722E-2</v>
      </c>
      <c r="AB127" s="11">
        <f t="shared" si="147"/>
        <v>-2.1301782327686092E-2</v>
      </c>
      <c r="AC127" s="11">
        <f t="shared" si="148"/>
        <v>-1</v>
      </c>
      <c r="AD127" s="11">
        <f t="shared" si="149"/>
        <v>-1</v>
      </c>
      <c r="AE127" s="11">
        <f t="shared" si="150"/>
        <v>-1</v>
      </c>
    </row>
    <row r="128" spans="2:31" x14ac:dyDescent="0.25">
      <c r="C128" t="s">
        <v>23</v>
      </c>
      <c r="D128" s="17">
        <v>1220.0038400548513</v>
      </c>
      <c r="E128" s="17">
        <v>1180.2902323909952</v>
      </c>
      <c r="F128" s="17">
        <v>1133.3649627079108</v>
      </c>
      <c r="G128" s="17"/>
      <c r="H128" s="17"/>
      <c r="I128" s="17"/>
      <c r="J128" s="17">
        <v>1216.7040277610749</v>
      </c>
      <c r="K128" s="17">
        <v>1135.6006046832952</v>
      </c>
      <c r="L128" s="17">
        <v>1099.8026285324654</v>
      </c>
      <c r="M128" s="17"/>
      <c r="N128" s="17"/>
      <c r="O128" s="17"/>
      <c r="Q128" s="32">
        <v>1296.9400960620301</v>
      </c>
      <c r="S128" t="s">
        <v>23</v>
      </c>
      <c r="T128" s="11">
        <f t="shared" si="151"/>
        <v>-5.9321364372020402E-2</v>
      </c>
      <c r="U128" s="11">
        <f t="shared" si="140"/>
        <v>-8.9942368213632329E-2</v>
      </c>
      <c r="V128" s="11">
        <f t="shared" si="141"/>
        <v>-0.12612389257668211</v>
      </c>
      <c r="W128" s="11">
        <f t="shared" si="142"/>
        <v>-1</v>
      </c>
      <c r="X128" s="11">
        <f t="shared" si="143"/>
        <v>-1</v>
      </c>
      <c r="Y128" s="11">
        <f t="shared" si="144"/>
        <v>-1</v>
      </c>
      <c r="Z128" s="11">
        <f t="shared" si="145"/>
        <v>-6.1865670237646553E-2</v>
      </c>
      <c r="AA128" s="11">
        <f t="shared" si="146"/>
        <v>-0.1244001105900101</v>
      </c>
      <c r="AB128" s="11">
        <f t="shared" si="147"/>
        <v>-0.15200198384500863</v>
      </c>
      <c r="AC128" s="11">
        <f t="shared" si="148"/>
        <v>-1</v>
      </c>
      <c r="AD128" s="11">
        <f t="shared" si="149"/>
        <v>-1</v>
      </c>
      <c r="AE128" s="11">
        <f t="shared" si="150"/>
        <v>-1</v>
      </c>
    </row>
    <row r="129" spans="2:31" x14ac:dyDescent="0.25">
      <c r="C129" t="s">
        <v>25</v>
      </c>
      <c r="D129" s="17">
        <v>-771.75547438207309</v>
      </c>
      <c r="E129" s="17">
        <v>-805.36889915667825</v>
      </c>
      <c r="F129" s="17">
        <v>-861.83824144026971</v>
      </c>
      <c r="G129" s="17"/>
      <c r="H129" s="17"/>
      <c r="I129" s="17"/>
      <c r="J129" s="17">
        <v>-786.76959735863397</v>
      </c>
      <c r="K129" s="17">
        <v>-848.66523235975092</v>
      </c>
      <c r="L129" s="17">
        <v>-887.95781918520561</v>
      </c>
      <c r="M129" s="17"/>
      <c r="N129" s="17"/>
      <c r="O129" s="17"/>
      <c r="Q129" s="32">
        <v>-789.69999999999914</v>
      </c>
      <c r="S129" t="s">
        <v>25</v>
      </c>
      <c r="T129" s="11">
        <f t="shared" si="151"/>
        <v>-2.2723218460081074E-2</v>
      </c>
      <c r="U129" s="11">
        <f t="shared" si="140"/>
        <v>1.9841584344281626E-2</v>
      </c>
      <c r="V129" s="11">
        <f t="shared" si="141"/>
        <v>9.1348919134190965E-2</v>
      </c>
      <c r="W129" s="11">
        <f t="shared" si="142"/>
        <v>-1</v>
      </c>
      <c r="X129" s="11">
        <f t="shared" si="143"/>
        <v>-1</v>
      </c>
      <c r="Y129" s="11">
        <f t="shared" si="144"/>
        <v>-1</v>
      </c>
      <c r="Z129" s="11">
        <f t="shared" si="145"/>
        <v>-3.7107795889137485E-3</v>
      </c>
      <c r="AA129" s="11">
        <f t="shared" si="146"/>
        <v>7.4667889527354481E-2</v>
      </c>
      <c r="AB129" s="11">
        <f t="shared" si="147"/>
        <v>0.1244242360202692</v>
      </c>
      <c r="AC129" s="11">
        <f t="shared" si="148"/>
        <v>-1</v>
      </c>
      <c r="AD129" s="11">
        <f t="shared" si="149"/>
        <v>-1</v>
      </c>
      <c r="AE129" s="11">
        <f t="shared" si="150"/>
        <v>-1</v>
      </c>
    </row>
    <row r="130" spans="2:31" x14ac:dyDescent="0.25">
      <c r="C130" t="s">
        <v>27</v>
      </c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Q130" s="28"/>
      <c r="S130" t="s">
        <v>27</v>
      </c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</row>
    <row r="131" spans="2:31" x14ac:dyDescent="0.25">
      <c r="B131" s="14" t="s">
        <v>34</v>
      </c>
      <c r="C131" t="s">
        <v>8</v>
      </c>
      <c r="D131" s="17">
        <v>1361.6531374127601</v>
      </c>
      <c r="E131" s="17">
        <v>1238.16547546738</v>
      </c>
      <c r="F131" s="17">
        <v>1165.17798641427</v>
      </c>
      <c r="G131" s="17">
        <v>1124.6619767613799</v>
      </c>
      <c r="H131" s="17"/>
      <c r="I131" s="17"/>
      <c r="J131" s="17">
        <v>1152.9785462989701</v>
      </c>
      <c r="K131" s="17">
        <v>413.51352477128199</v>
      </c>
      <c r="L131" s="17">
        <v>323.38378502022999</v>
      </c>
      <c r="M131" s="17">
        <v>491.183994655079</v>
      </c>
      <c r="N131" s="17"/>
      <c r="O131" s="17"/>
      <c r="Q131" s="24"/>
      <c r="S131" t="s">
        <v>8</v>
      </c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</row>
    <row r="132" spans="2:31" x14ac:dyDescent="0.25">
      <c r="C132" t="s">
        <v>13</v>
      </c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Q132" s="24"/>
      <c r="S132" t="s">
        <v>13</v>
      </c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</row>
    <row r="133" spans="2:31" x14ac:dyDescent="0.25">
      <c r="C133" t="s">
        <v>16</v>
      </c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Q133" s="24"/>
      <c r="S133" t="s">
        <v>16</v>
      </c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</row>
    <row r="134" spans="2:31" x14ac:dyDescent="0.25">
      <c r="C134" t="s">
        <v>19</v>
      </c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Q134" s="24"/>
      <c r="S134" t="s">
        <v>19</v>
      </c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</row>
    <row r="135" spans="2:31" x14ac:dyDescent="0.25">
      <c r="C135" t="s">
        <v>21</v>
      </c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Q135" s="24"/>
      <c r="S135" t="s">
        <v>21</v>
      </c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</row>
    <row r="136" spans="2:31" x14ac:dyDescent="0.25">
      <c r="C136" t="s">
        <v>23</v>
      </c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Q136" s="24"/>
      <c r="S136" t="s">
        <v>23</v>
      </c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</row>
    <row r="137" spans="2:31" x14ac:dyDescent="0.25">
      <c r="C137" t="s">
        <v>25</v>
      </c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Q137" s="24"/>
      <c r="S137" t="s">
        <v>25</v>
      </c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</row>
    <row r="138" spans="2:31" x14ac:dyDescent="0.25">
      <c r="C138" t="s">
        <v>27</v>
      </c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Q138" s="24"/>
      <c r="S138" t="s">
        <v>27</v>
      </c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</row>
    <row r="139" spans="2:31" x14ac:dyDescent="0.25">
      <c r="B139" s="14" t="s">
        <v>35</v>
      </c>
      <c r="C139" t="s">
        <v>8</v>
      </c>
      <c r="D139" s="17">
        <v>1338.3658881070323</v>
      </c>
      <c r="E139" s="17">
        <v>1125.0574146028951</v>
      </c>
      <c r="F139" s="17">
        <v>1097.1503547342222</v>
      </c>
      <c r="G139" s="17">
        <v>1231.5110881855478</v>
      </c>
      <c r="H139" s="17">
        <v>1135.1038861994789</v>
      </c>
      <c r="I139" s="17">
        <v>1000.4238031946613</v>
      </c>
      <c r="J139" s="17">
        <v>1325.9085100834352</v>
      </c>
      <c r="K139" s="17">
        <v>999.66625419476827</v>
      </c>
      <c r="L139" s="17">
        <v>500.03751964597006</v>
      </c>
      <c r="M139" s="17">
        <v>581.58989714842926</v>
      </c>
      <c r="N139" s="17">
        <v>399.14153124775396</v>
      </c>
      <c r="O139" s="17">
        <v>415.69533935001493</v>
      </c>
      <c r="Q139" s="24">
        <v>2400.1</v>
      </c>
      <c r="S139" t="s">
        <v>8</v>
      </c>
      <c r="T139" s="11">
        <f t="shared" si="151"/>
        <v>-0.44237078117285433</v>
      </c>
      <c r="U139" s="11">
        <f t="shared" si="140"/>
        <v>-0.53124560868176529</v>
      </c>
      <c r="V139" s="11">
        <f t="shared" si="141"/>
        <v>-0.54287306581633166</v>
      </c>
      <c r="W139" s="11">
        <f t="shared" si="142"/>
        <v>-0.48689175943271201</v>
      </c>
      <c r="X139" s="11">
        <f t="shared" si="143"/>
        <v>-0.52705975326049792</v>
      </c>
      <c r="Y139" s="11">
        <f t="shared" si="144"/>
        <v>-0.58317411641404049</v>
      </c>
      <c r="Z139" s="11">
        <f t="shared" si="145"/>
        <v>-0.44756113908444017</v>
      </c>
      <c r="AA139" s="11">
        <f t="shared" si="146"/>
        <v>-0.58348974867931824</v>
      </c>
      <c r="AB139" s="11">
        <f t="shared" si="147"/>
        <v>-0.79165971432608218</v>
      </c>
      <c r="AC139" s="11">
        <f t="shared" si="148"/>
        <v>-0.75768097281428726</v>
      </c>
      <c r="AD139" s="11">
        <f t="shared" si="149"/>
        <v>-0.83369795789852341</v>
      </c>
      <c r="AE139" s="11">
        <f t="shared" si="150"/>
        <v>-0.82680082523644227</v>
      </c>
    </row>
    <row r="140" spans="2:31" x14ac:dyDescent="0.25">
      <c r="C140" t="s">
        <v>13</v>
      </c>
      <c r="D140" s="17">
        <v>933.81245031708181</v>
      </c>
      <c r="E140" s="17">
        <v>945.37163737842252</v>
      </c>
      <c r="F140" s="17">
        <v>912.41925868373892</v>
      </c>
      <c r="G140" s="17">
        <v>890.08884322262679</v>
      </c>
      <c r="H140" s="17">
        <v>855.10405365089196</v>
      </c>
      <c r="I140" s="17">
        <v>810.21700559869782</v>
      </c>
      <c r="J140" s="17">
        <v>923.51570682181114</v>
      </c>
      <c r="K140" s="17">
        <v>929.87779969934127</v>
      </c>
      <c r="L140" s="17">
        <v>863.9506377418968</v>
      </c>
      <c r="M140" s="17">
        <v>810.55248008097146</v>
      </c>
      <c r="N140" s="17">
        <v>736.99812683475989</v>
      </c>
      <c r="O140" s="17">
        <v>685.1548082249933</v>
      </c>
      <c r="Q140" s="24">
        <v>851.5</v>
      </c>
      <c r="S140" t="s">
        <v>13</v>
      </c>
      <c r="T140" s="11">
        <f t="shared" si="151"/>
        <v>9.6667586984241716E-2</v>
      </c>
      <c r="U140" s="11">
        <f t="shared" si="140"/>
        <v>0.11024267454894021</v>
      </c>
      <c r="V140" s="11">
        <f t="shared" si="141"/>
        <v>7.1543462928642221E-2</v>
      </c>
      <c r="W140" s="11">
        <f t="shared" si="142"/>
        <v>4.5318664970788847E-2</v>
      </c>
      <c r="X140" s="11">
        <f t="shared" si="143"/>
        <v>4.2325938354572656E-3</v>
      </c>
      <c r="Y140" s="11">
        <f t="shared" si="144"/>
        <v>-4.8482671052615611E-2</v>
      </c>
      <c r="Z140" s="11">
        <f t="shared" si="145"/>
        <v>8.4575110771357709E-2</v>
      </c>
      <c r="AA140" s="11">
        <f t="shared" si="146"/>
        <v>9.2046740692121265E-2</v>
      </c>
      <c r="AB140" s="11">
        <f t="shared" si="147"/>
        <v>1.4622005568874608E-2</v>
      </c>
      <c r="AC140" s="11">
        <f t="shared" si="148"/>
        <v>-4.8088690451002392E-2</v>
      </c>
      <c r="AD140" s="11">
        <f t="shared" si="149"/>
        <v>-0.13447078469200247</v>
      </c>
      <c r="AE140" s="11">
        <f t="shared" si="150"/>
        <v>-0.19535548065179886</v>
      </c>
    </row>
    <row r="141" spans="2:31" x14ac:dyDescent="0.25">
      <c r="C141" t="s">
        <v>16</v>
      </c>
      <c r="D141" s="17">
        <v>536.1788827271165</v>
      </c>
      <c r="E141" s="17">
        <v>516.52429176034491</v>
      </c>
      <c r="F141" s="17">
        <v>494.91871570262163</v>
      </c>
      <c r="G141" s="17">
        <v>475.50114055458266</v>
      </c>
      <c r="H141" s="17">
        <v>454.50511135633172</v>
      </c>
      <c r="I141" s="17">
        <v>430.56817312125855</v>
      </c>
      <c r="J141" s="17">
        <v>523.33655237976097</v>
      </c>
      <c r="K141" s="17">
        <v>491.90305488677882</v>
      </c>
      <c r="L141" s="17">
        <v>468.54095976483626</v>
      </c>
      <c r="M141" s="17">
        <v>450.70349699079168</v>
      </c>
      <c r="N141" s="17">
        <v>425.51363760393178</v>
      </c>
      <c r="O141" s="17">
        <v>400.8608308613276</v>
      </c>
      <c r="Q141" s="24">
        <v>586</v>
      </c>
      <c r="S141" t="s">
        <v>16</v>
      </c>
      <c r="T141" s="11">
        <f t="shared" si="151"/>
        <v>-8.5018971455432579E-2</v>
      </c>
      <c r="U141" s="11">
        <f t="shared" si="140"/>
        <v>-0.11855922907790972</v>
      </c>
      <c r="V141" s="11">
        <f t="shared" si="141"/>
        <v>-0.1554288127941611</v>
      </c>
      <c r="W141" s="11">
        <f t="shared" si="142"/>
        <v>-0.18856460656214558</v>
      </c>
      <c r="X141" s="11">
        <f t="shared" si="143"/>
        <v>-0.2243940079243486</v>
      </c>
      <c r="Y141" s="11">
        <f t="shared" si="144"/>
        <v>-0.26524202539034381</v>
      </c>
      <c r="Z141" s="11">
        <f t="shared" si="145"/>
        <v>-0.10693421095603928</v>
      </c>
      <c r="AA141" s="11">
        <f t="shared" si="146"/>
        <v>-0.16057499166078704</v>
      </c>
      <c r="AB141" s="11">
        <f t="shared" si="147"/>
        <v>-0.20044204818287326</v>
      </c>
      <c r="AC141" s="11">
        <f t="shared" si="148"/>
        <v>-0.23088140445257388</v>
      </c>
      <c r="AD141" s="11">
        <f t="shared" si="149"/>
        <v>-0.27386751262127684</v>
      </c>
      <c r="AE141" s="11">
        <f t="shared" si="150"/>
        <v>-0.31593714870080614</v>
      </c>
    </row>
    <row r="142" spans="2:31" x14ac:dyDescent="0.25">
      <c r="C142" t="s">
        <v>19</v>
      </c>
      <c r="D142" s="17">
        <v>1692.7963556719355</v>
      </c>
      <c r="E142" s="17">
        <v>1532.1515850071214</v>
      </c>
      <c r="F142" s="17">
        <v>1378.5531688046867</v>
      </c>
      <c r="G142" s="17">
        <v>1223.0844498340384</v>
      </c>
      <c r="H142" s="17">
        <v>1092.9836613392092</v>
      </c>
      <c r="I142" s="17">
        <v>969.80071663116519</v>
      </c>
      <c r="J142" s="17">
        <v>1686.7955978365521</v>
      </c>
      <c r="K142" s="17">
        <v>1499.1674052122032</v>
      </c>
      <c r="L142" s="17">
        <v>1325.6630347768523</v>
      </c>
      <c r="M142" s="17">
        <v>1155.4166686663148</v>
      </c>
      <c r="N142" s="17">
        <v>1020.3509424738604</v>
      </c>
      <c r="O142" s="17">
        <v>900.04639019641581</v>
      </c>
      <c r="Q142" s="24">
        <v>1971.8999999999999</v>
      </c>
      <c r="S142" t="s">
        <v>19</v>
      </c>
      <c r="T142" s="11">
        <f t="shared" si="151"/>
        <v>-0.14154046570721857</v>
      </c>
      <c r="U142" s="11">
        <f t="shared" si="140"/>
        <v>-0.22300746234234925</v>
      </c>
      <c r="V142" s="11">
        <f t="shared" si="141"/>
        <v>-0.30090107571140179</v>
      </c>
      <c r="W142" s="11">
        <f t="shared" si="142"/>
        <v>-0.37974316657333607</v>
      </c>
      <c r="X142" s="11">
        <f t="shared" si="143"/>
        <v>-0.4457205429589689</v>
      </c>
      <c r="Y142" s="11">
        <f t="shared" si="144"/>
        <v>-0.50818970706873312</v>
      </c>
      <c r="Z142" s="11">
        <f t="shared" si="145"/>
        <v>-0.14458360067115361</v>
      </c>
      <c r="AA142" s="11">
        <f t="shared" si="146"/>
        <v>-0.23973456807535709</v>
      </c>
      <c r="AB142" s="11">
        <f t="shared" si="147"/>
        <v>-0.32772299062992427</v>
      </c>
      <c r="AC142" s="11">
        <f t="shared" si="148"/>
        <v>-0.41405919739017449</v>
      </c>
      <c r="AD142" s="11">
        <f t="shared" si="149"/>
        <v>-0.48255441834075741</v>
      </c>
      <c r="AE142" s="11">
        <f t="shared" si="150"/>
        <v>-0.54356387737896661</v>
      </c>
    </row>
    <row r="143" spans="2:31" x14ac:dyDescent="0.25">
      <c r="C143" t="s">
        <v>21</v>
      </c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Q143" s="24"/>
      <c r="S143" t="s">
        <v>21</v>
      </c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</row>
    <row r="144" spans="2:31" x14ac:dyDescent="0.25">
      <c r="C144" t="s">
        <v>23</v>
      </c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Q144" s="24"/>
      <c r="S144" t="s">
        <v>23</v>
      </c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</row>
    <row r="145" spans="2:31" x14ac:dyDescent="0.25">
      <c r="C145" t="s">
        <v>25</v>
      </c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Q145" s="24"/>
      <c r="S145" t="s">
        <v>25</v>
      </c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</row>
    <row r="146" spans="2:31" x14ac:dyDescent="0.25">
      <c r="C146" t="s">
        <v>27</v>
      </c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Q146" s="24"/>
      <c r="S146" t="s">
        <v>27</v>
      </c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</row>
    <row r="147" spans="2:31" x14ac:dyDescent="0.25">
      <c r="B147" s="14" t="s">
        <v>37</v>
      </c>
      <c r="C147" t="s">
        <v>8</v>
      </c>
      <c r="D147" s="17">
        <v>1437.5</v>
      </c>
      <c r="E147" s="17">
        <v>981</v>
      </c>
      <c r="F147" s="17">
        <v>775</v>
      </c>
      <c r="G147" s="17">
        <v>742</v>
      </c>
      <c r="H147" s="17">
        <v>737.5</v>
      </c>
      <c r="I147" s="17">
        <v>733</v>
      </c>
      <c r="J147" s="17">
        <v>1462</v>
      </c>
      <c r="K147" s="17">
        <v>743</v>
      </c>
      <c r="L147" s="17">
        <v>368</v>
      </c>
      <c r="M147" s="17">
        <v>548</v>
      </c>
      <c r="N147" s="17">
        <v>661</v>
      </c>
      <c r="O147" s="17">
        <v>774</v>
      </c>
      <c r="Q147" s="24">
        <v>2400</v>
      </c>
      <c r="S147" t="s">
        <v>8</v>
      </c>
      <c r="T147" s="11">
        <f t="shared" si="151"/>
        <v>-0.40104166666666663</v>
      </c>
      <c r="U147" s="11">
        <f t="shared" ref="U147:U154" si="152">(E147/$Q147)-1</f>
        <v>-0.59125000000000005</v>
      </c>
      <c r="V147" s="11">
        <f t="shared" ref="V147:V154" si="153">(F147/$Q147)-1</f>
        <v>-0.67708333333333326</v>
      </c>
      <c r="W147" s="11">
        <f t="shared" ref="W147:W154" si="154">(G147/$Q147)-1</f>
        <v>-0.69083333333333341</v>
      </c>
      <c r="X147" s="11">
        <f t="shared" ref="X147:X154" si="155">(H147/$Q147)-1</f>
        <v>-0.69270833333333326</v>
      </c>
      <c r="Y147" s="11">
        <f t="shared" ref="Y147:Y154" si="156">(I147/$Q147)-1</f>
        <v>-0.69458333333333333</v>
      </c>
      <c r="Z147" s="11">
        <f t="shared" ref="Z147:Z154" si="157">(J147/$Q147)-1</f>
        <v>-0.39083333333333337</v>
      </c>
      <c r="AA147" s="11">
        <f t="shared" ref="AA147:AA154" si="158">(K147/$Q147)-1</f>
        <v>-0.69041666666666668</v>
      </c>
      <c r="AB147" s="11">
        <f t="shared" ref="AB147:AB154" si="159">(L147/$Q147)-1</f>
        <v>-0.84666666666666668</v>
      </c>
      <c r="AC147" s="11">
        <f t="shared" ref="AC147:AC154" si="160">(M147/$Q147)-1</f>
        <v>-0.77166666666666672</v>
      </c>
      <c r="AD147" s="11">
        <f t="shared" ref="AD147:AD154" si="161">(N147/$Q147)-1</f>
        <v>-0.72458333333333336</v>
      </c>
      <c r="AE147" s="11">
        <f t="shared" ref="AE147:AE154" si="162">(O147/$Q147)-1</f>
        <v>-0.67749999999999999</v>
      </c>
    </row>
    <row r="148" spans="2:31" x14ac:dyDescent="0.25">
      <c r="C148" t="s">
        <v>13</v>
      </c>
      <c r="D148" s="17">
        <v>815.5</v>
      </c>
      <c r="E148" s="17">
        <v>833</v>
      </c>
      <c r="F148" s="17">
        <v>847</v>
      </c>
      <c r="G148" s="17">
        <v>875</v>
      </c>
      <c r="H148" s="17">
        <v>902.5</v>
      </c>
      <c r="I148" s="17">
        <v>930</v>
      </c>
      <c r="J148" s="17">
        <v>777</v>
      </c>
      <c r="K148" s="17">
        <v>737</v>
      </c>
      <c r="L148" s="17">
        <v>610</v>
      </c>
      <c r="M148" s="17">
        <v>653</v>
      </c>
      <c r="N148" s="17">
        <v>684.5</v>
      </c>
      <c r="O148" s="17">
        <v>716</v>
      </c>
      <c r="Q148" s="24">
        <v>850</v>
      </c>
      <c r="S148" t="s">
        <v>13</v>
      </c>
      <c r="T148" s="11">
        <f t="shared" ref="T148:T154" si="163">(D148/$Q148)-1</f>
        <v>-4.0588235294117592E-2</v>
      </c>
      <c r="U148" s="11">
        <f t="shared" si="152"/>
        <v>-2.0000000000000018E-2</v>
      </c>
      <c r="V148" s="11">
        <f t="shared" si="153"/>
        <v>-3.529411764705892E-3</v>
      </c>
      <c r="W148" s="11">
        <f t="shared" si="154"/>
        <v>2.9411764705882248E-2</v>
      </c>
      <c r="X148" s="11">
        <f t="shared" si="155"/>
        <v>6.1764705882352944E-2</v>
      </c>
      <c r="Y148" s="11">
        <f t="shared" si="156"/>
        <v>9.4117647058823639E-2</v>
      </c>
      <c r="Z148" s="11">
        <f t="shared" si="157"/>
        <v>-8.5882352941176521E-2</v>
      </c>
      <c r="AA148" s="11">
        <f t="shared" si="158"/>
        <v>-0.13294117647058823</v>
      </c>
      <c r="AB148" s="11">
        <f t="shared" si="159"/>
        <v>-0.28235294117647058</v>
      </c>
      <c r="AC148" s="11">
        <f t="shared" si="160"/>
        <v>-0.23176470588235298</v>
      </c>
      <c r="AD148" s="11">
        <f t="shared" si="161"/>
        <v>-0.19470588235294117</v>
      </c>
      <c r="AE148" s="11">
        <f t="shared" si="162"/>
        <v>-0.15764705882352936</v>
      </c>
    </row>
    <row r="149" spans="2:31" x14ac:dyDescent="0.25">
      <c r="C149" t="s">
        <v>16</v>
      </c>
      <c r="D149" s="17">
        <v>649</v>
      </c>
      <c r="E149" s="17">
        <v>638</v>
      </c>
      <c r="F149" s="17">
        <v>630</v>
      </c>
      <c r="G149" s="17">
        <v>626</v>
      </c>
      <c r="H149" s="17">
        <v>632.5</v>
      </c>
      <c r="I149" s="17">
        <v>639</v>
      </c>
      <c r="J149" s="17">
        <v>641.5</v>
      </c>
      <c r="K149" s="17">
        <v>590</v>
      </c>
      <c r="L149" s="17">
        <v>531</v>
      </c>
      <c r="M149" s="17">
        <v>492</v>
      </c>
      <c r="N149" s="17">
        <v>485.5</v>
      </c>
      <c r="O149" s="17">
        <v>479</v>
      </c>
      <c r="Q149" s="24">
        <v>585</v>
      </c>
      <c r="S149" t="s">
        <v>16</v>
      </c>
      <c r="T149" s="11">
        <f t="shared" si="163"/>
        <v>0.10940170940170946</v>
      </c>
      <c r="U149" s="11">
        <f t="shared" si="152"/>
        <v>9.0598290598290498E-2</v>
      </c>
      <c r="V149" s="11">
        <f t="shared" si="153"/>
        <v>7.6923076923076872E-2</v>
      </c>
      <c r="W149" s="11">
        <f t="shared" si="154"/>
        <v>7.0085470085470059E-2</v>
      </c>
      <c r="X149" s="11">
        <f t="shared" si="155"/>
        <v>8.119658119658113E-2</v>
      </c>
      <c r="Y149" s="11">
        <f t="shared" si="156"/>
        <v>9.2307692307692202E-2</v>
      </c>
      <c r="Z149" s="11">
        <f t="shared" si="157"/>
        <v>9.6581196581196682E-2</v>
      </c>
      <c r="AA149" s="11">
        <f t="shared" si="158"/>
        <v>8.5470085470085166E-3</v>
      </c>
      <c r="AB149" s="11">
        <f t="shared" si="159"/>
        <v>-9.2307692307692313E-2</v>
      </c>
      <c r="AC149" s="11">
        <f t="shared" si="160"/>
        <v>-0.15897435897435896</v>
      </c>
      <c r="AD149" s="11">
        <f t="shared" si="161"/>
        <v>-0.17008547008547004</v>
      </c>
      <c r="AE149" s="11">
        <f t="shared" si="162"/>
        <v>-0.18119658119658122</v>
      </c>
    </row>
    <row r="150" spans="2:31" x14ac:dyDescent="0.25">
      <c r="C150" t="s">
        <v>19</v>
      </c>
      <c r="D150" s="17">
        <v>1805.5</v>
      </c>
      <c r="E150" s="17">
        <v>1598</v>
      </c>
      <c r="F150" s="17">
        <v>1348</v>
      </c>
      <c r="G150" s="17">
        <v>1141</v>
      </c>
      <c r="H150" s="17">
        <v>976</v>
      </c>
      <c r="I150" s="17">
        <v>811</v>
      </c>
      <c r="J150" s="17">
        <v>1790.5</v>
      </c>
      <c r="K150" s="17">
        <v>1520</v>
      </c>
      <c r="L150" s="17">
        <v>1141</v>
      </c>
      <c r="M150" s="17">
        <v>853</v>
      </c>
      <c r="N150" s="17">
        <v>704</v>
      </c>
      <c r="O150" s="17">
        <v>555</v>
      </c>
      <c r="Q150" s="24">
        <v>1856</v>
      </c>
      <c r="S150" t="s">
        <v>19</v>
      </c>
      <c r="T150" s="11">
        <f t="shared" si="163"/>
        <v>-2.72090517241379E-2</v>
      </c>
      <c r="U150" s="11">
        <f t="shared" si="152"/>
        <v>-0.13900862068965514</v>
      </c>
      <c r="V150" s="11">
        <f t="shared" si="153"/>
        <v>-0.27370689655172409</v>
      </c>
      <c r="W150" s="11">
        <f t="shared" si="154"/>
        <v>-0.38523706896551724</v>
      </c>
      <c r="X150" s="11">
        <f t="shared" si="155"/>
        <v>-0.47413793103448276</v>
      </c>
      <c r="Y150" s="11">
        <f t="shared" si="156"/>
        <v>-0.56303879310344829</v>
      </c>
      <c r="Z150" s="11">
        <f t="shared" si="157"/>
        <v>-3.52909482758621E-2</v>
      </c>
      <c r="AA150" s="11">
        <f t="shared" si="158"/>
        <v>-0.18103448275862066</v>
      </c>
      <c r="AB150" s="11">
        <f t="shared" si="159"/>
        <v>-0.38523706896551724</v>
      </c>
      <c r="AC150" s="11">
        <f t="shared" si="160"/>
        <v>-0.54040948275862066</v>
      </c>
      <c r="AD150" s="11">
        <f t="shared" si="161"/>
        <v>-0.62068965517241381</v>
      </c>
      <c r="AE150" s="11">
        <f t="shared" si="162"/>
        <v>-0.70096982758620685</v>
      </c>
    </row>
    <row r="151" spans="2:31" x14ac:dyDescent="0.25">
      <c r="C151" t="s">
        <v>21</v>
      </c>
      <c r="D151" s="17">
        <v>102</v>
      </c>
      <c r="E151" s="17">
        <v>106</v>
      </c>
      <c r="F151" s="17">
        <v>110</v>
      </c>
      <c r="G151" s="17">
        <v>115</v>
      </c>
      <c r="H151" s="17">
        <v>120</v>
      </c>
      <c r="I151" s="17">
        <v>125</v>
      </c>
      <c r="J151" s="17">
        <v>102</v>
      </c>
      <c r="K151" s="17">
        <v>106</v>
      </c>
      <c r="L151" s="17">
        <v>110</v>
      </c>
      <c r="M151" s="17">
        <v>115</v>
      </c>
      <c r="N151" s="17">
        <v>120</v>
      </c>
      <c r="O151" s="17">
        <v>125</v>
      </c>
      <c r="Q151" s="24">
        <v>129</v>
      </c>
      <c r="S151" t="s">
        <v>21</v>
      </c>
      <c r="T151" s="11">
        <f t="shared" si="163"/>
        <v>-0.20930232558139539</v>
      </c>
      <c r="U151" s="11">
        <f t="shared" si="152"/>
        <v>-0.17829457364341084</v>
      </c>
      <c r="V151" s="11">
        <f t="shared" si="153"/>
        <v>-0.1472868217054264</v>
      </c>
      <c r="W151" s="11">
        <f t="shared" si="154"/>
        <v>-0.10852713178294571</v>
      </c>
      <c r="X151" s="11">
        <f t="shared" si="155"/>
        <v>-6.9767441860465129E-2</v>
      </c>
      <c r="Y151" s="11">
        <f t="shared" si="156"/>
        <v>-3.1007751937984551E-2</v>
      </c>
      <c r="Z151" s="11">
        <f t="shared" si="157"/>
        <v>-0.20930232558139539</v>
      </c>
      <c r="AA151" s="11">
        <f t="shared" si="158"/>
        <v>-0.17829457364341084</v>
      </c>
      <c r="AB151" s="11">
        <f t="shared" si="159"/>
        <v>-0.1472868217054264</v>
      </c>
      <c r="AC151" s="11">
        <f t="shared" si="160"/>
        <v>-0.10852713178294571</v>
      </c>
      <c r="AD151" s="11">
        <f t="shared" si="161"/>
        <v>-6.9767441860465129E-2</v>
      </c>
      <c r="AE151" s="11">
        <f t="shared" si="162"/>
        <v>-3.1007751937984551E-2</v>
      </c>
    </row>
    <row r="152" spans="2:31" x14ac:dyDescent="0.25">
      <c r="C152" t="s">
        <v>23</v>
      </c>
      <c r="D152" s="17">
        <v>1321.1</v>
      </c>
      <c r="E152" s="17">
        <v>1300</v>
      </c>
      <c r="F152" s="17">
        <v>1139.0999999999999</v>
      </c>
      <c r="G152" s="17">
        <v>1158.2</v>
      </c>
      <c r="H152" s="17">
        <v>1182.5999999999999</v>
      </c>
      <c r="I152" s="17">
        <v>1207</v>
      </c>
      <c r="J152" s="17">
        <v>1242.0999999999999</v>
      </c>
      <c r="K152" s="17">
        <v>1172.3</v>
      </c>
      <c r="L152" s="17">
        <v>1010.6</v>
      </c>
      <c r="M152" s="17">
        <v>1074.9000000000001</v>
      </c>
      <c r="N152" s="17">
        <v>1095</v>
      </c>
      <c r="O152" s="17">
        <v>1115.2</v>
      </c>
      <c r="Q152" s="24">
        <v>1339</v>
      </c>
      <c r="S152" t="s">
        <v>23</v>
      </c>
      <c r="T152" s="11">
        <f t="shared" si="163"/>
        <v>-1.336818521284544E-2</v>
      </c>
      <c r="U152" s="11">
        <f t="shared" si="152"/>
        <v>-2.9126213592232997E-2</v>
      </c>
      <c r="V152" s="11">
        <f t="shared" si="153"/>
        <v>-0.14929051530993287</v>
      </c>
      <c r="W152" s="11">
        <f t="shared" si="154"/>
        <v>-0.135026138909634</v>
      </c>
      <c r="X152" s="11">
        <f t="shared" si="155"/>
        <v>-0.11680358476474983</v>
      </c>
      <c r="Y152" s="11">
        <f t="shared" si="156"/>
        <v>-9.8581030619865562E-2</v>
      </c>
      <c r="Z152" s="11">
        <f t="shared" si="157"/>
        <v>-7.2367438386855887E-2</v>
      </c>
      <c r="AA152" s="11">
        <f t="shared" si="158"/>
        <v>-0.1244958924570575</v>
      </c>
      <c r="AB152" s="11">
        <f t="shared" si="159"/>
        <v>-0.24525765496639285</v>
      </c>
      <c r="AC152" s="11">
        <f t="shared" si="160"/>
        <v>-0.1972367438386855</v>
      </c>
      <c r="AD152" s="11">
        <f t="shared" si="161"/>
        <v>-0.1822255414488424</v>
      </c>
      <c r="AE152" s="11">
        <f t="shared" si="162"/>
        <v>-0.16713965646004481</v>
      </c>
    </row>
    <row r="153" spans="2:31" x14ac:dyDescent="0.25">
      <c r="C153" t="s">
        <v>25</v>
      </c>
      <c r="D153" s="17">
        <v>-729.5</v>
      </c>
      <c r="E153" s="17">
        <v>-700</v>
      </c>
      <c r="F153" s="17">
        <v>-600</v>
      </c>
      <c r="G153" s="17">
        <v>-500</v>
      </c>
      <c r="H153" s="17">
        <v>-400</v>
      </c>
      <c r="I153" s="17">
        <v>-300</v>
      </c>
      <c r="J153" s="17">
        <v>-787.1</v>
      </c>
      <c r="K153" s="17">
        <v>-795.5</v>
      </c>
      <c r="L153" s="17">
        <v>-622</v>
      </c>
      <c r="M153" s="17">
        <v>-500</v>
      </c>
      <c r="N153" s="17">
        <v>-400</v>
      </c>
      <c r="O153" s="17">
        <v>-300</v>
      </c>
      <c r="Q153" s="24">
        <v>-789.79315967923401</v>
      </c>
      <c r="S153" t="s">
        <v>25</v>
      </c>
      <c r="T153" s="11">
        <f t="shared" si="163"/>
        <v>-7.6340442988543256E-2</v>
      </c>
      <c r="U153" s="11">
        <f t="shared" si="152"/>
        <v>-0.11369199464287905</v>
      </c>
      <c r="V153" s="11">
        <f t="shared" si="153"/>
        <v>-0.24030742397961058</v>
      </c>
      <c r="W153" s="11">
        <f t="shared" si="154"/>
        <v>-0.36692285331634222</v>
      </c>
      <c r="X153" s="11">
        <f t="shared" si="155"/>
        <v>-0.49353828265307376</v>
      </c>
      <c r="Y153" s="11">
        <f t="shared" si="156"/>
        <v>-0.62015371198980529</v>
      </c>
      <c r="Z153" s="11">
        <f t="shared" si="157"/>
        <v>-3.4099556905858863E-3</v>
      </c>
      <c r="AA153" s="11">
        <f t="shared" si="158"/>
        <v>7.2257403736994963E-3</v>
      </c>
      <c r="AB153" s="11">
        <f t="shared" si="159"/>
        <v>-0.21245202952552966</v>
      </c>
      <c r="AC153" s="11">
        <f t="shared" si="160"/>
        <v>-0.36692285331634222</v>
      </c>
      <c r="AD153" s="11">
        <f t="shared" si="161"/>
        <v>-0.49353828265307376</v>
      </c>
      <c r="AE153" s="11">
        <f t="shared" si="162"/>
        <v>-0.62015371198980529</v>
      </c>
    </row>
    <row r="154" spans="2:31" x14ac:dyDescent="0.25">
      <c r="C154" t="s">
        <v>27</v>
      </c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Q154" s="24"/>
      <c r="S154" t="s">
        <v>27</v>
      </c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F5A8E-2776-4DC0-B2A4-B0061F9FA3EF}">
  <dimension ref="A1:AF275"/>
  <sheetViews>
    <sheetView showGridLines="0" tabSelected="1" topLeftCell="A199" zoomScale="68" zoomScaleNormal="85" workbookViewId="0">
      <selection activeCell="AD246" sqref="AD246"/>
    </sheetView>
  </sheetViews>
  <sheetFormatPr defaultRowHeight="15" x14ac:dyDescent="0.25"/>
  <cols>
    <col min="5" max="5" width="9.28515625" customWidth="1"/>
    <col min="30" max="30" width="9.5703125" bestFit="1" customWidth="1"/>
  </cols>
  <sheetData>
    <row r="1" spans="1:32" x14ac:dyDescent="0.25">
      <c r="A1" t="s">
        <v>39</v>
      </c>
    </row>
    <row r="2" spans="1:32" x14ac:dyDescent="0.25">
      <c r="A2">
        <v>2005</v>
      </c>
      <c r="B2">
        <v>2006</v>
      </c>
      <c r="C2">
        <v>2007</v>
      </c>
      <c r="D2">
        <v>2008</v>
      </c>
      <c r="E2">
        <v>2009</v>
      </c>
      <c r="F2">
        <v>2010</v>
      </c>
      <c r="G2">
        <v>2011</v>
      </c>
      <c r="H2">
        <v>2012</v>
      </c>
      <c r="I2">
        <v>2013</v>
      </c>
      <c r="J2">
        <v>2014</v>
      </c>
      <c r="K2">
        <v>2015</v>
      </c>
      <c r="L2">
        <v>2016</v>
      </c>
      <c r="M2">
        <v>2017</v>
      </c>
      <c r="N2">
        <v>2018</v>
      </c>
      <c r="O2">
        <v>2019</v>
      </c>
      <c r="P2">
        <v>2020</v>
      </c>
      <c r="Q2">
        <v>2021</v>
      </c>
    </row>
    <row r="3" spans="1:32" x14ac:dyDescent="0.25">
      <c r="A3" s="1">
        <f>'[1]Data Sector'!Q90-1</f>
        <v>0</v>
      </c>
      <c r="B3" s="1">
        <f>'[1]Data Sector'!R90-1</f>
        <v>-1.4857150603677982E-2</v>
      </c>
      <c r="C3" s="1">
        <f>'[1]Data Sector'!S90-1</f>
        <v>6.5987636159043905E-3</v>
      </c>
      <c r="D3" s="1">
        <f>'[1]Data Sector'!T90-1</f>
        <v>-2.5104180538477405E-2</v>
      </c>
      <c r="E3" s="1">
        <f>'[1]Data Sector'!U90-1</f>
        <v>-8.8640037904362035E-2</v>
      </c>
      <c r="F3" s="1">
        <f>'[1]Data Sector'!V90-1</f>
        <v>-5.8421028069651326E-2</v>
      </c>
      <c r="G3" s="1">
        <f>'[1]Data Sector'!W90-1</f>
        <v>-8.9116134451491247E-2</v>
      </c>
      <c r="H3" s="1">
        <f>'[1]Data Sector'!X90-1</f>
        <v>-0.12515451911930831</v>
      </c>
      <c r="I3" s="1">
        <f>'[1]Data Sector'!Y90-1</f>
        <v>-9.4913151016181252E-2</v>
      </c>
      <c r="J3" s="1">
        <f>'[1]Data Sector'!Z90-1</f>
        <v>-8.772288480085777E-2</v>
      </c>
      <c r="K3" s="1">
        <f>'[1]Data Sector'!AA90-1</f>
        <v>-9.7419715829138886E-2</v>
      </c>
      <c r="L3" s="1">
        <f>'[1]Data Sector'!AB90-1</f>
        <v>-0.13766792385563842</v>
      </c>
      <c r="M3" s="1">
        <f>'[1]Data Sector'!AC90-1</f>
        <v>-0.13588683405614999</v>
      </c>
      <c r="N3" s="1">
        <f>'[1]Data Sector'!AD90-1</f>
        <v>-0.10622273016061123</v>
      </c>
      <c r="O3" s="1">
        <f>'[1]Data Sector'!AE90-1</f>
        <v>-0.11851983488953743</v>
      </c>
      <c r="P3" s="1">
        <f>'[1]Data Sector'!AF90-1</f>
        <v>-0.21696523794213962</v>
      </c>
      <c r="Q3" s="1">
        <f>'[1]Data Sector'!AG90-1</f>
        <v>-0.17825340338898277</v>
      </c>
    </row>
    <row r="4" spans="1:3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AA4" t="s">
        <v>40</v>
      </c>
      <c r="AE4" t="s">
        <v>41</v>
      </c>
      <c r="AF4">
        <f>0.5*'2030 Em IRA'!O17</f>
        <v>2848.1</v>
      </c>
    </row>
    <row r="5" spans="1:32" x14ac:dyDescent="0.25">
      <c r="A5" s="1"/>
      <c r="B5" s="1"/>
      <c r="C5">
        <v>2021</v>
      </c>
      <c r="D5">
        <v>2025</v>
      </c>
      <c r="E5">
        <v>2030</v>
      </c>
      <c r="F5">
        <v>2035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AC5" t="s">
        <v>42</v>
      </c>
      <c r="AD5" t="s">
        <v>43</v>
      </c>
    </row>
    <row r="6" spans="1:32" x14ac:dyDescent="0.25">
      <c r="A6" t="s">
        <v>44</v>
      </c>
      <c r="B6" t="s">
        <v>7</v>
      </c>
      <c r="C6" s="9">
        <f t="shared" ref="C6:C7" si="0">$Q$3</f>
        <v>-0.17825340338898277</v>
      </c>
      <c r="D6" s="12">
        <f>Raw!T9</f>
        <v>-0.19761102353909255</v>
      </c>
      <c r="E6" s="12">
        <f>Raw!U9</f>
        <v>-0.24739684157719366</v>
      </c>
      <c r="F6" s="12">
        <f>Raw!V9</f>
        <v>-0.27787894031098548</v>
      </c>
      <c r="AA6" t="s">
        <v>44</v>
      </c>
      <c r="AB6" t="str">
        <f t="shared" ref="AB6:AB23" si="1">B6</f>
        <v>EPS-EI</v>
      </c>
      <c r="AC6" s="15">
        <f>Raw!U4</f>
        <v>4005.8126970000003</v>
      </c>
      <c r="AD6" s="15">
        <f>AC6-$AF$4</f>
        <v>1157.7126970000004</v>
      </c>
    </row>
    <row r="7" spans="1:32" x14ac:dyDescent="0.25">
      <c r="B7" t="s">
        <v>28</v>
      </c>
      <c r="C7" s="9">
        <f t="shared" si="0"/>
        <v>-0.17825340338898277</v>
      </c>
      <c r="D7" s="12">
        <f>Raw!T17</f>
        <v>-0.2147971057663145</v>
      </c>
      <c r="E7" s="12">
        <f>Raw!U17</f>
        <v>-0.24534852070395385</v>
      </c>
      <c r="F7" s="12">
        <f>Raw!V17</f>
        <v>-0.26592161948115478</v>
      </c>
      <c r="AB7" t="str">
        <f t="shared" si="1"/>
        <v>GCAM-CGS</v>
      </c>
      <c r="AC7" s="15">
        <f>Raw!U12</f>
        <v>4482.2285033577318</v>
      </c>
      <c r="AD7" s="15">
        <f t="shared" ref="AD7:AD23" si="2">AC7-$AF$4</f>
        <v>1634.1285033577319</v>
      </c>
    </row>
    <row r="8" spans="1:32" x14ac:dyDescent="0.25">
      <c r="B8" t="s">
        <v>29</v>
      </c>
      <c r="C8" s="9"/>
      <c r="AB8" t="str">
        <f t="shared" si="1"/>
        <v>Haiku-RFF</v>
      </c>
      <c r="AD8" s="15"/>
    </row>
    <row r="9" spans="1:32" x14ac:dyDescent="0.25">
      <c r="B9" t="s">
        <v>30</v>
      </c>
      <c r="C9" s="9"/>
      <c r="AB9" t="str">
        <f t="shared" si="1"/>
        <v>IPM-NRDC</v>
      </c>
      <c r="AD9" s="15"/>
    </row>
    <row r="10" spans="1:32" x14ac:dyDescent="0.25">
      <c r="B10" t="s">
        <v>31</v>
      </c>
      <c r="C10" s="9">
        <f>Q3</f>
        <v>-0.17825340338898277</v>
      </c>
      <c r="D10" s="12">
        <f>Raw!T40</f>
        <v>-0.28982691804050398</v>
      </c>
      <c r="E10" s="12">
        <f>Raw!U40</f>
        <v>-0.30860039317219679</v>
      </c>
      <c r="F10" s="12">
        <f>Raw!V40</f>
        <v>-0.30989162901252776</v>
      </c>
      <c r="AB10" t="str">
        <f t="shared" si="1"/>
        <v>MARKAL-NETL</v>
      </c>
      <c r="AC10" s="15">
        <f>Raw!U36</f>
        <v>4141.66</v>
      </c>
      <c r="AD10" s="15">
        <f t="shared" si="2"/>
        <v>1293.56</v>
      </c>
    </row>
    <row r="11" spans="1:32" x14ac:dyDescent="0.25">
      <c r="B11" t="s">
        <v>33</v>
      </c>
      <c r="C11" s="9">
        <f t="shared" ref="C11:C23" si="3">$Q$3</f>
        <v>-0.17825340338898277</v>
      </c>
      <c r="D11" s="12">
        <f>Raw!T49</f>
        <v>-0.25230578293070438</v>
      </c>
      <c r="E11" s="12">
        <f>Raw!U49</f>
        <v>-0.30094182158957439</v>
      </c>
      <c r="F11" s="12">
        <f>Raw!V49</f>
        <v>-0.34634605279848019</v>
      </c>
      <c r="AB11" t="str">
        <f t="shared" si="1"/>
        <v>NEMS-RHG</v>
      </c>
      <c r="AC11" s="15">
        <f>Raw!U44</f>
        <v>3884.9935535943996</v>
      </c>
      <c r="AD11" s="15">
        <f t="shared" si="2"/>
        <v>1036.8935535943997</v>
      </c>
    </row>
    <row r="12" spans="1:32" x14ac:dyDescent="0.25">
      <c r="B12" t="s">
        <v>34</v>
      </c>
      <c r="C12" s="9"/>
      <c r="D12" s="12"/>
      <c r="E12" s="12"/>
      <c r="F12" s="12"/>
      <c r="AB12" t="str">
        <f t="shared" si="1"/>
        <v>ReEDS-NREL</v>
      </c>
      <c r="AD12" s="15"/>
    </row>
    <row r="13" spans="1:32" x14ac:dyDescent="0.25">
      <c r="B13" t="s">
        <v>35</v>
      </c>
      <c r="C13" s="9">
        <f t="shared" si="3"/>
        <v>-0.17825340338898277</v>
      </c>
      <c r="D13" s="12">
        <f>Raw!T63</f>
        <v>-0.22520809418656229</v>
      </c>
      <c r="E13" s="12">
        <f>Raw!U63</f>
        <v>-0.29097083591552042</v>
      </c>
      <c r="F13" s="12">
        <f>Raw!V63</f>
        <v>-0.33160487168856712</v>
      </c>
      <c r="AB13" t="str">
        <f t="shared" si="1"/>
        <v>REGEN-EPRI</v>
      </c>
      <c r="AC13" s="15">
        <f>Raw!U60</f>
        <v>4119.104928748784</v>
      </c>
      <c r="AD13" s="15">
        <f t="shared" si="2"/>
        <v>1271.0049287487841</v>
      </c>
    </row>
    <row r="14" spans="1:32" x14ac:dyDescent="0.25">
      <c r="B14" t="s">
        <v>37</v>
      </c>
      <c r="C14" s="9">
        <f t="shared" si="3"/>
        <v>-0.17825340338898277</v>
      </c>
      <c r="D14" s="12">
        <f>Raw!T73</f>
        <v>-0.15199802182464683</v>
      </c>
      <c r="E14" s="12">
        <f>Raw!U73</f>
        <v>-0.25328221876988399</v>
      </c>
      <c r="F14" s="12">
        <f>Raw!V73</f>
        <v>-0.33286826656331236</v>
      </c>
      <c r="AB14" t="str">
        <f t="shared" si="1"/>
        <v>RIO-REPEAT</v>
      </c>
      <c r="AC14" s="15">
        <f>Raw!U68</f>
        <v>4050</v>
      </c>
      <c r="AD14" s="15">
        <f t="shared" si="2"/>
        <v>1201.9000000000001</v>
      </c>
    </row>
    <row r="15" spans="1:32" x14ac:dyDescent="0.25">
      <c r="A15" t="s">
        <v>2</v>
      </c>
      <c r="B15" t="str">
        <f t="shared" ref="B15:B21" si="4">B6</f>
        <v>EPS-EI</v>
      </c>
      <c r="C15" s="9">
        <f t="shared" si="3"/>
        <v>-0.17825340338898277</v>
      </c>
      <c r="D15" s="12">
        <f>Raw!Z9</f>
        <v>-0.25142558994643793</v>
      </c>
      <c r="E15" s="12">
        <f>Raw!AA9</f>
        <v>-0.38343044577317198</v>
      </c>
      <c r="F15" s="12">
        <f>Raw!AB9</f>
        <v>-0.44884007069372622</v>
      </c>
      <c r="AA15" t="s">
        <v>2</v>
      </c>
      <c r="AB15" t="str">
        <f t="shared" si="1"/>
        <v>EPS-EI</v>
      </c>
      <c r="AC15" s="15">
        <f>Raw!AA4</f>
        <v>3347.0034850000002</v>
      </c>
      <c r="AD15" s="15">
        <f t="shared" si="2"/>
        <v>498.90348500000027</v>
      </c>
    </row>
    <row r="16" spans="1:32" x14ac:dyDescent="0.25">
      <c r="B16" t="str">
        <f t="shared" si="4"/>
        <v>GCAM-CGS</v>
      </c>
      <c r="C16" s="9">
        <f t="shared" si="3"/>
        <v>-0.17825340338898277</v>
      </c>
      <c r="D16" s="12">
        <f>Raw!Z17</f>
        <v>-0.29585383608394333</v>
      </c>
      <c r="E16" s="12">
        <f>Raw!AA17</f>
        <v>-0.39376122871023289</v>
      </c>
      <c r="F16" s="12">
        <f>Raw!AB17</f>
        <v>-0.4303305655425419</v>
      </c>
      <c r="AB16" t="str">
        <f t="shared" si="1"/>
        <v>GCAM-CGS</v>
      </c>
      <c r="AC16" s="15">
        <f>Raw!AA12</f>
        <v>3507.3905908031338</v>
      </c>
      <c r="AD16" s="15">
        <f t="shared" si="2"/>
        <v>659.29059080313391</v>
      </c>
    </row>
    <row r="17" spans="2:30" x14ac:dyDescent="0.25">
      <c r="B17" t="str">
        <f t="shared" si="4"/>
        <v>Haiku-RFF</v>
      </c>
      <c r="C17" s="9"/>
      <c r="AB17" t="str">
        <f t="shared" si="1"/>
        <v>Haiku-RFF</v>
      </c>
      <c r="AD17" s="15"/>
    </row>
    <row r="18" spans="2:30" x14ac:dyDescent="0.25">
      <c r="B18" t="str">
        <f t="shared" si="4"/>
        <v>IPM-NRDC</v>
      </c>
      <c r="C18" s="9"/>
      <c r="AB18" t="str">
        <f t="shared" si="1"/>
        <v>IPM-NRDC</v>
      </c>
      <c r="AD18" s="15"/>
    </row>
    <row r="19" spans="2:30" x14ac:dyDescent="0.25">
      <c r="B19" t="str">
        <f t="shared" si="4"/>
        <v>MARKAL-NETL</v>
      </c>
      <c r="C19" s="9">
        <f>Q3</f>
        <v>-0.17825340338898277</v>
      </c>
      <c r="D19" s="12">
        <f>Raw!Z40</f>
        <v>-0.29301108241698137</v>
      </c>
      <c r="E19" s="12">
        <f>Raw!AA40</f>
        <v>-0.34052657227439831</v>
      </c>
      <c r="F19" s="12">
        <f>Raw!AB40</f>
        <v>-0.43880470347987233</v>
      </c>
      <c r="AB19" t="str">
        <f t="shared" si="1"/>
        <v>MARKAL-NETL</v>
      </c>
      <c r="AC19" s="15">
        <f>Raw!AA36</f>
        <v>3948.98</v>
      </c>
      <c r="AD19" s="15">
        <f t="shared" si="2"/>
        <v>1100.8800000000001</v>
      </c>
    </row>
    <row r="20" spans="2:30" x14ac:dyDescent="0.25">
      <c r="B20" t="str">
        <f t="shared" si="4"/>
        <v>NEMS-RHG</v>
      </c>
      <c r="C20" s="9">
        <f t="shared" si="3"/>
        <v>-0.17825340338898277</v>
      </c>
      <c r="D20" s="12">
        <f>Raw!Z49</f>
        <v>-0.23990369548016433</v>
      </c>
      <c r="E20" s="12">
        <f>Raw!AA49</f>
        <v>-0.39489235410237544</v>
      </c>
      <c r="F20" s="12">
        <f>Raw!AB49</f>
        <v>-0.43012013930724613</v>
      </c>
      <c r="AB20" t="str">
        <f t="shared" si="1"/>
        <v>NEMS-RHG</v>
      </c>
      <c r="AC20" s="15">
        <f>Raw!AA44</f>
        <v>3361.9662453721448</v>
      </c>
      <c r="AD20" s="15">
        <f t="shared" si="2"/>
        <v>513.86624537214493</v>
      </c>
    </row>
    <row r="21" spans="2:30" x14ac:dyDescent="0.25">
      <c r="B21" t="str">
        <f t="shared" si="4"/>
        <v>ReEDS-NREL</v>
      </c>
      <c r="C21" s="9"/>
      <c r="D21" s="12"/>
      <c r="E21" s="12"/>
      <c r="F21" s="12"/>
      <c r="AB21" t="str">
        <f t="shared" si="1"/>
        <v>ReEDS-NREL</v>
      </c>
      <c r="AD21" s="15"/>
    </row>
    <row r="22" spans="2:30" x14ac:dyDescent="0.25">
      <c r="B22" t="str">
        <f t="shared" ref="B22:B23" si="5">B13</f>
        <v>REGEN-EPRI</v>
      </c>
      <c r="C22" s="9">
        <f t="shared" si="3"/>
        <v>-0.17825340338898277</v>
      </c>
      <c r="D22" s="12">
        <f>Raw!Z63</f>
        <v>-0.23236829897210443</v>
      </c>
      <c r="E22" s="12">
        <f>Raw!AA63</f>
        <v>-0.3251373588100368</v>
      </c>
      <c r="F22" s="12">
        <f>Raw!AB63</f>
        <v>-0.45637453276021078</v>
      </c>
      <c r="AB22" t="str">
        <f t="shared" si="1"/>
        <v>REGEN-EPRI</v>
      </c>
      <c r="AC22" s="15">
        <f>Raw!AA60</f>
        <v>3920.6145139930914</v>
      </c>
      <c r="AD22" s="15">
        <f t="shared" si="2"/>
        <v>1072.5145139930914</v>
      </c>
    </row>
    <row r="23" spans="2:30" x14ac:dyDescent="0.25">
      <c r="B23" t="str">
        <f t="shared" si="5"/>
        <v>RIO-REPEAT</v>
      </c>
      <c r="C23" s="9">
        <f t="shared" si="3"/>
        <v>-0.17825340338898277</v>
      </c>
      <c r="D23" s="12">
        <f>Raw!Z73</f>
        <v>-0.17917566016168074</v>
      </c>
      <c r="E23" s="12">
        <f>Raw!AA73</f>
        <v>-0.36054832224684263</v>
      </c>
      <c r="F23" s="12">
        <f>Raw!AB73</f>
        <v>-0.5056527321318034</v>
      </c>
      <c r="AB23" t="str">
        <f t="shared" si="1"/>
        <v>RIO-REPEAT</v>
      </c>
      <c r="AC23" s="15">
        <f>Raw!AA68</f>
        <v>3590</v>
      </c>
      <c r="AD23" s="15">
        <f t="shared" si="2"/>
        <v>741.90000000000009</v>
      </c>
    </row>
    <row r="25" spans="2:30" x14ac:dyDescent="0.25">
      <c r="E25">
        <v>2030</v>
      </c>
      <c r="F25">
        <v>2035</v>
      </c>
      <c r="AB25" t="s">
        <v>45</v>
      </c>
    </row>
    <row r="26" spans="2:30" x14ac:dyDescent="0.25">
      <c r="C26" t="str">
        <f>A6</f>
        <v>Reference</v>
      </c>
      <c r="D26" t="s">
        <v>46</v>
      </c>
      <c r="E26" s="34">
        <f>MAX(E6:E14)</f>
        <v>-0.24534852070395385</v>
      </c>
      <c r="F26" s="34">
        <f>MAX(F6:F14)</f>
        <v>-0.26592161948115478</v>
      </c>
      <c r="G26" s="22"/>
      <c r="H26" s="22"/>
      <c r="AB26" t="s">
        <v>44</v>
      </c>
      <c r="AC26" t="s">
        <v>46</v>
      </c>
      <c r="AD26" s="27">
        <f>MIN(AD6:AD14)/1000</f>
        <v>1.0368935535943997</v>
      </c>
    </row>
    <row r="27" spans="2:30" x14ac:dyDescent="0.25">
      <c r="D27" t="s">
        <v>47</v>
      </c>
      <c r="E27" s="34">
        <f>AVERAGE(E6:E14)</f>
        <v>-0.27442343862138724</v>
      </c>
      <c r="F27" s="34">
        <f>AVERAGE(F6:F14)</f>
        <v>-0.31075189664250463</v>
      </c>
      <c r="G27" s="22"/>
      <c r="H27" s="22"/>
      <c r="AC27" t="s">
        <v>48</v>
      </c>
      <c r="AD27" s="27">
        <f>MAX(AD6:AD14)/1000</f>
        <v>1.634128503357732</v>
      </c>
    </row>
    <row r="28" spans="2:30" x14ac:dyDescent="0.25">
      <c r="D28" t="s">
        <v>48</v>
      </c>
      <c r="E28" s="34">
        <f>MIN(E6:E14)</f>
        <v>-0.30860039317219679</v>
      </c>
      <c r="F28" s="34">
        <f>MIN(F6:F14)</f>
        <v>-0.34634605279848019</v>
      </c>
      <c r="G28" s="22"/>
      <c r="H28" s="22"/>
      <c r="AB28" t="s">
        <v>2</v>
      </c>
      <c r="AC28" t="s">
        <v>46</v>
      </c>
      <c r="AD28" s="27">
        <f>MIN(AD15:AD23)/1000</f>
        <v>0.49890348500000026</v>
      </c>
    </row>
    <row r="29" spans="2:30" x14ac:dyDescent="0.25">
      <c r="D29" t="s">
        <v>49</v>
      </c>
      <c r="E29" s="9">
        <f>(E28-E26)</f>
        <v>-6.3251872468242931E-2</v>
      </c>
      <c r="F29" s="9">
        <f>(F28-F26)</f>
        <v>-8.0424433317325406E-2</v>
      </c>
      <c r="G29" s="22"/>
      <c r="H29" s="23"/>
      <c r="AC29" t="s">
        <v>48</v>
      </c>
      <c r="AD29" s="27">
        <f>MAX(AD15:AD23)/1000</f>
        <v>1.1008800000000001</v>
      </c>
    </row>
    <row r="30" spans="2:30" x14ac:dyDescent="0.25">
      <c r="C30" t="str">
        <f>A15</f>
        <v>IRA</v>
      </c>
      <c r="D30" t="str">
        <f>D26</f>
        <v>MIN</v>
      </c>
      <c r="E30" s="34">
        <f>MAX(E15:E23)</f>
        <v>-0.3251373588100368</v>
      </c>
      <c r="F30" s="34">
        <f>MAX(F15:F23)</f>
        <v>-0.43012013930724613</v>
      </c>
      <c r="G30" s="22"/>
      <c r="H30" s="22"/>
    </row>
    <row r="31" spans="2:30" x14ac:dyDescent="0.25">
      <c r="D31" t="str">
        <f>D27</f>
        <v>AVG</v>
      </c>
      <c r="E31" s="34">
        <f>AVERAGE(E15:E23)</f>
        <v>-0.36638271365284297</v>
      </c>
      <c r="F31" s="34">
        <f>AVERAGE(F15:F23)</f>
        <v>-0.45168712398590011</v>
      </c>
      <c r="G31" s="22"/>
      <c r="H31" s="22"/>
    </row>
    <row r="32" spans="2:30" x14ac:dyDescent="0.25">
      <c r="D32" t="str">
        <f>D28</f>
        <v>MAX</v>
      </c>
      <c r="E32" s="34">
        <f>MIN(E15:E23)</f>
        <v>-0.39489235410237544</v>
      </c>
      <c r="F32" s="34">
        <f>MIN(F15:F23)</f>
        <v>-0.5056527321318034</v>
      </c>
      <c r="G32" s="22"/>
      <c r="H32" s="22"/>
    </row>
    <row r="33" spans="1:25" x14ac:dyDescent="0.25">
      <c r="D33" t="s">
        <v>49</v>
      </c>
      <c r="E33" s="9">
        <f>(E32-E30)</f>
        <v>-6.975499529233864E-2</v>
      </c>
      <c r="F33" s="9">
        <f>(F32-F30)</f>
        <v>-7.5532592824557265E-2</v>
      </c>
      <c r="G33" s="5"/>
      <c r="H33" s="5"/>
    </row>
    <row r="34" spans="1:25" x14ac:dyDescent="0.25">
      <c r="G34" s="5"/>
      <c r="H34" s="5"/>
    </row>
    <row r="35" spans="1:25" x14ac:dyDescent="0.25">
      <c r="C35" t="s">
        <v>50</v>
      </c>
      <c r="G35" s="5"/>
      <c r="H35" s="5"/>
    </row>
    <row r="36" spans="1:25" x14ac:dyDescent="0.25">
      <c r="C36" t="s">
        <v>44</v>
      </c>
      <c r="D36" t="s">
        <v>46</v>
      </c>
      <c r="E36" s="36">
        <f>0.5+E26</f>
        <v>0.25465147929604615</v>
      </c>
    </row>
    <row r="37" spans="1:25" x14ac:dyDescent="0.25">
      <c r="D37" t="s">
        <v>48</v>
      </c>
      <c r="E37" s="37">
        <f>0.5+E28</f>
        <v>0.19139960682780321</v>
      </c>
    </row>
    <row r="38" spans="1:25" x14ac:dyDescent="0.25">
      <c r="C38" t="s">
        <v>2</v>
      </c>
      <c r="D38" t="s">
        <v>46</v>
      </c>
      <c r="E38" s="37">
        <f>0.5+E30</f>
        <v>0.1748626411899632</v>
      </c>
    </row>
    <row r="39" spans="1:25" x14ac:dyDescent="0.25">
      <c r="D39" t="s">
        <v>48</v>
      </c>
      <c r="E39" s="37">
        <f>0.5+E32</f>
        <v>0.10510764589762456</v>
      </c>
    </row>
    <row r="44" spans="1:25" x14ac:dyDescent="0.25">
      <c r="A44" s="19" t="s">
        <v>51</v>
      </c>
      <c r="B44" s="19">
        <f>-0.51</f>
        <v>-0.51</v>
      </c>
      <c r="C44" s="19">
        <v>2005</v>
      </c>
      <c r="D44" s="19">
        <v>2035</v>
      </c>
    </row>
    <row r="46" spans="1:25" x14ac:dyDescent="0.25">
      <c r="A46" t="s">
        <v>52</v>
      </c>
      <c r="Y46" s="35"/>
    </row>
    <row r="47" spans="1:25" x14ac:dyDescent="0.25">
      <c r="C47">
        <f>C5</f>
        <v>2021</v>
      </c>
      <c r="D47">
        <f>D5</f>
        <v>2025</v>
      </c>
      <c r="E47">
        <f>E5</f>
        <v>2030</v>
      </c>
      <c r="F47">
        <f>F5</f>
        <v>2035</v>
      </c>
    </row>
    <row r="48" spans="1:25" x14ac:dyDescent="0.25">
      <c r="B48" t="str">
        <f>B15</f>
        <v>EPS-EI</v>
      </c>
      <c r="C48" s="12">
        <f t="shared" ref="C48:E48" si="6">C15-C6</f>
        <v>0</v>
      </c>
      <c r="D48" s="12">
        <f t="shared" si="6"/>
        <v>-5.3814566407345388E-2</v>
      </c>
      <c r="E48" s="12">
        <f t="shared" si="6"/>
        <v>-0.13603360419597832</v>
      </c>
      <c r="F48" s="12">
        <f>F15-F6</f>
        <v>-0.17096113038274074</v>
      </c>
    </row>
    <row r="49" spans="2:6" x14ac:dyDescent="0.25">
      <c r="B49" t="str">
        <f t="shared" ref="B49:B56" si="7">B16</f>
        <v>GCAM-CGS</v>
      </c>
      <c r="C49" s="12">
        <f t="shared" ref="C49:F49" si="8">C16-C7</f>
        <v>0</v>
      </c>
      <c r="D49" s="12">
        <f t="shared" si="8"/>
        <v>-8.1056730317628833E-2</v>
      </c>
      <c r="E49" s="12">
        <f t="shared" si="8"/>
        <v>-0.14841270800627904</v>
      </c>
      <c r="F49" s="12">
        <f t="shared" si="8"/>
        <v>-0.16440894606138712</v>
      </c>
    </row>
    <row r="50" spans="2:6" x14ac:dyDescent="0.25">
      <c r="B50" t="str">
        <f t="shared" si="7"/>
        <v>Haiku-RFF</v>
      </c>
      <c r="C50" s="12"/>
      <c r="D50" s="12"/>
      <c r="E50" s="12"/>
      <c r="F50" s="12"/>
    </row>
    <row r="51" spans="2:6" x14ac:dyDescent="0.25">
      <c r="B51" t="str">
        <f t="shared" si="7"/>
        <v>IPM-NRDC</v>
      </c>
      <c r="C51" s="12"/>
      <c r="D51" s="12"/>
      <c r="E51" s="12"/>
      <c r="F51" s="12"/>
    </row>
    <row r="52" spans="2:6" x14ac:dyDescent="0.25">
      <c r="B52" t="str">
        <f t="shared" si="7"/>
        <v>MARKAL-NETL</v>
      </c>
      <c r="C52" s="12">
        <f t="shared" ref="C52:F52" si="9">C19-C10</f>
        <v>0</v>
      </c>
      <c r="D52" s="12">
        <f t="shared" si="9"/>
        <v>-3.1841643764773941E-3</v>
      </c>
      <c r="E52" s="12">
        <f t="shared" si="9"/>
        <v>-3.1926179102201524E-2</v>
      </c>
      <c r="F52" s="12">
        <f t="shared" si="9"/>
        <v>-0.12891307446734457</v>
      </c>
    </row>
    <row r="53" spans="2:6" x14ac:dyDescent="0.25">
      <c r="B53" t="str">
        <f t="shared" si="7"/>
        <v>NEMS-RHG</v>
      </c>
      <c r="C53" s="12">
        <f t="shared" ref="C53:F53" si="10">C20-C11</f>
        <v>0</v>
      </c>
      <c r="D53" s="12">
        <f t="shared" si="10"/>
        <v>1.2402087450540056E-2</v>
      </c>
      <c r="E53" s="12">
        <f t="shared" si="10"/>
        <v>-9.3950532512801055E-2</v>
      </c>
      <c r="F53" s="12">
        <f t="shared" si="10"/>
        <v>-8.3774086508765944E-2</v>
      </c>
    </row>
    <row r="54" spans="2:6" x14ac:dyDescent="0.25">
      <c r="B54" t="str">
        <f t="shared" si="7"/>
        <v>ReEDS-NREL</v>
      </c>
      <c r="C54" s="12"/>
      <c r="D54" s="12"/>
      <c r="E54" s="12"/>
      <c r="F54" s="12"/>
    </row>
    <row r="55" spans="2:6" x14ac:dyDescent="0.25">
      <c r="B55" t="str">
        <f t="shared" si="7"/>
        <v>REGEN-EPRI</v>
      </c>
      <c r="C55" s="12">
        <f t="shared" ref="C55:F55" si="11">C22-C13</f>
        <v>0</v>
      </c>
      <c r="D55" s="12">
        <f t="shared" si="11"/>
        <v>-7.1602047855421347E-3</v>
      </c>
      <c r="E55" s="12">
        <f t="shared" si="11"/>
        <v>-3.4166522894516382E-2</v>
      </c>
      <c r="F55" s="12">
        <f t="shared" si="11"/>
        <v>-0.12476966107164367</v>
      </c>
    </row>
    <row r="56" spans="2:6" x14ac:dyDescent="0.25">
      <c r="B56" t="str">
        <f t="shared" si="7"/>
        <v>RIO-REPEAT</v>
      </c>
      <c r="C56" s="12">
        <f t="shared" ref="C56:F56" si="12">C23-C14</f>
        <v>0</v>
      </c>
      <c r="D56" s="12">
        <f t="shared" si="12"/>
        <v>-2.7177638337033905E-2</v>
      </c>
      <c r="E56" s="12">
        <f t="shared" si="12"/>
        <v>-0.10726610347695864</v>
      </c>
      <c r="F56" s="12">
        <f t="shared" si="12"/>
        <v>-0.17278446556849103</v>
      </c>
    </row>
    <row r="58" spans="2:6" x14ac:dyDescent="0.25">
      <c r="D58" t="s">
        <v>46</v>
      </c>
      <c r="E58" s="12">
        <f>MIN(E48:E56)</f>
        <v>-0.14841270800627904</v>
      </c>
      <c r="F58" s="21">
        <f>MIN(F48:F56)</f>
        <v>-0.17278446556849103</v>
      </c>
    </row>
    <row r="59" spans="2:6" x14ac:dyDescent="0.25">
      <c r="D59" t="s">
        <v>48</v>
      </c>
      <c r="E59" s="12">
        <f>MAX(E48:E56)</f>
        <v>-3.1926179102201524E-2</v>
      </c>
      <c r="F59" s="21">
        <f>MAX(F48:F56)</f>
        <v>-8.3774086508765944E-2</v>
      </c>
    </row>
    <row r="80" s="38" customFormat="1" x14ac:dyDescent="0.25"/>
    <row r="82" spans="1:17" x14ac:dyDescent="0.25">
      <c r="A82" s="13" t="s">
        <v>107</v>
      </c>
    </row>
    <row r="85" spans="1:17" x14ac:dyDescent="0.25">
      <c r="A85" t="s">
        <v>39</v>
      </c>
    </row>
    <row r="86" spans="1:17" x14ac:dyDescent="0.25">
      <c r="A86">
        <v>2005</v>
      </c>
      <c r="B86">
        <v>2006</v>
      </c>
      <c r="C86">
        <v>2007</v>
      </c>
      <c r="D86">
        <v>2008</v>
      </c>
      <c r="E86">
        <v>2009</v>
      </c>
      <c r="F86">
        <v>2010</v>
      </c>
      <c r="G86">
        <v>2011</v>
      </c>
      <c r="H86">
        <v>2012</v>
      </c>
      <c r="I86">
        <v>2013</v>
      </c>
      <c r="J86">
        <v>2014</v>
      </c>
      <c r="K86">
        <v>2015</v>
      </c>
      <c r="L86">
        <v>2016</v>
      </c>
      <c r="M86">
        <v>2017</v>
      </c>
      <c r="N86">
        <v>2018</v>
      </c>
      <c r="O86">
        <v>2019</v>
      </c>
      <c r="P86">
        <v>2020</v>
      </c>
      <c r="Q86">
        <v>2021</v>
      </c>
    </row>
    <row r="87" spans="1:17" x14ac:dyDescent="0.25">
      <c r="A87" s="1">
        <f>'Data Sector GHGI'!Q93-1</f>
        <v>0</v>
      </c>
      <c r="B87" s="1">
        <f>'Data Sector GHGI'!R93-1</f>
        <v>2.6901969224146782E-4</v>
      </c>
      <c r="C87" s="1">
        <f>'Data Sector GHGI'!S93-1</f>
        <v>1.1298827074142093E-3</v>
      </c>
      <c r="D87" s="1">
        <f>'Data Sector GHGI'!T93-1</f>
        <v>-5.3212095125363068E-2</v>
      </c>
      <c r="E87" s="1">
        <f>'Data Sector GHGI'!U93-1</f>
        <v>-9.152049930054873E-2</v>
      </c>
      <c r="F87" s="1">
        <f>'Data Sector GHGI'!V93-1</f>
        <v>-8.7054772409340342E-2</v>
      </c>
      <c r="G87" s="1">
        <f>'Data Sector GHGI'!W93-1</f>
        <v>-0.10120520822124179</v>
      </c>
      <c r="H87" s="1">
        <f>'Data Sector GHGI'!X93-1</f>
        <v>-0.10706983751210586</v>
      </c>
      <c r="I87" s="1">
        <f>'Data Sector GHGI'!Y93-1</f>
        <v>-0.10195846335951797</v>
      </c>
      <c r="J87" s="1">
        <f>'Data Sector GHGI'!Z93-1</f>
        <v>-8.1405358872269407E-2</v>
      </c>
      <c r="K87" s="1">
        <f>'Data Sector GHGI'!AA93-1</f>
        <v>-7.5540729581405341E-2</v>
      </c>
      <c r="L87" s="1">
        <f>'Data Sector GHGI'!AB93-1</f>
        <v>-5.4341977832777388E-2</v>
      </c>
      <c r="M87" s="1">
        <f>'Data Sector GHGI'!AC93-1</f>
        <v>-4.2289895620359341E-2</v>
      </c>
      <c r="N87" s="1">
        <f>'Data Sector GHGI'!AD93-1</f>
        <v>-2.4642203809318808E-2</v>
      </c>
      <c r="O87" s="1">
        <f>'Data Sector GHGI'!AE93-1</f>
        <v>-2.4104164424835872E-2</v>
      </c>
      <c r="P87" s="1">
        <f>'Data Sector GHGI'!AF93-1</f>
        <v>-0.15420208759281173</v>
      </c>
      <c r="Q87" s="1">
        <f>'Data Sector GHGI'!AG93-1</f>
        <v>-8.5478070924105531E-2</v>
      </c>
    </row>
    <row r="88" spans="1:1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</row>
    <row r="89" spans="1:17" x14ac:dyDescent="0.25">
      <c r="A89" s="1"/>
      <c r="B89" s="1"/>
      <c r="C89">
        <v>2021</v>
      </c>
      <c r="D89">
        <v>2025</v>
      </c>
      <c r="E89">
        <v>2030</v>
      </c>
      <c r="F89">
        <v>2035</v>
      </c>
      <c r="G89" s="1"/>
      <c r="H89" s="1"/>
      <c r="I89" s="1"/>
      <c r="J89" s="1"/>
      <c r="K89" s="1"/>
      <c r="L89" s="1"/>
      <c r="M89" s="1"/>
      <c r="N89" s="1"/>
      <c r="O89" s="1"/>
      <c r="P89" s="1"/>
    </row>
    <row r="90" spans="1:17" x14ac:dyDescent="0.25">
      <c r="A90" t="s">
        <v>44</v>
      </c>
      <c r="B90" t="s">
        <v>7</v>
      </c>
      <c r="C90" s="9">
        <f>$Q$87</f>
        <v>-8.5478070924105531E-2</v>
      </c>
      <c r="D90" s="12">
        <f>Raw!T86</f>
        <v>-0.15311419558764916</v>
      </c>
      <c r="E90" s="12">
        <f>Raw!U86</f>
        <v>-0.24592875029470862</v>
      </c>
      <c r="F90" s="12">
        <f>Raw!V86</f>
        <v>-0.33603991787989873</v>
      </c>
    </row>
    <row r="91" spans="1:17" x14ac:dyDescent="0.25">
      <c r="B91" t="s">
        <v>28</v>
      </c>
      <c r="C91" s="9">
        <f>$Q$87</f>
        <v>-8.5478070924105531E-2</v>
      </c>
      <c r="D91" s="12">
        <f>Raw!T94</f>
        <v>-0.14561774036773323</v>
      </c>
      <c r="E91" s="12">
        <f>Raw!U94</f>
        <v>-0.2161885237440121</v>
      </c>
      <c r="F91" s="12">
        <f>Raw!V94</f>
        <v>-0.30099891012961799</v>
      </c>
    </row>
    <row r="92" spans="1:17" x14ac:dyDescent="0.25">
      <c r="B92" t="s">
        <v>29</v>
      </c>
      <c r="C92" s="9"/>
    </row>
    <row r="93" spans="1:17" x14ac:dyDescent="0.25">
      <c r="B93" t="s">
        <v>30</v>
      </c>
      <c r="C93" s="9"/>
    </row>
    <row r="94" spans="1:17" x14ac:dyDescent="0.25">
      <c r="B94" t="s">
        <v>31</v>
      </c>
      <c r="C94" s="9">
        <f>$Q$87</f>
        <v>-8.5478070924105531E-2</v>
      </c>
      <c r="D94" s="12">
        <f>Raw!T118</f>
        <v>-0.3046059432126127</v>
      </c>
      <c r="E94" s="12">
        <f>Raw!U118</f>
        <v>-0.34630714358883619</v>
      </c>
      <c r="F94" s="12">
        <f>Raw!V118</f>
        <v>-0.38430664071594201</v>
      </c>
    </row>
    <row r="95" spans="1:17" x14ac:dyDescent="0.25">
      <c r="B95" t="s">
        <v>33</v>
      </c>
      <c r="C95" s="9">
        <f>$Q$87</f>
        <v>-8.5478070924105531E-2</v>
      </c>
      <c r="D95" s="12">
        <f>Raw!T126</f>
        <v>-0.12809848628343046</v>
      </c>
      <c r="E95" s="12">
        <f>Raw!U126</f>
        <v>-0.19491442691122629</v>
      </c>
      <c r="F95" s="12">
        <f>Raw!V126</f>
        <v>-0.26207785790987781</v>
      </c>
    </row>
    <row r="96" spans="1:17" x14ac:dyDescent="0.25">
      <c r="B96" t="s">
        <v>34</v>
      </c>
      <c r="C96" s="9"/>
      <c r="D96" s="12"/>
      <c r="E96" s="12"/>
      <c r="F96" s="12"/>
    </row>
    <row r="97" spans="1:8" x14ac:dyDescent="0.25">
      <c r="B97" t="s">
        <v>35</v>
      </c>
      <c r="C97" s="9">
        <f t="shared" ref="C97:C100" si="13">$Q$87</f>
        <v>-8.5478070924105531E-2</v>
      </c>
      <c r="D97" s="12">
        <f>Raw!T142</f>
        <v>-0.14154046570721857</v>
      </c>
      <c r="E97" s="12">
        <f>Raw!U142</f>
        <v>-0.22300746234234925</v>
      </c>
      <c r="F97" s="12">
        <f>Raw!V142</f>
        <v>-0.30090107571140179</v>
      </c>
    </row>
    <row r="98" spans="1:8" x14ac:dyDescent="0.25">
      <c r="B98" t="s">
        <v>37</v>
      </c>
      <c r="C98" s="9">
        <f t="shared" si="13"/>
        <v>-8.5478070924105531E-2</v>
      </c>
      <c r="D98" s="12">
        <f>Raw!T150</f>
        <v>-2.72090517241379E-2</v>
      </c>
      <c r="E98" s="12">
        <f>Raw!U150</f>
        <v>-0.13900862068965514</v>
      </c>
      <c r="F98" s="12">
        <f>Raw!V150</f>
        <v>-0.27370689655172409</v>
      </c>
    </row>
    <row r="99" spans="1:8" x14ac:dyDescent="0.25">
      <c r="A99" t="s">
        <v>2</v>
      </c>
      <c r="B99" t="str">
        <f t="shared" ref="B99:B107" si="14">B90</f>
        <v>EPS-EI</v>
      </c>
      <c r="C99" s="9">
        <f t="shared" si="13"/>
        <v>-8.5478070924105531E-2</v>
      </c>
      <c r="D99" s="12">
        <f>Raw!Z86</f>
        <v>-0.15523329940668984</v>
      </c>
      <c r="E99" s="12">
        <f>Raw!AA86</f>
        <v>-0.25730084430870348</v>
      </c>
      <c r="F99" s="12">
        <f>Raw!AB86</f>
        <v>-0.35701837446699414</v>
      </c>
    </row>
    <row r="100" spans="1:8" x14ac:dyDescent="0.25">
      <c r="B100" t="str">
        <f t="shared" si="14"/>
        <v>GCAM-CGS</v>
      </c>
      <c r="C100" s="9">
        <f t="shared" si="13"/>
        <v>-8.5478070924105531E-2</v>
      </c>
      <c r="D100" s="12">
        <f>Raw!Z94</f>
        <v>-0.1766820603270548</v>
      </c>
      <c r="E100" s="12">
        <f>Raw!AA94</f>
        <v>-0.27376945509310247</v>
      </c>
      <c r="F100" s="12">
        <f>Raw!AB94</f>
        <v>-0.31348054339495934</v>
      </c>
    </row>
    <row r="101" spans="1:8" x14ac:dyDescent="0.25">
      <c r="B101" t="str">
        <f t="shared" si="14"/>
        <v>Haiku-RFF</v>
      </c>
      <c r="C101" s="9"/>
    </row>
    <row r="102" spans="1:8" x14ac:dyDescent="0.25">
      <c r="B102" t="str">
        <f t="shared" si="14"/>
        <v>IPM-NRDC</v>
      </c>
      <c r="C102" s="9"/>
    </row>
    <row r="103" spans="1:8" x14ac:dyDescent="0.25">
      <c r="B103" t="str">
        <f t="shared" si="14"/>
        <v>MARKAL-NETL</v>
      </c>
      <c r="C103" s="9">
        <f>Q87</f>
        <v>-8.5478070924105531E-2</v>
      </c>
      <c r="D103" s="12">
        <f>Raw!Z118</f>
        <v>-0.30677574662656093</v>
      </c>
      <c r="E103" s="12">
        <f>Raw!AA118</f>
        <v>-0.35698388013000193</v>
      </c>
      <c r="F103" s="12">
        <f>Raw!AB118</f>
        <v>-0.40236350260283282</v>
      </c>
    </row>
    <row r="104" spans="1:8" x14ac:dyDescent="0.25">
      <c r="B104" t="str">
        <f t="shared" si="14"/>
        <v>NEMS-RHG</v>
      </c>
      <c r="C104" s="9">
        <f>$Q$87</f>
        <v>-8.5478070924105531E-2</v>
      </c>
      <c r="D104" s="12">
        <f>Raw!Z126</f>
        <v>-0.12799849065970625</v>
      </c>
      <c r="E104" s="12">
        <f>Raw!AA126</f>
        <v>-0.20479083802816433</v>
      </c>
      <c r="F104" s="12">
        <f>Raw!AB126</f>
        <v>-0.28290142801391283</v>
      </c>
    </row>
    <row r="105" spans="1:8" x14ac:dyDescent="0.25">
      <c r="B105" t="str">
        <f t="shared" si="14"/>
        <v>ReEDS-NREL</v>
      </c>
      <c r="C105" s="9"/>
      <c r="D105" s="12"/>
      <c r="E105" s="12"/>
      <c r="F105" s="12"/>
    </row>
    <row r="106" spans="1:8" x14ac:dyDescent="0.25">
      <c r="B106" t="str">
        <f t="shared" si="14"/>
        <v>REGEN-EPRI</v>
      </c>
      <c r="C106" s="9">
        <f>$Q$87</f>
        <v>-8.5478070924105531E-2</v>
      </c>
      <c r="D106" s="12">
        <f>Raw!Z142</f>
        <v>-0.14458360067115361</v>
      </c>
      <c r="E106" s="12">
        <f>Raw!AA142</f>
        <v>-0.23973456807535709</v>
      </c>
      <c r="F106" s="12">
        <f>Raw!AB142</f>
        <v>-0.32772299062992427</v>
      </c>
    </row>
    <row r="107" spans="1:8" x14ac:dyDescent="0.25">
      <c r="B107" t="str">
        <f t="shared" si="14"/>
        <v>RIO-REPEAT</v>
      </c>
      <c r="C107" s="9">
        <f>$Q$87</f>
        <v>-8.5478070924105531E-2</v>
      </c>
      <c r="D107" s="12">
        <f>Raw!Z150</f>
        <v>-3.52909482758621E-2</v>
      </c>
      <c r="E107" s="12">
        <f>Raw!AA150</f>
        <v>-0.18103448275862066</v>
      </c>
      <c r="F107" s="12">
        <f>Raw!AB150</f>
        <v>-0.38523706896551724</v>
      </c>
    </row>
    <row r="109" spans="1:8" x14ac:dyDescent="0.25">
      <c r="E109">
        <v>2030</v>
      </c>
      <c r="F109">
        <v>2035</v>
      </c>
    </row>
    <row r="110" spans="1:8" x14ac:dyDescent="0.25">
      <c r="C110" t="str">
        <f>A90</f>
        <v>Reference</v>
      </c>
      <c r="D110" t="s">
        <v>46</v>
      </c>
      <c r="E110" s="34">
        <f>MAX(E90:E98)</f>
        <v>-0.13900862068965514</v>
      </c>
      <c r="F110" s="34">
        <f>MAX(F90:F98)</f>
        <v>-0.26207785790987781</v>
      </c>
      <c r="G110" s="22"/>
      <c r="H110" s="22"/>
    </row>
    <row r="111" spans="1:8" x14ac:dyDescent="0.25">
      <c r="D111" t="s">
        <v>47</v>
      </c>
      <c r="E111" s="34">
        <f>AVERAGE(E90:E98)</f>
        <v>-0.22755915459513129</v>
      </c>
      <c r="F111" s="34">
        <f>AVERAGE(F90:F98)</f>
        <v>-0.30967188314974375</v>
      </c>
      <c r="G111" s="22"/>
      <c r="H111" s="22"/>
    </row>
    <row r="112" spans="1:8" x14ac:dyDescent="0.25">
      <c r="D112" t="s">
        <v>48</v>
      </c>
      <c r="E112" s="34">
        <f>MIN(E90:E98)</f>
        <v>-0.34630714358883619</v>
      </c>
      <c r="F112" s="34">
        <f>MIN(F90:F98)</f>
        <v>-0.38430664071594201</v>
      </c>
      <c r="G112" s="22"/>
      <c r="H112" s="22"/>
    </row>
    <row r="113" spans="3:8" x14ac:dyDescent="0.25">
      <c r="D113" t="s">
        <v>49</v>
      </c>
      <c r="E113" s="9">
        <f>(E112-E110)</f>
        <v>-0.20729852289918105</v>
      </c>
      <c r="F113" s="9">
        <f>(F112-F110)</f>
        <v>-0.1222287828060642</v>
      </c>
      <c r="G113" s="22"/>
      <c r="H113" s="23"/>
    </row>
    <row r="114" spans="3:8" x14ac:dyDescent="0.25">
      <c r="C114" t="str">
        <f>A99</f>
        <v>IRA</v>
      </c>
      <c r="D114" t="str">
        <f>D110</f>
        <v>MIN</v>
      </c>
      <c r="E114" s="34">
        <f>MAX(E99:E107)</f>
        <v>-0.18103448275862066</v>
      </c>
      <c r="F114" s="34">
        <f>MAX(F99:F107)</f>
        <v>-0.28290142801391283</v>
      </c>
      <c r="G114" s="22"/>
      <c r="H114" s="22"/>
    </row>
    <row r="115" spans="3:8" x14ac:dyDescent="0.25">
      <c r="D115" t="str">
        <f>D111</f>
        <v>AVG</v>
      </c>
      <c r="E115" s="34">
        <f>AVERAGE(E99:E107)</f>
        <v>-0.25226901139899166</v>
      </c>
      <c r="F115" s="34">
        <f>AVERAGE(F99:F107)</f>
        <v>-0.34478731801235679</v>
      </c>
      <c r="G115" s="22"/>
      <c r="H115" s="22"/>
    </row>
    <row r="116" spans="3:8" x14ac:dyDescent="0.25">
      <c r="D116" t="str">
        <f>D112</f>
        <v>MAX</v>
      </c>
      <c r="E116" s="34">
        <f>MIN(E99:E107)</f>
        <v>-0.35698388013000193</v>
      </c>
      <c r="F116" s="34">
        <f>MIN(F99:F107)</f>
        <v>-0.40236350260283282</v>
      </c>
      <c r="G116" s="22"/>
      <c r="H116" s="22"/>
    </row>
    <row r="117" spans="3:8" x14ac:dyDescent="0.25">
      <c r="D117" t="s">
        <v>49</v>
      </c>
      <c r="E117" s="9">
        <f>(E116-E114)</f>
        <v>-0.17594939737138127</v>
      </c>
      <c r="F117" s="9">
        <f>(F116-F114)</f>
        <v>-0.11946207458892</v>
      </c>
      <c r="G117" s="5"/>
      <c r="H117" s="5"/>
    </row>
    <row r="118" spans="3:8" x14ac:dyDescent="0.25">
      <c r="G118" s="5"/>
      <c r="H118" s="5"/>
    </row>
    <row r="119" spans="3:8" x14ac:dyDescent="0.25">
      <c r="C119" t="s">
        <v>50</v>
      </c>
      <c r="G119" s="5"/>
      <c r="H119" s="5"/>
    </row>
    <row r="120" spans="3:8" x14ac:dyDescent="0.25">
      <c r="C120" t="s">
        <v>44</v>
      </c>
      <c r="D120" t="s">
        <v>46</v>
      </c>
      <c r="E120" s="36">
        <f>0.5+E110</f>
        <v>0.36099137931034486</v>
      </c>
    </row>
    <row r="121" spans="3:8" x14ac:dyDescent="0.25">
      <c r="D121" t="s">
        <v>48</v>
      </c>
      <c r="E121" s="37">
        <f>0.5+E112</f>
        <v>0.15369285641116381</v>
      </c>
    </row>
    <row r="122" spans="3:8" x14ac:dyDescent="0.25">
      <c r="C122" t="s">
        <v>2</v>
      </c>
      <c r="D122" t="s">
        <v>46</v>
      </c>
      <c r="E122" s="37">
        <f>0.5+E114</f>
        <v>0.31896551724137934</v>
      </c>
    </row>
    <row r="123" spans="3:8" x14ac:dyDescent="0.25">
      <c r="D123" t="s">
        <v>48</v>
      </c>
      <c r="E123" s="37">
        <f>0.5+E116</f>
        <v>0.14301611986999807</v>
      </c>
    </row>
    <row r="131" spans="1:17" x14ac:dyDescent="0.25">
      <c r="A131" s="13" t="s">
        <v>152</v>
      </c>
    </row>
    <row r="134" spans="1:17" x14ac:dyDescent="0.25">
      <c r="A134" t="s">
        <v>39</v>
      </c>
    </row>
    <row r="135" spans="1:17" x14ac:dyDescent="0.25">
      <c r="A135">
        <v>2005</v>
      </c>
      <c r="B135">
        <v>2006</v>
      </c>
      <c r="C135">
        <v>2007</v>
      </c>
      <c r="D135">
        <v>2008</v>
      </c>
      <c r="E135">
        <v>2009</v>
      </c>
      <c r="F135">
        <v>2010</v>
      </c>
      <c r="G135">
        <v>2011</v>
      </c>
      <c r="H135">
        <v>2012</v>
      </c>
      <c r="I135">
        <v>2013</v>
      </c>
      <c r="J135">
        <v>2014</v>
      </c>
      <c r="K135">
        <v>2015</v>
      </c>
      <c r="L135">
        <v>2016</v>
      </c>
      <c r="M135">
        <v>2017</v>
      </c>
      <c r="N135">
        <v>2018</v>
      </c>
      <c r="O135">
        <v>2019</v>
      </c>
      <c r="P135">
        <v>2020</v>
      </c>
      <c r="Q135">
        <v>2021</v>
      </c>
    </row>
    <row r="136" spans="1:17" x14ac:dyDescent="0.25">
      <c r="A136" s="1">
        <f>'Data Sector GHGI'!Q96-1</f>
        <v>0</v>
      </c>
      <c r="B136" s="1">
        <f>'Data Sector GHGI'!R96-1</f>
        <v>-2.3207366359734971E-2</v>
      </c>
      <c r="C136" s="1">
        <f>'Data Sector GHGI'!S96-1</f>
        <v>4.5831423690678719E-3</v>
      </c>
      <c r="D136" s="1">
        <f>'Data Sector GHGI'!T96-1</f>
        <v>-1.6999291696179197E-2</v>
      </c>
      <c r="E136" s="1">
        <f>'Data Sector GHGI'!U96-1</f>
        <v>-0.1061622432398649</v>
      </c>
      <c r="F136" s="1">
        <f>'Data Sector GHGI'!V96-1</f>
        <v>-5.8955876838465038E-2</v>
      </c>
      <c r="G136" s="1">
        <f>'Data Sector GHGI'!W96-1</f>
        <v>-0.10082913211949507</v>
      </c>
      <c r="H136" s="1">
        <f>'Data Sector GHGI'!X96-1</f>
        <v>-0.15699345860589142</v>
      </c>
      <c r="I136" s="1">
        <f>'Data Sector GHGI'!Y96-1</f>
        <v>-0.1507437190117078</v>
      </c>
      <c r="J136" s="1">
        <f>'Data Sector GHGI'!Z96-1</f>
        <v>-0.15120203324861459</v>
      </c>
      <c r="K136" s="1">
        <f>'Data Sector GHGI'!AA96-1</f>
        <v>-0.20811632848631312</v>
      </c>
      <c r="L136" s="1">
        <f>'Data Sector GHGI'!AB96-1</f>
        <v>-0.24632306987208863</v>
      </c>
      <c r="M136" s="1">
        <f>'Data Sector GHGI'!AC96-1</f>
        <v>-0.27836340152493644</v>
      </c>
      <c r="N136" s="1">
        <f>'Data Sector GHGI'!AD96-1</f>
        <v>-0.26965543102370726</v>
      </c>
      <c r="O136" s="1">
        <f>'Data Sector GHGI'!AE96-1</f>
        <v>-0.33081954918545065</v>
      </c>
      <c r="P136" s="1">
        <f>'Data Sector GHGI'!AF96-1</f>
        <v>-0.40044164826465567</v>
      </c>
      <c r="Q136" s="1">
        <f>'Data Sector GHGI'!AG96-1</f>
        <v>-0.3537769259614183</v>
      </c>
    </row>
    <row r="137" spans="1:1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</row>
    <row r="138" spans="1:17" x14ac:dyDescent="0.25">
      <c r="A138" s="1"/>
      <c r="B138" s="1"/>
      <c r="C138">
        <v>2021</v>
      </c>
      <c r="D138">
        <v>2025</v>
      </c>
      <c r="E138">
        <v>2030</v>
      </c>
      <c r="F138">
        <v>2035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</row>
    <row r="139" spans="1:17" x14ac:dyDescent="0.25">
      <c r="A139" t="s">
        <v>44</v>
      </c>
      <c r="B139" t="s">
        <v>7</v>
      </c>
      <c r="C139" s="9">
        <f>$Q$136</f>
        <v>-0.3537769259614183</v>
      </c>
      <c r="D139" s="12">
        <f>Raw!T83</f>
        <v>-0.43722597976045541</v>
      </c>
      <c r="E139" s="12">
        <f>Raw!U83</f>
        <v>-0.49939949055874722</v>
      </c>
      <c r="F139" s="12">
        <f>Raw!V83</f>
        <v>-0.50055779614793938</v>
      </c>
    </row>
    <row r="140" spans="1:17" x14ac:dyDescent="0.25">
      <c r="B140" t="s">
        <v>28</v>
      </c>
      <c r="C140" s="9">
        <f t="shared" ref="C140" si="15">$Q$136</f>
        <v>-0.3537769259614183</v>
      </c>
      <c r="D140" s="12">
        <f>Raw!T91</f>
        <v>-0.45169104180019026</v>
      </c>
      <c r="E140" s="12">
        <f>Raw!U91</f>
        <v>-0.47254549556362169</v>
      </c>
      <c r="F140" s="12">
        <f>Raw!V91</f>
        <v>-0.46501374121736794</v>
      </c>
    </row>
    <row r="141" spans="1:17" x14ac:dyDescent="0.25">
      <c r="B141" t="s">
        <v>29</v>
      </c>
      <c r="C141" s="9"/>
    </row>
    <row r="142" spans="1:17" x14ac:dyDescent="0.25">
      <c r="B142" t="s">
        <v>30</v>
      </c>
      <c r="C142" s="9"/>
    </row>
    <row r="143" spans="1:17" x14ac:dyDescent="0.25">
      <c r="B143" t="s">
        <v>31</v>
      </c>
      <c r="C143" s="9">
        <f t="shared" ref="C143:C144" si="16">$Q$136</f>
        <v>-0.3537769259614183</v>
      </c>
      <c r="D143" s="12">
        <f>Raw!T115</f>
        <v>-0.41080431556846031</v>
      </c>
      <c r="E143" s="12">
        <f>Raw!U115</f>
        <v>-0.41005597581365927</v>
      </c>
      <c r="F143" s="12">
        <f>Raw!V115</f>
        <v>-0.38847813351236482</v>
      </c>
    </row>
    <row r="144" spans="1:17" x14ac:dyDescent="0.25">
      <c r="B144" t="s">
        <v>33</v>
      </c>
      <c r="C144" s="9">
        <f t="shared" si="16"/>
        <v>-0.3537769259614183</v>
      </c>
      <c r="D144" s="12">
        <f>Raw!T123</f>
        <v>-0.55257471160200966</v>
      </c>
      <c r="E144" s="12">
        <f>Raw!U123</f>
        <v>-0.59811885308018709</v>
      </c>
      <c r="F144" s="12">
        <f>Raw!V123</f>
        <v>-0.62821253515112963</v>
      </c>
    </row>
    <row r="145" spans="1:8" x14ac:dyDescent="0.25">
      <c r="B145" t="s">
        <v>34</v>
      </c>
      <c r="C145" s="9"/>
      <c r="D145" s="12"/>
      <c r="E145" s="12"/>
      <c r="F145" s="12"/>
    </row>
    <row r="146" spans="1:8" x14ac:dyDescent="0.25">
      <c r="B146" t="s">
        <v>35</v>
      </c>
      <c r="C146" s="9">
        <f t="shared" ref="C146:C149" si="17">$Q$136</f>
        <v>-0.3537769259614183</v>
      </c>
      <c r="D146" s="12">
        <f>Raw!T139</f>
        <v>-0.44237078117285433</v>
      </c>
      <c r="E146" s="12">
        <f>Raw!U139</f>
        <v>-0.53124560868176529</v>
      </c>
      <c r="F146" s="12">
        <f>Raw!V139</f>
        <v>-0.54287306581633166</v>
      </c>
    </row>
    <row r="147" spans="1:8" x14ac:dyDescent="0.25">
      <c r="B147" t="s">
        <v>37</v>
      </c>
      <c r="C147" s="9">
        <f t="shared" si="17"/>
        <v>-0.3537769259614183</v>
      </c>
      <c r="D147" s="12">
        <f>Raw!T147</f>
        <v>-0.40104166666666663</v>
      </c>
      <c r="E147" s="12">
        <f>Raw!U147</f>
        <v>-0.59125000000000005</v>
      </c>
      <c r="F147" s="12">
        <f>Raw!V147</f>
        <v>-0.67708333333333326</v>
      </c>
    </row>
    <row r="148" spans="1:8" x14ac:dyDescent="0.25">
      <c r="A148" t="s">
        <v>2</v>
      </c>
      <c r="B148" t="str">
        <f t="shared" ref="B148:B156" si="18">B139</f>
        <v>EPS-EI</v>
      </c>
      <c r="C148" s="9">
        <f t="shared" si="17"/>
        <v>-0.3537769259614183</v>
      </c>
      <c r="D148" s="12">
        <f>Raw!Z83</f>
        <v>-0.5043202060293801</v>
      </c>
      <c r="E148" s="12">
        <f>Raw!AA83</f>
        <v>-0.74888101488989067</v>
      </c>
      <c r="F148" s="12">
        <f>Raw!AB83</f>
        <v>-0.85971086025461418</v>
      </c>
    </row>
    <row r="149" spans="1:8" x14ac:dyDescent="0.25">
      <c r="B149" t="str">
        <f t="shared" si="18"/>
        <v>GCAM-CGS</v>
      </c>
      <c r="C149" s="9">
        <f t="shared" si="17"/>
        <v>-0.3537769259614183</v>
      </c>
      <c r="D149" s="12">
        <f>Raw!Z91</f>
        <v>-0.58576811714700672</v>
      </c>
      <c r="E149" s="12">
        <f>Raw!AA91</f>
        <v>-0.71881219030523469</v>
      </c>
      <c r="F149" s="12">
        <f>Raw!AB91</f>
        <v>-0.81565500048538242</v>
      </c>
    </row>
    <row r="150" spans="1:8" x14ac:dyDescent="0.25">
      <c r="B150" t="str">
        <f t="shared" si="18"/>
        <v>Haiku-RFF</v>
      </c>
      <c r="C150" s="9"/>
    </row>
    <row r="151" spans="1:8" x14ac:dyDescent="0.25">
      <c r="B151" t="str">
        <f t="shared" si="18"/>
        <v>IPM-NRDC</v>
      </c>
      <c r="C151" s="9"/>
    </row>
    <row r="152" spans="1:8" x14ac:dyDescent="0.25">
      <c r="B152" t="str">
        <f t="shared" si="18"/>
        <v>MARKAL-NETL</v>
      </c>
      <c r="C152" s="9">
        <f t="shared" ref="C152:C153" si="19">$Q$136</f>
        <v>-0.3537769259614183</v>
      </c>
      <c r="D152" s="12">
        <f>Raw!Z115</f>
        <v>-0.39704769276163032</v>
      </c>
      <c r="E152" s="12">
        <f>Raw!AA115</f>
        <v>-0.47288230539959208</v>
      </c>
      <c r="F152" s="12">
        <f>Raw!AB115</f>
        <v>-0.67953953585830296</v>
      </c>
    </row>
    <row r="153" spans="1:8" x14ac:dyDescent="0.25">
      <c r="B153" t="str">
        <f t="shared" si="18"/>
        <v>NEMS-RHG</v>
      </c>
      <c r="C153" s="9">
        <f t="shared" si="19"/>
        <v>-0.3537769259614183</v>
      </c>
      <c r="D153" s="12">
        <f>Raw!Z123</f>
        <v>-0.50981370891070388</v>
      </c>
      <c r="E153" s="12">
        <f>Raw!AA123</f>
        <v>-0.80192274747448589</v>
      </c>
      <c r="F153" s="12">
        <f>Raw!AB123</f>
        <v>-0.75855277414041755</v>
      </c>
    </row>
    <row r="154" spans="1:8" x14ac:dyDescent="0.25">
      <c r="B154" t="str">
        <f t="shared" si="18"/>
        <v>ReEDS-NREL</v>
      </c>
      <c r="C154" s="9"/>
      <c r="D154" s="12"/>
      <c r="E154" s="12"/>
      <c r="F154" s="12"/>
    </row>
    <row r="155" spans="1:8" x14ac:dyDescent="0.25">
      <c r="B155" t="str">
        <f t="shared" si="18"/>
        <v>REGEN-EPRI</v>
      </c>
      <c r="C155" s="9">
        <f t="shared" ref="C155:C156" si="20">$Q$136</f>
        <v>-0.3537769259614183</v>
      </c>
      <c r="D155" s="12">
        <f>Raw!Z139</f>
        <v>-0.44756113908444017</v>
      </c>
      <c r="E155" s="12">
        <f>Raw!AA139</f>
        <v>-0.58348974867931824</v>
      </c>
      <c r="F155" s="12">
        <f>Raw!AB139</f>
        <v>-0.79165971432608218</v>
      </c>
    </row>
    <row r="156" spans="1:8" x14ac:dyDescent="0.25">
      <c r="B156" t="str">
        <f t="shared" si="18"/>
        <v>RIO-REPEAT</v>
      </c>
      <c r="C156" s="9">
        <f t="shared" si="20"/>
        <v>-0.3537769259614183</v>
      </c>
      <c r="D156" s="12">
        <f>Raw!Z147</f>
        <v>-0.39083333333333337</v>
      </c>
      <c r="E156" s="12">
        <f>Raw!AA147</f>
        <v>-0.69041666666666668</v>
      </c>
      <c r="F156" s="12">
        <f>Raw!AB147</f>
        <v>-0.84666666666666668</v>
      </c>
    </row>
    <row r="158" spans="1:8" x14ac:dyDescent="0.25">
      <c r="E158">
        <v>2030</v>
      </c>
      <c r="F158">
        <v>2035</v>
      </c>
    </row>
    <row r="159" spans="1:8" x14ac:dyDescent="0.25">
      <c r="C159" t="str">
        <f>A139</f>
        <v>Reference</v>
      </c>
      <c r="D159" t="s">
        <v>46</v>
      </c>
      <c r="E159" s="34">
        <f>MAX(E139:E147)</f>
        <v>-0.41005597581365927</v>
      </c>
      <c r="F159" s="34">
        <f>MAX(F139:F147)</f>
        <v>-0.38847813351236482</v>
      </c>
      <c r="G159" s="22"/>
      <c r="H159" s="22"/>
    </row>
    <row r="160" spans="1:8" x14ac:dyDescent="0.25">
      <c r="D160" t="s">
        <v>47</v>
      </c>
      <c r="E160" s="34">
        <f>AVERAGE(E139:E147)</f>
        <v>-0.51710257061633014</v>
      </c>
      <c r="F160" s="34">
        <f>AVERAGE(F139:F147)</f>
        <v>-0.53370310086307782</v>
      </c>
      <c r="G160" s="22"/>
      <c r="H160" s="22"/>
    </row>
    <row r="161" spans="3:8" x14ac:dyDescent="0.25">
      <c r="D161" t="s">
        <v>48</v>
      </c>
      <c r="E161" s="34">
        <f>MIN(E139:E147)</f>
        <v>-0.59811885308018709</v>
      </c>
      <c r="F161" s="34">
        <f>MIN(F139:F147)</f>
        <v>-0.67708333333333326</v>
      </c>
      <c r="G161" s="22"/>
      <c r="H161" s="22"/>
    </row>
    <row r="162" spans="3:8" x14ac:dyDescent="0.25">
      <c r="D162" t="s">
        <v>49</v>
      </c>
      <c r="E162" s="9">
        <f>(E161-E159)</f>
        <v>-0.18806287726652782</v>
      </c>
      <c r="F162" s="9">
        <f>(F161-F159)</f>
        <v>-0.28860519982096844</v>
      </c>
      <c r="G162" s="22"/>
      <c r="H162" s="23"/>
    </row>
    <row r="163" spans="3:8" x14ac:dyDescent="0.25">
      <c r="C163" t="str">
        <f>A148</f>
        <v>IRA</v>
      </c>
      <c r="D163" t="str">
        <f>D159</f>
        <v>MIN</v>
      </c>
      <c r="E163" s="34">
        <f>MAX(E148:E156)</f>
        <v>-0.47288230539959208</v>
      </c>
      <c r="F163" s="34">
        <f>MAX(F148:F156)</f>
        <v>-0.67953953585830296</v>
      </c>
      <c r="G163" s="22"/>
      <c r="H163" s="22"/>
    </row>
    <row r="164" spans="3:8" x14ac:dyDescent="0.25">
      <c r="D164" t="str">
        <f>D160</f>
        <v>AVG</v>
      </c>
      <c r="E164" s="34">
        <f>AVERAGE(E148:E156)</f>
        <v>-0.66940077890253136</v>
      </c>
      <c r="F164" s="34">
        <f>AVERAGE(F148:F156)</f>
        <v>-0.79196409195524431</v>
      </c>
      <c r="G164" s="22"/>
      <c r="H164" s="22"/>
    </row>
    <row r="165" spans="3:8" x14ac:dyDescent="0.25">
      <c r="D165" t="str">
        <f>D161</f>
        <v>MAX</v>
      </c>
      <c r="E165" s="34">
        <f>MIN(E148:E156)</f>
        <v>-0.80192274747448589</v>
      </c>
      <c r="F165" s="34">
        <f>MIN(F148:F156)</f>
        <v>-0.85971086025461418</v>
      </c>
      <c r="G165" s="22"/>
      <c r="H165" s="22"/>
    </row>
    <row r="166" spans="3:8" x14ac:dyDescent="0.25">
      <c r="D166" t="s">
        <v>49</v>
      </c>
      <c r="E166" s="9">
        <f>(E165-E163)</f>
        <v>-0.3290404420748938</v>
      </c>
      <c r="F166" s="9">
        <f>(F165-F163)</f>
        <v>-0.18017132439631123</v>
      </c>
      <c r="G166" s="5"/>
      <c r="H166" s="5"/>
    </row>
    <row r="167" spans="3:8" x14ac:dyDescent="0.25">
      <c r="G167" s="5"/>
      <c r="H167" s="5"/>
    </row>
    <row r="168" spans="3:8" x14ac:dyDescent="0.25">
      <c r="C168" t="s">
        <v>50</v>
      </c>
      <c r="G168" s="5"/>
      <c r="H168" s="5"/>
    </row>
    <row r="169" spans="3:8" x14ac:dyDescent="0.25">
      <c r="C169" t="s">
        <v>44</v>
      </c>
      <c r="D169" t="s">
        <v>46</v>
      </c>
      <c r="E169" s="36">
        <f>0.5+E159</f>
        <v>8.9944024186340732E-2</v>
      </c>
    </row>
    <row r="170" spans="3:8" x14ac:dyDescent="0.25">
      <c r="D170" t="s">
        <v>48</v>
      </c>
      <c r="E170" s="37">
        <f>0.5+E161</f>
        <v>-9.8118853080187085E-2</v>
      </c>
    </row>
    <row r="171" spans="3:8" x14ac:dyDescent="0.25">
      <c r="C171" t="s">
        <v>2</v>
      </c>
      <c r="D171" t="s">
        <v>46</v>
      </c>
      <c r="E171" s="37">
        <f>0.5+E163</f>
        <v>2.7117694600407916E-2</v>
      </c>
    </row>
    <row r="172" spans="3:8" x14ac:dyDescent="0.25">
      <c r="D172" t="s">
        <v>48</v>
      </c>
      <c r="E172" s="37">
        <f>0.5+E165</f>
        <v>-0.30192274747448589</v>
      </c>
    </row>
    <row r="181" spans="1:17" x14ac:dyDescent="0.25">
      <c r="A181" s="13" t="s">
        <v>151</v>
      </c>
    </row>
    <row r="184" spans="1:17" x14ac:dyDescent="0.25">
      <c r="A184" t="s">
        <v>39</v>
      </c>
    </row>
    <row r="185" spans="1:17" x14ac:dyDescent="0.25">
      <c r="A185">
        <v>2005</v>
      </c>
      <c r="B185">
        <v>2006</v>
      </c>
      <c r="C185">
        <v>2007</v>
      </c>
      <c r="D185">
        <v>2008</v>
      </c>
      <c r="E185">
        <v>2009</v>
      </c>
      <c r="F185">
        <v>2010</v>
      </c>
      <c r="G185">
        <v>2011</v>
      </c>
      <c r="H185">
        <v>2012</v>
      </c>
      <c r="I185">
        <v>2013</v>
      </c>
      <c r="J185">
        <v>2014</v>
      </c>
      <c r="K185">
        <v>2015</v>
      </c>
      <c r="L185">
        <v>2016</v>
      </c>
      <c r="M185">
        <v>2017</v>
      </c>
      <c r="N185">
        <v>2018</v>
      </c>
      <c r="O185">
        <v>2019</v>
      </c>
      <c r="P185">
        <v>2020</v>
      </c>
      <c r="Q185">
        <v>2021</v>
      </c>
    </row>
    <row r="186" spans="1:17" x14ac:dyDescent="0.25">
      <c r="A186" s="1">
        <f>'Data Sector GHGI'!Q99-1</f>
        <v>0</v>
      </c>
      <c r="B186" s="1">
        <f>'Data Sector GHGI'!R99-1</f>
        <v>2.8537874339400915E-2</v>
      </c>
      <c r="C186" s="1">
        <f>'Data Sector GHGI'!S99-1</f>
        <v>1.8320610687022842E-2</v>
      </c>
      <c r="D186" s="1">
        <f>'Data Sector GHGI'!T99-1</f>
        <v>-3.7228420434527343E-2</v>
      </c>
      <c r="E186" s="1">
        <f>'Data Sector GHGI'!U99-1</f>
        <v>-0.12718731650029358</v>
      </c>
      <c r="F186" s="1">
        <f>'Data Sector GHGI'!V99-1</f>
        <v>-6.4709336465061718E-2</v>
      </c>
      <c r="G186" s="1">
        <f>'Data Sector GHGI'!W99-1</f>
        <v>-6.3887257780387507E-2</v>
      </c>
      <c r="H186" s="1">
        <f>'Data Sector GHGI'!X99-1</f>
        <v>-5.2378156194950121E-2</v>
      </c>
      <c r="I186" s="1">
        <f>'Data Sector GHGI'!Y99-1</f>
        <v>-2.0082207868467483E-2</v>
      </c>
      <c r="J186" s="1">
        <f>'Data Sector GHGI'!Z99-1</f>
        <v>-4.333529066353492E-2</v>
      </c>
      <c r="K186" s="1">
        <f>'Data Sector GHGI'!AA99-1</f>
        <v>-6.3652378156194955E-2</v>
      </c>
      <c r="L186" s="1">
        <f>'Data Sector GHGI'!AB99-1</f>
        <v>-6.9054609512624765E-2</v>
      </c>
      <c r="M186" s="1">
        <f>'Data Sector GHGI'!AC99-1</f>
        <v>-7.1755725190839725E-2</v>
      </c>
      <c r="N186" s="1">
        <f>'Data Sector GHGI'!AD99-1</f>
        <v>-4.3922489724016467E-2</v>
      </c>
      <c r="O186" s="1">
        <f>'Data Sector GHGI'!AE99-1</f>
        <v>-4.157369348209039E-2</v>
      </c>
      <c r="P186" s="1">
        <f>'Data Sector GHGI'!AF99-1</f>
        <v>-0.1000587199060482</v>
      </c>
      <c r="Q186" s="1">
        <f>'Data Sector GHGI'!AG99-1</f>
        <v>-8.7085557199421348E-2</v>
      </c>
    </row>
    <row r="187" spans="1:1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</row>
    <row r="188" spans="1:17" x14ac:dyDescent="0.25">
      <c r="A188" s="1"/>
      <c r="B188" s="1"/>
      <c r="C188">
        <v>2021</v>
      </c>
      <c r="D188">
        <v>2025</v>
      </c>
      <c r="E188">
        <v>2030</v>
      </c>
      <c r="F188">
        <v>2035</v>
      </c>
      <c r="G188" s="1"/>
      <c r="H188" s="1"/>
      <c r="I188" s="1"/>
      <c r="J188" s="1"/>
      <c r="K188" s="1"/>
      <c r="L188" s="1"/>
      <c r="M188" s="1"/>
      <c r="N188" s="1"/>
      <c r="O188" s="1"/>
      <c r="P188" s="1"/>
    </row>
    <row r="189" spans="1:17" x14ac:dyDescent="0.25">
      <c r="A189" t="s">
        <v>44</v>
      </c>
      <c r="B189" t="s">
        <v>7</v>
      </c>
      <c r="C189" s="9">
        <f>$Q$186</f>
        <v>-8.7085557199421348E-2</v>
      </c>
      <c r="D189" s="12">
        <f>Raw!T84</f>
        <v>-0.21706390256836905</v>
      </c>
      <c r="E189" s="12">
        <f>Raw!U84</f>
        <v>-0.22223974516828227</v>
      </c>
      <c r="F189" s="12">
        <f>Raw!V84</f>
        <v>-0.23083090738838608</v>
      </c>
    </row>
    <row r="190" spans="1:17" x14ac:dyDescent="0.25">
      <c r="B190" t="s">
        <v>28</v>
      </c>
      <c r="C190" s="9">
        <f>$Q$186</f>
        <v>-8.7085557199421348E-2</v>
      </c>
      <c r="D190" s="12">
        <f>Raw!T92</f>
        <v>-8.586893443254473E-3</v>
      </c>
      <c r="E190" s="12">
        <f>Raw!U92</f>
        <v>1.5620059775302231E-2</v>
      </c>
      <c r="F190" s="12">
        <f>Raw!V92</f>
        <v>2.6647973784601708E-2</v>
      </c>
    </row>
    <row r="191" spans="1:17" x14ac:dyDescent="0.25">
      <c r="B191" t="s">
        <v>29</v>
      </c>
      <c r="C191" s="9"/>
    </row>
    <row r="192" spans="1:17" x14ac:dyDescent="0.25">
      <c r="B192" t="s">
        <v>30</v>
      </c>
      <c r="C192" s="9"/>
    </row>
    <row r="193" spans="1:6" x14ac:dyDescent="0.25">
      <c r="B193" t="s">
        <v>31</v>
      </c>
      <c r="C193" s="9">
        <f>$Q$186</f>
        <v>-8.7085557199421348E-2</v>
      </c>
      <c r="D193" s="12">
        <f>Raw!T116</f>
        <v>0.11380495369012178</v>
      </c>
      <c r="E193" s="12">
        <f>Raw!U116</f>
        <v>0.13163739994132673</v>
      </c>
      <c r="F193" s="12">
        <f>Raw!V116</f>
        <v>0.15992623947026519</v>
      </c>
    </row>
    <row r="194" spans="1:6" x14ac:dyDescent="0.25">
      <c r="B194" t="s">
        <v>33</v>
      </c>
      <c r="C194" s="9">
        <f>$Q$186</f>
        <v>-8.7085557199421348E-2</v>
      </c>
      <c r="D194" s="12">
        <f>Raw!T124</f>
        <v>-4.4163092531159354E-2</v>
      </c>
      <c r="E194" s="12">
        <f>Raw!U124</f>
        <v>-3.3830085877359029E-2</v>
      </c>
      <c r="F194" s="12">
        <f>Raw!V124</f>
        <v>-2.8640316093897056E-2</v>
      </c>
    </row>
    <row r="195" spans="1:6" x14ac:dyDescent="0.25">
      <c r="B195" t="s">
        <v>34</v>
      </c>
      <c r="C195" s="9"/>
      <c r="D195" s="12"/>
      <c r="E195" s="12"/>
      <c r="F195" s="12"/>
    </row>
    <row r="196" spans="1:6" x14ac:dyDescent="0.25">
      <c r="B196" t="s">
        <v>35</v>
      </c>
      <c r="C196" s="9">
        <f t="shared" ref="C196:C199" si="21">$Q$186</f>
        <v>-8.7085557199421348E-2</v>
      </c>
      <c r="D196" s="12">
        <f>Raw!T140</f>
        <v>9.6667586984241716E-2</v>
      </c>
      <c r="E196" s="12">
        <f>Raw!U140</f>
        <v>0.11024267454894021</v>
      </c>
      <c r="F196" s="12">
        <f>Raw!V140</f>
        <v>7.1543462928642221E-2</v>
      </c>
    </row>
    <row r="197" spans="1:6" x14ac:dyDescent="0.25">
      <c r="B197" t="s">
        <v>37</v>
      </c>
      <c r="C197" s="9">
        <f t="shared" si="21"/>
        <v>-8.7085557199421348E-2</v>
      </c>
      <c r="D197" s="12">
        <f>Raw!T148</f>
        <v>-4.0588235294117592E-2</v>
      </c>
      <c r="E197" s="12">
        <f>Raw!U148</f>
        <v>-2.0000000000000018E-2</v>
      </c>
      <c r="F197" s="12">
        <f>Raw!V148</f>
        <v>-3.529411764705892E-3</v>
      </c>
    </row>
    <row r="198" spans="1:6" x14ac:dyDescent="0.25">
      <c r="A198" t="s">
        <v>2</v>
      </c>
      <c r="B198" t="str">
        <f t="shared" ref="B198:B206" si="22">B189</f>
        <v>EPS-EI</v>
      </c>
      <c r="C198" s="9">
        <f t="shared" si="21"/>
        <v>-8.7085557199421348E-2</v>
      </c>
      <c r="D198" s="12">
        <f>Raw!Z84</f>
        <v>-0.18408659765617152</v>
      </c>
      <c r="E198" s="12">
        <f>Raw!AA84</f>
        <v>-0.22818635210471772</v>
      </c>
      <c r="F198" s="12">
        <f>Raw!AB84</f>
        <v>-0.30687529646248968</v>
      </c>
    </row>
    <row r="199" spans="1:6" x14ac:dyDescent="0.25">
      <c r="B199" t="str">
        <f t="shared" si="22"/>
        <v>GCAM-CGS</v>
      </c>
      <c r="C199" s="9">
        <f t="shared" si="21"/>
        <v>-8.7085557199421348E-2</v>
      </c>
      <c r="D199" s="12">
        <f>Raw!Z92</f>
        <v>-9.9226183305292426E-2</v>
      </c>
      <c r="E199" s="12">
        <f>Raw!AA92</f>
        <v>-0.1467266330058552</v>
      </c>
      <c r="F199" s="12">
        <f>Raw!AB92</f>
        <v>-0.10644102524798393</v>
      </c>
    </row>
    <row r="200" spans="1:6" x14ac:dyDescent="0.25">
      <c r="B200" t="str">
        <f t="shared" si="22"/>
        <v>Haiku-RFF</v>
      </c>
      <c r="C200" s="9"/>
    </row>
    <row r="201" spans="1:6" x14ac:dyDescent="0.25">
      <c r="B201" t="str">
        <f t="shared" si="22"/>
        <v>IPM-NRDC</v>
      </c>
      <c r="C201" s="9"/>
    </row>
    <row r="202" spans="1:6" x14ac:dyDescent="0.25">
      <c r="B202" t="str">
        <f t="shared" si="22"/>
        <v>MARKAL-NETL</v>
      </c>
      <c r="C202" s="9">
        <f t="shared" ref="C202:C203" si="23">$Q$186</f>
        <v>-8.7085557199421348E-2</v>
      </c>
      <c r="D202" s="12">
        <f>Raw!Z116</f>
        <v>9.8665185868152872E-2</v>
      </c>
      <c r="E202" s="12">
        <f>Raw!AA116</f>
        <v>0.12749884749172291</v>
      </c>
      <c r="F202" s="12">
        <f>Raw!AB116</f>
        <v>0.12566531159632865</v>
      </c>
    </row>
    <row r="203" spans="1:6" x14ac:dyDescent="0.25">
      <c r="B203" t="str">
        <f t="shared" si="22"/>
        <v>NEMS-RHG</v>
      </c>
      <c r="C203" s="9">
        <f t="shared" si="23"/>
        <v>-8.7085557199421348E-2</v>
      </c>
      <c r="D203" s="12">
        <f>Raw!Z124</f>
        <v>-4.4127896249811727E-2</v>
      </c>
      <c r="E203" s="12">
        <f>Raw!AA124</f>
        <v>-4.2381766202863269E-2</v>
      </c>
      <c r="F203" s="12">
        <f>Raw!AB124</f>
        <v>-0.17461624692551136</v>
      </c>
    </row>
    <row r="204" spans="1:6" x14ac:dyDescent="0.25">
      <c r="B204" t="str">
        <f t="shared" si="22"/>
        <v>ReEDS-NREL</v>
      </c>
      <c r="C204" s="9"/>
      <c r="D204" s="12"/>
      <c r="E204" s="12"/>
      <c r="F204" s="12"/>
    </row>
    <row r="205" spans="1:6" x14ac:dyDescent="0.25">
      <c r="B205" t="str">
        <f t="shared" si="22"/>
        <v>REGEN-EPRI</v>
      </c>
      <c r="C205" s="9">
        <f t="shared" ref="C205:C206" si="24">$Q$186</f>
        <v>-8.7085557199421348E-2</v>
      </c>
      <c r="D205" s="12">
        <f>Raw!Z140</f>
        <v>8.4575110771357709E-2</v>
      </c>
      <c r="E205" s="12">
        <f>Raw!AA140</f>
        <v>9.2046740692121265E-2</v>
      </c>
      <c r="F205" s="12">
        <f>Raw!AB140</f>
        <v>1.4622005568874608E-2</v>
      </c>
    </row>
    <row r="206" spans="1:6" x14ac:dyDescent="0.25">
      <c r="B206" t="str">
        <f t="shared" si="22"/>
        <v>RIO-REPEAT</v>
      </c>
      <c r="C206" s="9">
        <f t="shared" si="24"/>
        <v>-8.7085557199421348E-2</v>
      </c>
      <c r="D206" s="12">
        <f>Raw!Z148</f>
        <v>-8.5882352941176521E-2</v>
      </c>
      <c r="E206" s="12">
        <f>Raw!AA148</f>
        <v>-0.13294117647058823</v>
      </c>
      <c r="F206" s="12">
        <f>Raw!AB148</f>
        <v>-0.28235294117647058</v>
      </c>
    </row>
    <row r="208" spans="1:6" x14ac:dyDescent="0.25">
      <c r="E208">
        <v>2030</v>
      </c>
      <c r="F208">
        <v>2035</v>
      </c>
    </row>
    <row r="209" spans="3:8" x14ac:dyDescent="0.25">
      <c r="C209" t="str">
        <f>A189</f>
        <v>Reference</v>
      </c>
      <c r="D209" t="s">
        <v>46</v>
      </c>
      <c r="E209" s="34">
        <f>MAX(E189:E197)</f>
        <v>0.13163739994132673</v>
      </c>
      <c r="F209" s="34">
        <f>MAX(F189:F197)</f>
        <v>0.15992623947026519</v>
      </c>
      <c r="G209" s="22"/>
      <c r="H209" s="22"/>
    </row>
    <row r="210" spans="3:8" x14ac:dyDescent="0.25">
      <c r="D210" t="s">
        <v>47</v>
      </c>
      <c r="E210" s="34">
        <f>AVERAGE(E189:E197)</f>
        <v>-3.0949494633453569E-3</v>
      </c>
      <c r="F210" s="34">
        <f>AVERAGE(F189:F197)</f>
        <v>-8.1382651057998467E-4</v>
      </c>
      <c r="G210" s="22"/>
      <c r="H210" s="22"/>
    </row>
    <row r="211" spans="3:8" x14ac:dyDescent="0.25">
      <c r="D211" t="s">
        <v>48</v>
      </c>
      <c r="E211" s="34">
        <f>MIN(E189:E197)</f>
        <v>-0.22223974516828227</v>
      </c>
      <c r="F211" s="34">
        <f>MIN(F189:F197)</f>
        <v>-0.23083090738838608</v>
      </c>
      <c r="G211" s="22"/>
      <c r="H211" s="22"/>
    </row>
    <row r="212" spans="3:8" x14ac:dyDescent="0.25">
      <c r="D212" t="s">
        <v>49</v>
      </c>
      <c r="E212" s="9">
        <f>(E211-E209)</f>
        <v>-0.35387714510960899</v>
      </c>
      <c r="F212" s="9">
        <f>(F211-F209)</f>
        <v>-0.39075714685865126</v>
      </c>
      <c r="G212" s="22"/>
      <c r="H212" s="23"/>
    </row>
    <row r="213" spans="3:8" x14ac:dyDescent="0.25">
      <c r="C213" t="str">
        <f>A198</f>
        <v>IRA</v>
      </c>
      <c r="D213" t="str">
        <f>D209</f>
        <v>MIN</v>
      </c>
      <c r="E213" s="34">
        <f>MAX(E198:E206)</f>
        <v>0.12749884749172291</v>
      </c>
      <c r="F213" s="34">
        <f>MAX(F198:F206)</f>
        <v>0.12566531159632865</v>
      </c>
      <c r="G213" s="22"/>
      <c r="H213" s="22"/>
    </row>
    <row r="214" spans="3:8" x14ac:dyDescent="0.25">
      <c r="D214" t="str">
        <f>D210</f>
        <v>AVG</v>
      </c>
      <c r="E214" s="34">
        <f>AVERAGE(E198:E206)</f>
        <v>-5.5115056600030042E-2</v>
      </c>
      <c r="F214" s="34">
        <f>AVERAGE(F198:F206)</f>
        <v>-0.12166636544120872</v>
      </c>
      <c r="G214" s="22"/>
      <c r="H214" s="22"/>
    </row>
    <row r="215" spans="3:8" x14ac:dyDescent="0.25">
      <c r="D215" t="str">
        <f>D211</f>
        <v>MAX</v>
      </c>
      <c r="E215" s="34">
        <f>MIN(E198:E206)</f>
        <v>-0.22818635210471772</v>
      </c>
      <c r="F215" s="34">
        <f>MIN(F198:F206)</f>
        <v>-0.30687529646248968</v>
      </c>
      <c r="G215" s="22"/>
      <c r="H215" s="22"/>
    </row>
    <row r="216" spans="3:8" x14ac:dyDescent="0.25">
      <c r="D216" t="s">
        <v>49</v>
      </c>
      <c r="E216" s="9">
        <f>(E215-E213)</f>
        <v>-0.35568519959644063</v>
      </c>
      <c r="F216" s="9">
        <f>(F215-F213)</f>
        <v>-0.43254060805881833</v>
      </c>
      <c r="G216" s="5"/>
      <c r="H216" s="5"/>
    </row>
    <row r="217" spans="3:8" x14ac:dyDescent="0.25">
      <c r="G217" s="5"/>
      <c r="H217" s="5"/>
    </row>
    <row r="218" spans="3:8" x14ac:dyDescent="0.25">
      <c r="C218" t="s">
        <v>50</v>
      </c>
      <c r="G218" s="5"/>
      <c r="H218" s="5"/>
    </row>
    <row r="219" spans="3:8" x14ac:dyDescent="0.25">
      <c r="C219" t="s">
        <v>44</v>
      </c>
      <c r="D219" t="s">
        <v>46</v>
      </c>
      <c r="E219" s="36">
        <f>0.5+E209</f>
        <v>0.63163739994132673</v>
      </c>
    </row>
    <row r="220" spans="3:8" x14ac:dyDescent="0.25">
      <c r="D220" t="s">
        <v>48</v>
      </c>
      <c r="E220" s="37">
        <f>0.5+E211</f>
        <v>0.27776025483171773</v>
      </c>
    </row>
    <row r="221" spans="3:8" x14ac:dyDescent="0.25">
      <c r="C221" t="s">
        <v>2</v>
      </c>
      <c r="D221" t="s">
        <v>46</v>
      </c>
      <c r="E221" s="37">
        <f>0.5+E213</f>
        <v>0.62749884749172291</v>
      </c>
    </row>
    <row r="222" spans="3:8" x14ac:dyDescent="0.25">
      <c r="D222" t="s">
        <v>48</v>
      </c>
      <c r="E222" s="37">
        <f>0.5+E215</f>
        <v>0.27181364789528228</v>
      </c>
    </row>
    <row r="234" spans="1:17" x14ac:dyDescent="0.25">
      <c r="A234" s="13" t="s">
        <v>153</v>
      </c>
    </row>
    <row r="237" spans="1:17" x14ac:dyDescent="0.25">
      <c r="A237" t="s">
        <v>39</v>
      </c>
    </row>
    <row r="238" spans="1:17" x14ac:dyDescent="0.25">
      <c r="A238">
        <v>2005</v>
      </c>
      <c r="B238">
        <v>2006</v>
      </c>
      <c r="C238">
        <v>2007</v>
      </c>
      <c r="D238">
        <v>2008</v>
      </c>
      <c r="E238">
        <v>2009</v>
      </c>
      <c r="F238">
        <v>2010</v>
      </c>
      <c r="G238">
        <v>2011</v>
      </c>
      <c r="H238">
        <v>2012</v>
      </c>
      <c r="I238">
        <v>2013</v>
      </c>
      <c r="J238">
        <v>2014</v>
      </c>
      <c r="K238">
        <v>2015</v>
      </c>
      <c r="L238">
        <v>2016</v>
      </c>
      <c r="M238">
        <v>2017</v>
      </c>
      <c r="N238">
        <v>2018</v>
      </c>
      <c r="O238">
        <v>2019</v>
      </c>
      <c r="P238">
        <v>2020</v>
      </c>
      <c r="Q238">
        <v>2021</v>
      </c>
    </row>
    <row r="239" spans="1:17" x14ac:dyDescent="0.25">
      <c r="A239" s="1">
        <f>'Data Sector GHGI'!Q102-1</f>
        <v>0</v>
      </c>
      <c r="B239" s="1">
        <f>'Data Sector GHGI'!R102-1</f>
        <v>-8.9590443686006771E-2</v>
      </c>
      <c r="C239" s="1">
        <f>'Data Sector GHGI'!S102-1</f>
        <v>-3.7030716723549517E-2</v>
      </c>
      <c r="D239" s="1">
        <f>'Data Sector GHGI'!T102-1</f>
        <v>-1.8088737201365279E-2</v>
      </c>
      <c r="E239" s="1">
        <f>'Data Sector GHGI'!U102-1</f>
        <v>-3.6860068259385703E-2</v>
      </c>
      <c r="F239" s="1">
        <f>'Data Sector GHGI'!V102-1</f>
        <v>-4.5563139931740659E-2</v>
      </c>
      <c r="G239" s="1">
        <f>'Data Sector GHGI'!W102-1</f>
        <v>-6.0238907849829326E-2</v>
      </c>
      <c r="H239" s="1">
        <f>'Data Sector GHGI'!X102-1</f>
        <v>-0.1762798634812287</v>
      </c>
      <c r="I239" s="1">
        <f>'Data Sector GHGI'!Y102-1</f>
        <v>-5.5802047781570052E-2</v>
      </c>
      <c r="J239" s="1">
        <f>'Data Sector GHGI'!Z102-1</f>
        <v>-1.2116040955631457E-2</v>
      </c>
      <c r="K239" s="1">
        <f>'Data Sector GHGI'!AA102-1</f>
        <v>-4.1126279863481274E-2</v>
      </c>
      <c r="L239" s="1">
        <f>'Data Sector GHGI'!AB102-1</f>
        <v>-0.10529010238907854</v>
      </c>
      <c r="M239" s="1">
        <f>'Data Sector GHGI'!AC102-1</f>
        <v>-0.10341296928327648</v>
      </c>
      <c r="N239" s="1">
        <f>'Data Sector GHGI'!AD102-1</f>
        <v>-3.4129692832765013E-3</v>
      </c>
      <c r="O239" s="1">
        <f>'Data Sector GHGI'!AE102-1</f>
        <v>1.0409556313992985E-2</v>
      </c>
      <c r="P239" s="1">
        <f>'Data Sector GHGI'!AF102-1</f>
        <v>-7.4061433447098923E-2</v>
      </c>
      <c r="Q239" s="1">
        <f>'Data Sector GHGI'!AG102-1</f>
        <v>-4.6075085324232101E-2</v>
      </c>
    </row>
    <row r="240" spans="1:1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</row>
    <row r="241" spans="1:16" x14ac:dyDescent="0.25">
      <c r="A241" s="1"/>
      <c r="B241" s="1"/>
      <c r="C241">
        <v>2021</v>
      </c>
      <c r="D241">
        <v>2025</v>
      </c>
      <c r="E241">
        <v>2030</v>
      </c>
      <c r="F241">
        <v>2035</v>
      </c>
      <c r="G241" s="1"/>
      <c r="H241" s="1"/>
      <c r="I241" s="1"/>
      <c r="J241" s="1"/>
      <c r="K241" s="1"/>
      <c r="L241" s="1"/>
      <c r="M241" s="1"/>
      <c r="N241" s="1"/>
      <c r="O241" s="1"/>
      <c r="P241" s="1"/>
    </row>
    <row r="242" spans="1:16" x14ac:dyDescent="0.25">
      <c r="A242" t="s">
        <v>44</v>
      </c>
      <c r="B242" t="s">
        <v>7</v>
      </c>
      <c r="C242" s="9">
        <f>$Q$239</f>
        <v>-4.6075085324232101E-2</v>
      </c>
      <c r="D242" s="12">
        <f>Raw!T85</f>
        <v>-3.9463220363908258E-2</v>
      </c>
      <c r="E242" s="12">
        <f>Raw!U85</f>
        <v>-4.8479861555871362E-2</v>
      </c>
      <c r="F242" s="12">
        <f>Raw!V85</f>
        <v>-5.993836753695192E-2</v>
      </c>
    </row>
    <row r="243" spans="1:16" x14ac:dyDescent="0.25">
      <c r="B243" t="s">
        <v>28</v>
      </c>
      <c r="C243" s="9">
        <f t="shared" ref="C243" si="25">$Q$239</f>
        <v>-4.6075085324232101E-2</v>
      </c>
      <c r="D243" s="12">
        <f>Raw!T93</f>
        <v>-7.4809496221182492E-2</v>
      </c>
      <c r="E243" s="12">
        <f>Raw!U93</f>
        <v>-8.9526937370559723E-2</v>
      </c>
      <c r="F243" s="12">
        <f>Raw!V93</f>
        <v>-0.1398656642146997</v>
      </c>
    </row>
    <row r="244" spans="1:16" x14ac:dyDescent="0.25">
      <c r="B244" t="s">
        <v>29</v>
      </c>
      <c r="C244" s="9"/>
    </row>
    <row r="245" spans="1:16" x14ac:dyDescent="0.25">
      <c r="B245" t="s">
        <v>30</v>
      </c>
      <c r="C245" s="9"/>
    </row>
    <row r="246" spans="1:16" x14ac:dyDescent="0.25">
      <c r="B246" t="s">
        <v>31</v>
      </c>
      <c r="C246" s="9">
        <f>$Q$239</f>
        <v>-4.6075085324232101E-2</v>
      </c>
      <c r="D246" s="12">
        <f>Raw!T117</f>
        <v>-0.41866032950857468</v>
      </c>
      <c r="E246" s="12">
        <f>Raw!U117</f>
        <v>-0.50683668221398559</v>
      </c>
      <c r="F246" s="12">
        <f>Raw!V117</f>
        <v>-0.51327433628318586</v>
      </c>
    </row>
    <row r="247" spans="1:16" x14ac:dyDescent="0.25">
      <c r="B247" t="s">
        <v>33</v>
      </c>
      <c r="C247" s="9">
        <f>$Q$239</f>
        <v>-4.6075085324232101E-2</v>
      </c>
      <c r="D247" s="12">
        <f>Raw!T125</f>
        <v>-1.6895476109215046E-2</v>
      </c>
      <c r="E247" s="12">
        <f>Raw!U125</f>
        <v>-2.4741011945392577E-2</v>
      </c>
      <c r="F247" s="12">
        <f>Raw!V125</f>
        <v>-3.4703112627986532E-2</v>
      </c>
    </row>
    <row r="248" spans="1:16" x14ac:dyDescent="0.25">
      <c r="B248" t="s">
        <v>34</v>
      </c>
      <c r="C248" s="9"/>
      <c r="D248" s="12"/>
      <c r="E248" s="12"/>
      <c r="F248" s="12"/>
    </row>
    <row r="249" spans="1:16" x14ac:dyDescent="0.25">
      <c r="B249" t="s">
        <v>35</v>
      </c>
      <c r="C249" s="9">
        <f>$Q$239</f>
        <v>-4.6075085324232101E-2</v>
      </c>
      <c r="D249" s="12">
        <f>Raw!T141</f>
        <v>-8.5018971455432579E-2</v>
      </c>
      <c r="E249" s="12">
        <f>Raw!U141</f>
        <v>-0.11855922907790972</v>
      </c>
      <c r="F249" s="12">
        <f>Raw!V141</f>
        <v>-0.1554288127941611</v>
      </c>
    </row>
    <row r="250" spans="1:16" x14ac:dyDescent="0.25">
      <c r="B250" t="s">
        <v>37</v>
      </c>
      <c r="C250" s="9">
        <f>$Q$239</f>
        <v>-4.6075085324232101E-2</v>
      </c>
      <c r="D250" s="12">
        <f>Raw!T149</f>
        <v>0.10940170940170946</v>
      </c>
      <c r="E250" s="12">
        <f>Raw!U149</f>
        <v>9.0598290598290498E-2</v>
      </c>
      <c r="F250" s="12">
        <f>Raw!V149</f>
        <v>7.6923076923076872E-2</v>
      </c>
    </row>
    <row r="251" spans="1:16" x14ac:dyDescent="0.25">
      <c r="A251" t="s">
        <v>2</v>
      </c>
      <c r="B251" t="str">
        <f t="shared" ref="B251:B259" si="26">B242</f>
        <v>EPS-EI</v>
      </c>
      <c r="C251" s="9">
        <f>$Q$239</f>
        <v>-4.6075085324232101E-2</v>
      </c>
      <c r="D251" s="12">
        <f>Raw!Z85</f>
        <v>-6.2439956482337577E-2</v>
      </c>
      <c r="E251" s="12">
        <f>Raw!AA85</f>
        <v>-0.10383732879820073</v>
      </c>
      <c r="F251" s="12">
        <f>Raw!AB85</f>
        <v>-0.12639940863168531</v>
      </c>
    </row>
    <row r="252" spans="1:16" x14ac:dyDescent="0.25">
      <c r="B252" t="str">
        <f t="shared" si="26"/>
        <v>GCAM-CGS</v>
      </c>
      <c r="C252" s="9">
        <f>$Q$239</f>
        <v>-4.6075085324232101E-2</v>
      </c>
      <c r="D252" s="12">
        <f>Raw!Z93</f>
        <v>-0.14637006260033958</v>
      </c>
      <c r="E252" s="12">
        <f>Raw!AA93</f>
        <v>-0.22386471399645569</v>
      </c>
      <c r="F252" s="12">
        <f>Raw!AB93</f>
        <v>-0.23848304760637207</v>
      </c>
    </row>
    <row r="253" spans="1:16" x14ac:dyDescent="0.25">
      <c r="B253" t="str">
        <f t="shared" si="26"/>
        <v>Haiku-RFF</v>
      </c>
      <c r="C253" s="9"/>
    </row>
    <row r="254" spans="1:16" x14ac:dyDescent="0.25">
      <c r="B254" t="str">
        <f t="shared" si="26"/>
        <v>IPM-NRDC</v>
      </c>
      <c r="C254" s="9"/>
    </row>
    <row r="255" spans="1:16" x14ac:dyDescent="0.25">
      <c r="B255" t="str">
        <f t="shared" si="26"/>
        <v>MARKAL-NETL</v>
      </c>
      <c r="C255" s="9">
        <f>$Q$239</f>
        <v>-4.6075085324232101E-2</v>
      </c>
      <c r="D255" s="12">
        <f>Raw!Z117</f>
        <v>-0.47571248692074419</v>
      </c>
      <c r="E255" s="12">
        <f>Raw!AA117</f>
        <v>-0.54031957720751245</v>
      </c>
      <c r="F255" s="12">
        <f>Raw!AB117</f>
        <v>-0.55791228474648413</v>
      </c>
    </row>
    <row r="256" spans="1:16" x14ac:dyDescent="0.25">
      <c r="B256" t="str">
        <f t="shared" si="26"/>
        <v>NEMS-RHG</v>
      </c>
      <c r="C256" s="9">
        <f>$Q$239</f>
        <v>-4.6075085324232101E-2</v>
      </c>
      <c r="D256" s="12">
        <f>Raw!Z125</f>
        <v>-2.2849447098976294E-2</v>
      </c>
      <c r="E256" s="12">
        <f>Raw!AA125</f>
        <v>-2.5471629692832232E-2</v>
      </c>
      <c r="F256" s="12">
        <f>Raw!AB125</f>
        <v>-4.1101679180887363E-2</v>
      </c>
    </row>
    <row r="257" spans="2:8" x14ac:dyDescent="0.25">
      <c r="B257" t="str">
        <f t="shared" si="26"/>
        <v>ReEDS-NREL</v>
      </c>
      <c r="C257" s="9"/>
      <c r="D257" s="12"/>
      <c r="E257" s="12"/>
      <c r="F257" s="12"/>
    </row>
    <row r="258" spans="2:8" x14ac:dyDescent="0.25">
      <c r="B258" t="str">
        <f t="shared" si="26"/>
        <v>REGEN-EPRI</v>
      </c>
      <c r="C258" s="9">
        <f>$Q$239</f>
        <v>-4.6075085324232101E-2</v>
      </c>
      <c r="D258" s="12">
        <f>Raw!Z141</f>
        <v>-0.10693421095603928</v>
      </c>
      <c r="E258" s="12">
        <f>Raw!AA141</f>
        <v>-0.16057499166078704</v>
      </c>
      <c r="F258" s="12">
        <f>Raw!AB141</f>
        <v>-0.20044204818287326</v>
      </c>
    </row>
    <row r="259" spans="2:8" x14ac:dyDescent="0.25">
      <c r="B259" t="str">
        <f t="shared" si="26"/>
        <v>RIO-REPEAT</v>
      </c>
      <c r="C259" s="9">
        <f>$Q$239</f>
        <v>-4.6075085324232101E-2</v>
      </c>
      <c r="D259" s="12">
        <f>Raw!Z149</f>
        <v>9.6581196581196682E-2</v>
      </c>
      <c r="E259" s="12">
        <f>Raw!AA149</f>
        <v>8.5470085470085166E-3</v>
      </c>
      <c r="F259" s="12">
        <f>Raw!AB149</f>
        <v>-9.2307692307692313E-2</v>
      </c>
    </row>
    <row r="261" spans="2:8" x14ac:dyDescent="0.25">
      <c r="E261">
        <v>2030</v>
      </c>
      <c r="F261">
        <v>2035</v>
      </c>
    </row>
    <row r="262" spans="2:8" x14ac:dyDescent="0.25">
      <c r="C262" t="str">
        <f>A242</f>
        <v>Reference</v>
      </c>
      <c r="D262" t="s">
        <v>46</v>
      </c>
      <c r="E262" s="34">
        <f>MAX(E242:E250)</f>
        <v>9.0598290598290498E-2</v>
      </c>
      <c r="F262" s="34">
        <f>MAX(F242:F250)</f>
        <v>7.6923076923076872E-2</v>
      </c>
      <c r="G262" s="22"/>
      <c r="H262" s="22"/>
    </row>
    <row r="263" spans="2:8" x14ac:dyDescent="0.25">
      <c r="D263" t="s">
        <v>47</v>
      </c>
      <c r="E263" s="34">
        <f>AVERAGE(E242:E250)</f>
        <v>-0.11625757192757141</v>
      </c>
      <c r="F263" s="34">
        <f>AVERAGE(F242:F250)</f>
        <v>-0.13771453608898471</v>
      </c>
      <c r="G263" s="22"/>
      <c r="H263" s="22"/>
    </row>
    <row r="264" spans="2:8" x14ac:dyDescent="0.25">
      <c r="D264" t="s">
        <v>48</v>
      </c>
      <c r="E264" s="34">
        <f>MIN(E242:E250)</f>
        <v>-0.50683668221398559</v>
      </c>
      <c r="F264" s="34">
        <f>MIN(F242:F250)</f>
        <v>-0.51327433628318586</v>
      </c>
      <c r="G264" s="22"/>
      <c r="H264" s="22"/>
    </row>
    <row r="265" spans="2:8" x14ac:dyDescent="0.25">
      <c r="D265" t="s">
        <v>49</v>
      </c>
      <c r="E265" s="9">
        <f>(E264-E262)</f>
        <v>-0.59743497281227609</v>
      </c>
      <c r="F265" s="9">
        <f>(F264-F262)</f>
        <v>-0.59019741320626273</v>
      </c>
      <c r="G265" s="22"/>
      <c r="H265" s="23"/>
    </row>
    <row r="266" spans="2:8" x14ac:dyDescent="0.25">
      <c r="C266" t="str">
        <f>A251</f>
        <v>IRA</v>
      </c>
      <c r="D266" t="str">
        <f>D262</f>
        <v>MIN</v>
      </c>
      <c r="E266" s="34">
        <f>MAX(E251:E259)</f>
        <v>8.5470085470085166E-3</v>
      </c>
      <c r="F266" s="34">
        <f>MAX(F251:F259)</f>
        <v>-4.1101679180887363E-2</v>
      </c>
      <c r="G266" s="22"/>
      <c r="H266" s="22"/>
    </row>
    <row r="267" spans="2:8" x14ac:dyDescent="0.25">
      <c r="D267" t="str">
        <f>D263</f>
        <v>AVG</v>
      </c>
      <c r="E267" s="34">
        <f>AVERAGE(E251:E259)</f>
        <v>-0.1742535388014633</v>
      </c>
      <c r="F267" s="34">
        <f>AVERAGE(F251:F259)</f>
        <v>-0.2094410267759991</v>
      </c>
      <c r="G267" s="22"/>
      <c r="H267" s="22"/>
    </row>
    <row r="268" spans="2:8" x14ac:dyDescent="0.25">
      <c r="D268" t="str">
        <f>D264</f>
        <v>MAX</v>
      </c>
      <c r="E268" s="34">
        <f>MIN(E251:E259)</f>
        <v>-0.54031957720751245</v>
      </c>
      <c r="F268" s="34">
        <f>MIN(F251:F259)</f>
        <v>-0.55791228474648413</v>
      </c>
      <c r="G268" s="22"/>
      <c r="H268" s="22"/>
    </row>
    <row r="269" spans="2:8" x14ac:dyDescent="0.25">
      <c r="D269" t="s">
        <v>49</v>
      </c>
      <c r="E269" s="9">
        <f>(E268-E266)</f>
        <v>-0.54886658575452096</v>
      </c>
      <c r="F269" s="9">
        <f>(F268-F266)</f>
        <v>-0.51681060556559677</v>
      </c>
      <c r="G269" s="5"/>
      <c r="H269" s="5"/>
    </row>
    <row r="270" spans="2:8" x14ac:dyDescent="0.25">
      <c r="G270" s="5"/>
      <c r="H270" s="5"/>
    </row>
    <row r="271" spans="2:8" x14ac:dyDescent="0.25">
      <c r="C271" t="s">
        <v>50</v>
      </c>
      <c r="G271" s="5"/>
      <c r="H271" s="5"/>
    </row>
    <row r="272" spans="2:8" x14ac:dyDescent="0.25">
      <c r="C272" t="s">
        <v>44</v>
      </c>
      <c r="D272" t="s">
        <v>46</v>
      </c>
      <c r="E272" s="36">
        <f>0.5+E262</f>
        <v>0.5905982905982905</v>
      </c>
    </row>
    <row r="273" spans="3:5" x14ac:dyDescent="0.25">
      <c r="D273" t="s">
        <v>48</v>
      </c>
      <c r="E273" s="37">
        <f>0.5+E264</f>
        <v>-6.8366822139855898E-3</v>
      </c>
    </row>
    <row r="274" spans="3:5" x14ac:dyDescent="0.25">
      <c r="C274" t="s">
        <v>2</v>
      </c>
      <c r="D274" t="s">
        <v>46</v>
      </c>
      <c r="E274" s="37">
        <f>0.5+E266</f>
        <v>0.50854700854700852</v>
      </c>
    </row>
    <row r="275" spans="3:5" x14ac:dyDescent="0.25">
      <c r="D275" t="s">
        <v>48</v>
      </c>
      <c r="E275" s="37">
        <f>0.5+E268</f>
        <v>-4.0319577207512447E-2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0EB20-51EB-41EF-9366-349E29F022AB}">
  <dimension ref="A1:R57"/>
  <sheetViews>
    <sheetView showGridLines="0" topLeftCell="H67" zoomScale="70" zoomScaleNormal="70" workbookViewId="0">
      <selection activeCell="W53" sqref="W53"/>
    </sheetView>
  </sheetViews>
  <sheetFormatPr defaultRowHeight="15" x14ac:dyDescent="0.25"/>
  <sheetData>
    <row r="1" spans="1:18" x14ac:dyDescent="0.25">
      <c r="A1" t="s">
        <v>53</v>
      </c>
    </row>
    <row r="2" spans="1:18" x14ac:dyDescent="0.25">
      <c r="A2">
        <v>2005</v>
      </c>
      <c r="B2">
        <v>2006</v>
      </c>
      <c r="C2">
        <v>2007</v>
      </c>
      <c r="D2">
        <v>2008</v>
      </c>
      <c r="E2">
        <v>2009</v>
      </c>
      <c r="F2">
        <v>2010</v>
      </c>
      <c r="G2">
        <v>2011</v>
      </c>
      <c r="H2">
        <v>2012</v>
      </c>
      <c r="I2">
        <v>2013</v>
      </c>
      <c r="J2">
        <v>2014</v>
      </c>
      <c r="K2">
        <v>2015</v>
      </c>
      <c r="L2">
        <v>2016</v>
      </c>
      <c r="M2">
        <v>2017</v>
      </c>
      <c r="N2">
        <v>2018</v>
      </c>
      <c r="O2">
        <v>2019</v>
      </c>
      <c r="P2">
        <v>2020</v>
      </c>
      <c r="Q2">
        <v>2021</v>
      </c>
      <c r="R2">
        <v>2022</v>
      </c>
    </row>
    <row r="3" spans="1:18" x14ac:dyDescent="0.25">
      <c r="A3">
        <v>2400.1</v>
      </c>
      <c r="B3">
        <v>2344.4</v>
      </c>
      <c r="C3">
        <v>2411.1</v>
      </c>
      <c r="D3">
        <v>2359.3000000000002</v>
      </c>
      <c r="E3">
        <v>2145.3000000000002</v>
      </c>
      <c r="F3">
        <v>2258.6</v>
      </c>
      <c r="G3">
        <v>2158.1</v>
      </c>
      <c r="H3">
        <v>2023.3</v>
      </c>
      <c r="I3">
        <v>2038.3</v>
      </c>
      <c r="J3">
        <v>2037.2</v>
      </c>
      <c r="K3">
        <v>1900.6</v>
      </c>
      <c r="L3">
        <v>1808.9</v>
      </c>
      <c r="M3">
        <v>1732</v>
      </c>
      <c r="N3">
        <v>1752.9</v>
      </c>
      <c r="O3">
        <v>1606.1</v>
      </c>
      <c r="P3">
        <v>1439</v>
      </c>
      <c r="Q3">
        <v>1551</v>
      </c>
      <c r="R3">
        <f>Q3*0.99</f>
        <v>1535.49</v>
      </c>
    </row>
    <row r="4" spans="1:18" x14ac:dyDescent="0.25">
      <c r="A4">
        <v>2005</v>
      </c>
      <c r="B4">
        <v>2006</v>
      </c>
      <c r="C4">
        <v>2007</v>
      </c>
      <c r="D4">
        <v>2008</v>
      </c>
      <c r="E4">
        <v>2009</v>
      </c>
      <c r="F4">
        <v>2010</v>
      </c>
      <c r="G4">
        <v>2011</v>
      </c>
      <c r="H4">
        <v>2012</v>
      </c>
      <c r="I4">
        <v>2013</v>
      </c>
      <c r="J4">
        <v>2014</v>
      </c>
      <c r="K4">
        <v>2015</v>
      </c>
      <c r="L4">
        <v>2016</v>
      </c>
      <c r="M4">
        <v>2017</v>
      </c>
      <c r="N4">
        <v>2018</v>
      </c>
      <c r="O4">
        <v>2019</v>
      </c>
      <c r="P4">
        <v>2020</v>
      </c>
      <c r="Q4">
        <v>2021</v>
      </c>
      <c r="R4">
        <v>2022</v>
      </c>
    </row>
    <row r="5" spans="1:18" x14ac:dyDescent="0.25">
      <c r="A5" s="1">
        <f>(A3/$A$3)-1</f>
        <v>0</v>
      </c>
      <c r="B5" s="1">
        <f t="shared" ref="B5:R5" si="0">(B3/$A$3)-1</f>
        <v>-2.3207366359734971E-2</v>
      </c>
      <c r="C5" s="1">
        <f t="shared" si="0"/>
        <v>4.5831423690678719E-3</v>
      </c>
      <c r="D5" s="1">
        <f t="shared" si="0"/>
        <v>-1.6999291696179197E-2</v>
      </c>
      <c r="E5" s="1">
        <f t="shared" si="0"/>
        <v>-0.1061622432398649</v>
      </c>
      <c r="F5" s="1">
        <f t="shared" si="0"/>
        <v>-5.8955876838465038E-2</v>
      </c>
      <c r="G5" s="1">
        <f t="shared" si="0"/>
        <v>-0.10082913211949507</v>
      </c>
      <c r="H5" s="1">
        <f t="shared" si="0"/>
        <v>-0.15699345860589142</v>
      </c>
      <c r="I5" s="1">
        <f t="shared" si="0"/>
        <v>-0.1507437190117078</v>
      </c>
      <c r="J5" s="1">
        <f t="shared" si="0"/>
        <v>-0.15120203324861459</v>
      </c>
      <c r="K5" s="1">
        <f t="shared" si="0"/>
        <v>-0.20811632848631312</v>
      </c>
      <c r="L5" s="1">
        <f t="shared" si="0"/>
        <v>-0.24632306987208863</v>
      </c>
      <c r="M5" s="1">
        <f t="shared" si="0"/>
        <v>-0.27836340152493644</v>
      </c>
      <c r="N5" s="1">
        <f t="shared" si="0"/>
        <v>-0.26965543102370726</v>
      </c>
      <c r="O5" s="1">
        <f t="shared" si="0"/>
        <v>-0.33081954918545065</v>
      </c>
      <c r="P5" s="1">
        <f t="shared" si="0"/>
        <v>-0.40044164826465567</v>
      </c>
      <c r="Q5" s="1">
        <f t="shared" si="0"/>
        <v>-0.3537769259614183</v>
      </c>
      <c r="R5" s="1">
        <f t="shared" si="0"/>
        <v>-0.36023915670180406</v>
      </c>
    </row>
    <row r="6" spans="1:18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8" x14ac:dyDescent="0.25">
      <c r="A7" s="1"/>
      <c r="B7" s="1"/>
      <c r="C7">
        <v>2021</v>
      </c>
      <c r="D7">
        <v>2025</v>
      </c>
      <c r="E7">
        <v>2030</v>
      </c>
      <c r="F7">
        <v>2035</v>
      </c>
      <c r="G7">
        <v>2040</v>
      </c>
      <c r="H7">
        <v>2045</v>
      </c>
      <c r="I7">
        <v>2050</v>
      </c>
      <c r="J7" s="1"/>
      <c r="K7" s="1"/>
      <c r="L7" s="1"/>
      <c r="M7" s="1"/>
      <c r="N7" s="1"/>
      <c r="O7" s="1"/>
      <c r="P7" s="1"/>
      <c r="Q7" s="1"/>
    </row>
    <row r="8" spans="1:18" x14ac:dyDescent="0.25">
      <c r="A8" t="s">
        <v>44</v>
      </c>
      <c r="B8" t="str">
        <f>Em_t!B6</f>
        <v>EPS-EI</v>
      </c>
      <c r="C8" s="9">
        <f t="shared" ref="C8:C10" si="1">$Q$5</f>
        <v>-0.3537769259614183</v>
      </c>
      <c r="D8" s="12">
        <f>Raw!T10</f>
        <v>-0.43722597976045541</v>
      </c>
      <c r="E8" s="12">
        <f>Raw!U10</f>
        <v>-0.49939949055874722</v>
      </c>
      <c r="F8" s="12">
        <f>Raw!V10</f>
        <v>-0.50055779614793938</v>
      </c>
      <c r="G8" s="12">
        <f>Raw!W10</f>
        <v>-0.49492459774294739</v>
      </c>
      <c r="H8" s="12">
        <f>Raw!X10</f>
        <v>-0.49062053416871909</v>
      </c>
      <c r="I8" s="12">
        <f>Raw!Y10</f>
        <v>-0.48007911999369712</v>
      </c>
    </row>
    <row r="9" spans="1:18" x14ac:dyDescent="0.25">
      <c r="B9" t="s">
        <v>28</v>
      </c>
      <c r="C9" s="9">
        <f t="shared" si="1"/>
        <v>-0.3537769259614183</v>
      </c>
      <c r="D9" s="12">
        <f>Raw!T18</f>
        <v>-0.45169104180019026</v>
      </c>
      <c r="E9" s="12">
        <f>Raw!U18</f>
        <v>-0.47254549556362169</v>
      </c>
      <c r="F9" s="12">
        <f>Raw!V18</f>
        <v>-0.46501374121736794</v>
      </c>
      <c r="G9" s="12"/>
      <c r="H9" s="12"/>
      <c r="I9" s="12"/>
    </row>
    <row r="10" spans="1:18" x14ac:dyDescent="0.25">
      <c r="B10" t="str">
        <f>Em_t!B8</f>
        <v>Haiku-RFF</v>
      </c>
      <c r="C10" s="9">
        <f t="shared" si="1"/>
        <v>-0.3537769259614183</v>
      </c>
      <c r="D10" s="12">
        <f>Raw!T20</f>
        <v>-0.38916694657743034</v>
      </c>
      <c r="E10" s="12">
        <f>Raw!U20</f>
        <v>-0.43805229940512125</v>
      </c>
      <c r="F10" s="12">
        <f>Raw!V20</f>
        <v>-0.48550825459407132</v>
      </c>
      <c r="G10" s="12">
        <f>Raw!W20</f>
        <v>-0.49611227277549652</v>
      </c>
      <c r="H10" s="12">
        <f>Raw!X20</f>
        <v>-0.49449127914913404</v>
      </c>
      <c r="I10" s="12"/>
    </row>
    <row r="11" spans="1:18" x14ac:dyDescent="0.25">
      <c r="B11" t="str">
        <f>Em_t!B9</f>
        <v>IPM-NRDC</v>
      </c>
      <c r="C11" s="9">
        <f t="shared" ref="C11:C25" si="2">$Q$5</f>
        <v>-0.3537769259614183</v>
      </c>
      <c r="D11" s="12">
        <f>Raw!T28</f>
        <v>-0.53776251288789412</v>
      </c>
      <c r="E11" s="12">
        <f>Raw!U28</f>
        <v>-0.55171770817354449</v>
      </c>
      <c r="F11" s="12">
        <f>Raw!V28</f>
        <v>-0.55006872562288534</v>
      </c>
      <c r="G11" s="12">
        <f>Raw!W28</f>
        <v>-0.6783419874081692</v>
      </c>
      <c r="H11" s="12">
        <f>Raw!X28</f>
        <v>-0.72359023528560085</v>
      </c>
      <c r="I11" s="12">
        <f>Raw!Y28</f>
        <v>-0.75073775115724684</v>
      </c>
    </row>
    <row r="12" spans="1:18" x14ac:dyDescent="0.25">
      <c r="B12" t="str">
        <f>Em_t!B10</f>
        <v>MARKAL-NETL</v>
      </c>
      <c r="C12" s="9">
        <f t="shared" si="2"/>
        <v>-0.3537769259614183</v>
      </c>
      <c r="D12" s="12">
        <f>Raw!T42</f>
        <v>-0.41080431556846031</v>
      </c>
      <c r="E12" s="12">
        <f>Raw!U42</f>
        <v>-0.41005597581365927</v>
      </c>
      <c r="F12" s="12">
        <f>Raw!V42</f>
        <v>-0.38847813351236482</v>
      </c>
      <c r="G12" s="12">
        <f>Raw!W42</f>
        <v>-0.38409072443564496</v>
      </c>
      <c r="H12" s="12">
        <f>Raw!X42</f>
        <v>-0.36985516418574227</v>
      </c>
      <c r="I12" s="12">
        <f>Raw!Y42</f>
        <v>-0.34643854420122222</v>
      </c>
    </row>
    <row r="13" spans="1:18" x14ac:dyDescent="0.25">
      <c r="B13" t="str">
        <f>Em_t!B11</f>
        <v>NEMS-RHG</v>
      </c>
      <c r="C13" s="9">
        <f t="shared" si="2"/>
        <v>-0.3537769259614183</v>
      </c>
      <c r="D13" s="12">
        <f>Raw!T50</f>
        <v>-0.55257471160200966</v>
      </c>
      <c r="E13" s="12">
        <f>Raw!U50</f>
        <v>-0.59811885308018709</v>
      </c>
      <c r="F13" s="12">
        <f>Raw!V50</f>
        <v>-0.62821253515112963</v>
      </c>
      <c r="G13" s="12"/>
      <c r="H13" s="12"/>
      <c r="I13" s="12"/>
    </row>
    <row r="14" spans="1:18" x14ac:dyDescent="0.25">
      <c r="B14" t="str">
        <f>Em_t!B12</f>
        <v>ReEDS-NREL</v>
      </c>
      <c r="C14" s="9">
        <f t="shared" si="2"/>
        <v>-0.3537769259614183</v>
      </c>
      <c r="D14" s="12">
        <f>Raw!T52</f>
        <v>-0.4326681649044789</v>
      </c>
      <c r="E14" s="12">
        <f>Raw!U52</f>
        <v>-0.48411921358802545</v>
      </c>
      <c r="F14" s="12">
        <f>Raw!V52</f>
        <v>-0.51452940026904292</v>
      </c>
      <c r="G14" s="12">
        <f>Raw!W52</f>
        <v>-0.53141036758410898</v>
      </c>
      <c r="H14" s="12"/>
      <c r="I14" s="12"/>
    </row>
    <row r="15" spans="1:18" x14ac:dyDescent="0.25">
      <c r="B15" t="str">
        <f>Em_t!B13</f>
        <v>REGEN-EPRI</v>
      </c>
      <c r="C15" s="9">
        <f t="shared" si="2"/>
        <v>-0.3537769259614183</v>
      </c>
      <c r="D15" s="12">
        <f>Raw!T66</f>
        <v>-0.44237078117285433</v>
      </c>
      <c r="E15" s="12">
        <f>Raw!U66</f>
        <v>-0.53124560868176529</v>
      </c>
      <c r="F15" s="12">
        <f>Raw!V66</f>
        <v>-0.54287306581633166</v>
      </c>
      <c r="G15" s="12">
        <f>Raw!W66</f>
        <v>-0.48689175943271201</v>
      </c>
      <c r="H15" s="12">
        <f>Raw!X66</f>
        <v>-0.52705975326049792</v>
      </c>
      <c r="I15" s="12">
        <f>Raw!Y66</f>
        <v>-0.58317411641404049</v>
      </c>
    </row>
    <row r="16" spans="1:18" x14ac:dyDescent="0.25">
      <c r="B16" t="str">
        <f>Em_t!B14</f>
        <v>RIO-REPEAT</v>
      </c>
      <c r="C16" s="9">
        <f t="shared" si="2"/>
        <v>-0.3537769259614183</v>
      </c>
      <c r="D16" s="12">
        <f>Raw!T74</f>
        <v>-0.40106662222407397</v>
      </c>
      <c r="E16" s="12">
        <f>Raw!U74</f>
        <v>-0.5912670305403942</v>
      </c>
      <c r="F16" s="12">
        <f>Raw!V74</f>
        <v>-0.67709678763384851</v>
      </c>
      <c r="G16" s="12">
        <f>Raw!W74</f>
        <v>-0.69084621474105246</v>
      </c>
      <c r="H16" s="12">
        <f>Raw!X74</f>
        <v>-0.69272113661930756</v>
      </c>
      <c r="I16" s="12">
        <f>Raw!Y74</f>
        <v>-0.69459605849756256</v>
      </c>
    </row>
    <row r="17" spans="1:9" x14ac:dyDescent="0.25">
      <c r="A17" t="s">
        <v>2</v>
      </c>
      <c r="B17" t="str">
        <f>Em_t!B15</f>
        <v>EPS-EI</v>
      </c>
      <c r="C17" s="9">
        <f t="shared" si="2"/>
        <v>-0.3537769259614183</v>
      </c>
      <c r="D17" s="12">
        <f>Raw!Z10</f>
        <v>-0.5043202060293801</v>
      </c>
      <c r="E17" s="12">
        <f>Raw!AA10</f>
        <v>-0.74888101488989067</v>
      </c>
      <c r="F17" s="12">
        <f>Raw!AB10</f>
        <v>-0.85971086025461418</v>
      </c>
      <c r="G17" s="12">
        <f>Raw!AC10</f>
        <v>-0.8989661699976853</v>
      </c>
      <c r="H17" s="12">
        <f>Raw!AD10</f>
        <v>-0.87903956395339966</v>
      </c>
      <c r="I17" s="12">
        <f>Raw!AE10</f>
        <v>-0.83539185941850702</v>
      </c>
    </row>
    <row r="18" spans="1:9" x14ac:dyDescent="0.25">
      <c r="B18" t="s">
        <v>54</v>
      </c>
      <c r="C18" s="9">
        <f t="shared" si="2"/>
        <v>-0.3537769259614183</v>
      </c>
      <c r="D18" s="12">
        <f>Raw!Z18</f>
        <v>-0.58576811714700672</v>
      </c>
      <c r="E18" s="12">
        <f>Raw!AA18</f>
        <v>-0.71881219030523469</v>
      </c>
      <c r="F18" s="12">
        <f>Raw!AB18</f>
        <v>-0.81565500048538242</v>
      </c>
      <c r="G18" s="12"/>
      <c r="H18" s="12"/>
      <c r="I18" s="12"/>
    </row>
    <row r="19" spans="1:9" x14ac:dyDescent="0.25">
      <c r="B19" t="str">
        <f>Em_t!B17</f>
        <v>Haiku-RFF</v>
      </c>
      <c r="C19" s="9">
        <f t="shared" si="2"/>
        <v>-0.3537769259614183</v>
      </c>
      <c r="D19" s="12">
        <f>Raw!Z20</f>
        <v>-0.47183635304664362</v>
      </c>
      <c r="E19" s="12">
        <f>Raw!AA20</f>
        <v>-0.62654806931346729</v>
      </c>
      <c r="F19" s="12">
        <f>Raw!AB20</f>
        <v>-0.66339907402958354</v>
      </c>
      <c r="G19" s="12">
        <f>Raw!AC20</f>
        <v>-0.66610262536579223</v>
      </c>
      <c r="H19" s="12">
        <f>Raw!AD20</f>
        <v>-0.66609928639984939</v>
      </c>
      <c r="I19" s="12"/>
    </row>
    <row r="20" spans="1:9" x14ac:dyDescent="0.25">
      <c r="B20" t="str">
        <f>Em_t!B18</f>
        <v>IPM-NRDC</v>
      </c>
      <c r="C20" s="9">
        <f t="shared" si="2"/>
        <v>-0.3537769259614183</v>
      </c>
      <c r="D20" s="12">
        <f>Raw!Z28</f>
        <v>-0.50969170488025595</v>
      </c>
      <c r="E20" s="12">
        <f>Raw!AA28</f>
        <v>-0.65526886439694065</v>
      </c>
      <c r="F20" s="12">
        <f>Raw!AB28</f>
        <v>-0.67813507247593297</v>
      </c>
      <c r="G20" s="12">
        <f>Raw!AC28</f>
        <v>-0.75786442480387384</v>
      </c>
      <c r="H20" s="12">
        <f>Raw!AD28</f>
        <v>-0.98126440567654594</v>
      </c>
      <c r="I20" s="12">
        <f>Raw!AE28</f>
        <v>-0.97413851592402234</v>
      </c>
    </row>
    <row r="21" spans="1:9" x14ac:dyDescent="0.25">
      <c r="B21" t="str">
        <f>Em_t!B19</f>
        <v>MARKAL-NETL</v>
      </c>
      <c r="C21" s="9">
        <f t="shared" si="2"/>
        <v>-0.3537769259614183</v>
      </c>
      <c r="D21" s="12">
        <f>Raw!Z42</f>
        <v>-0.39704769276163032</v>
      </c>
      <c r="E21" s="12">
        <f>Raw!AA42</f>
        <v>-0.47288230539959208</v>
      </c>
      <c r="F21" s="12">
        <f>Raw!AB42</f>
        <v>-0.67953953585830296</v>
      </c>
      <c r="G21" s="12">
        <f>Raw!AC42</f>
        <v>-0.73347558915719846</v>
      </c>
      <c r="H21" s="12">
        <f>Raw!AD42</f>
        <v>-0.76869031990455461</v>
      </c>
      <c r="I21" s="12">
        <f>Raw!AE42</f>
        <v>-0.80773227396932246</v>
      </c>
    </row>
    <row r="22" spans="1:9" x14ac:dyDescent="0.25">
      <c r="B22" t="str">
        <f>Em_t!B20</f>
        <v>NEMS-RHG</v>
      </c>
      <c r="C22" s="9">
        <f t="shared" si="2"/>
        <v>-0.3537769259614183</v>
      </c>
      <c r="D22" s="12">
        <f>Raw!Z50</f>
        <v>-0.50981370891070388</v>
      </c>
      <c r="E22" s="12">
        <f>Raw!AA50</f>
        <v>-0.80192274747448589</v>
      </c>
      <c r="F22" s="12">
        <f>Raw!AB50</f>
        <v>-0.75855277414041755</v>
      </c>
      <c r="G22" s="12"/>
      <c r="H22" s="12"/>
      <c r="I22" s="12"/>
    </row>
    <row r="23" spans="1:9" x14ac:dyDescent="0.25">
      <c r="B23" t="str">
        <f>Em_t!B21</f>
        <v>ReEDS-NREL</v>
      </c>
      <c r="C23" s="9">
        <f t="shared" si="2"/>
        <v>-0.3537769259614183</v>
      </c>
      <c r="D23" s="12">
        <f>Raw!Z52</f>
        <v>-0.51961228853007368</v>
      </c>
      <c r="E23" s="12">
        <f>Raw!AA52</f>
        <v>-0.82770987676710051</v>
      </c>
      <c r="F23" s="12">
        <f>Raw!AB52</f>
        <v>-0.86526237030947462</v>
      </c>
      <c r="G23" s="12">
        <f>Raw!AC52</f>
        <v>-0.7953485293716599</v>
      </c>
      <c r="H23" s="12"/>
      <c r="I23" s="12"/>
    </row>
    <row r="24" spans="1:9" x14ac:dyDescent="0.25">
      <c r="B24" t="str">
        <f>Em_t!B22</f>
        <v>REGEN-EPRI</v>
      </c>
      <c r="C24" s="9">
        <f t="shared" si="2"/>
        <v>-0.3537769259614183</v>
      </c>
      <c r="D24" s="12">
        <f>Raw!Z66</f>
        <v>-0.44756113908444017</v>
      </c>
      <c r="E24" s="12">
        <f>Raw!AA66</f>
        <v>-0.58348974867931824</v>
      </c>
      <c r="F24" s="12">
        <f>Raw!AB66</f>
        <v>-0.79165971432608218</v>
      </c>
      <c r="G24" s="12">
        <f>Raw!AC66</f>
        <v>-0.75768097281428726</v>
      </c>
      <c r="H24" s="12">
        <f>Raw!AD66</f>
        <v>-0.83369795789852341</v>
      </c>
      <c r="I24" s="12">
        <f>Raw!AE66</f>
        <v>-0.82680082523644227</v>
      </c>
    </row>
    <row r="25" spans="1:9" x14ac:dyDescent="0.25">
      <c r="B25" t="str">
        <f>Em_t!B23</f>
        <v>RIO-REPEAT</v>
      </c>
      <c r="C25" s="9">
        <f t="shared" si="2"/>
        <v>-0.3537769259614183</v>
      </c>
      <c r="D25" s="12">
        <f>Raw!Z74</f>
        <v>-0.39085871422024077</v>
      </c>
      <c r="E25" s="12">
        <f>Raw!AA74</f>
        <v>-0.69042956543477352</v>
      </c>
      <c r="F25" s="12">
        <f>Raw!AB74</f>
        <v>-0.84667305528936287</v>
      </c>
      <c r="G25" s="12">
        <f>Raw!AC74</f>
        <v>-0.77167618015916006</v>
      </c>
      <c r="H25" s="12">
        <f>Raw!AD74</f>
        <v>-0.72459480854964375</v>
      </c>
      <c r="I25" s="12">
        <f>Raw!AE74</f>
        <v>-0.67751343694012744</v>
      </c>
    </row>
    <row r="27" spans="1:9" x14ac:dyDescent="0.25">
      <c r="E27">
        <v>2030</v>
      </c>
      <c r="F27">
        <v>2035</v>
      </c>
      <c r="G27" s="20"/>
      <c r="H27" s="20"/>
    </row>
    <row r="28" spans="1:9" x14ac:dyDescent="0.25">
      <c r="C28" t="str">
        <f>A8</f>
        <v>Reference</v>
      </c>
      <c r="D28" t="s">
        <v>46</v>
      </c>
      <c r="E28" s="34">
        <f>MAX(E8:E16)</f>
        <v>-0.41005597581365927</v>
      </c>
      <c r="F28" s="9">
        <f>MAX(F8:F16)</f>
        <v>-0.38847813351236482</v>
      </c>
      <c r="G28" s="22"/>
      <c r="H28" s="22"/>
      <c r="I28" s="5"/>
    </row>
    <row r="29" spans="1:9" x14ac:dyDescent="0.25">
      <c r="D29" t="s">
        <v>47</v>
      </c>
      <c r="E29" s="34">
        <f>AVERAGE(E8:E16)</f>
        <v>-0.5085024083783406</v>
      </c>
      <c r="F29" s="9">
        <f>AVERAGE(F8:F16)</f>
        <v>-0.52803760444055348</v>
      </c>
      <c r="G29" s="22"/>
      <c r="H29" s="22"/>
      <c r="I29" s="5"/>
    </row>
    <row r="30" spans="1:9" x14ac:dyDescent="0.25">
      <c r="D30" t="s">
        <v>48</v>
      </c>
      <c r="E30" s="34">
        <f>MIN(E8:E16)</f>
        <v>-0.59811885308018709</v>
      </c>
      <c r="F30" s="9">
        <f>MIN(F8:F16)</f>
        <v>-0.67709678763384851</v>
      </c>
      <c r="G30" s="22"/>
      <c r="H30" s="22"/>
      <c r="I30" s="5"/>
    </row>
    <row r="31" spans="1:9" x14ac:dyDescent="0.25">
      <c r="D31" t="s">
        <v>49</v>
      </c>
      <c r="E31" s="9">
        <f>E30-E28</f>
        <v>-0.18806287726652782</v>
      </c>
      <c r="F31" s="9">
        <f>F30-F28</f>
        <v>-0.28861865412148369</v>
      </c>
      <c r="G31" s="22"/>
      <c r="H31" s="22"/>
      <c r="I31" s="5"/>
    </row>
    <row r="32" spans="1:9" x14ac:dyDescent="0.25">
      <c r="C32" t="str">
        <f>A17</f>
        <v>IRA</v>
      </c>
      <c r="D32" t="str">
        <f>D28</f>
        <v>MIN</v>
      </c>
      <c r="E32" s="34">
        <f>MAX(E17:E25)</f>
        <v>-0.47288230539959208</v>
      </c>
      <c r="F32" s="34">
        <f>MAX(F17:F25)</f>
        <v>-0.66339907402958354</v>
      </c>
      <c r="G32" s="22"/>
      <c r="H32" s="22"/>
      <c r="I32" s="5"/>
    </row>
    <row r="33" spans="1:9" x14ac:dyDescent="0.25">
      <c r="D33" t="str">
        <f>D29</f>
        <v>AVG</v>
      </c>
      <c r="E33" s="34">
        <f>AVERAGE(E17:E25)</f>
        <v>-0.68066048696231152</v>
      </c>
      <c r="F33" s="34">
        <f>AVERAGE(F17:F25)</f>
        <v>-0.77317638412990597</v>
      </c>
      <c r="G33" s="22"/>
      <c r="H33" s="22"/>
      <c r="I33" s="5"/>
    </row>
    <row r="34" spans="1:9" x14ac:dyDescent="0.25">
      <c r="D34" t="str">
        <f>D30</f>
        <v>MAX</v>
      </c>
      <c r="E34" s="34">
        <f>MIN(E17:E25)</f>
        <v>-0.82770987676710051</v>
      </c>
      <c r="F34" s="34">
        <f>MIN(F17:F25)</f>
        <v>-0.86526237030947462</v>
      </c>
      <c r="G34" s="22"/>
      <c r="H34" s="22"/>
      <c r="I34" s="5"/>
    </row>
    <row r="35" spans="1:9" x14ac:dyDescent="0.25">
      <c r="D35" t="s">
        <v>49</v>
      </c>
      <c r="E35" s="9">
        <f>E34-E32</f>
        <v>-0.35482757136750842</v>
      </c>
      <c r="F35" s="9">
        <f>F34-F32</f>
        <v>-0.20186329627989108</v>
      </c>
      <c r="G35" s="23"/>
      <c r="H35" s="23"/>
      <c r="I35" s="5"/>
    </row>
    <row r="36" spans="1:9" x14ac:dyDescent="0.25">
      <c r="G36" s="23"/>
      <c r="H36" s="23"/>
      <c r="I36" s="5"/>
    </row>
    <row r="37" spans="1:9" x14ac:dyDescent="0.25">
      <c r="G37" s="5"/>
      <c r="H37" s="5"/>
      <c r="I37" s="5"/>
    </row>
    <row r="40" spans="1:9" x14ac:dyDescent="0.25">
      <c r="A40" s="19" t="s">
        <v>55</v>
      </c>
      <c r="B40" s="25">
        <f>(0.25*R3/A3)-1</f>
        <v>-0.84005978917545099</v>
      </c>
      <c r="C40" s="19">
        <v>2005</v>
      </c>
      <c r="D40" s="19">
        <v>2035</v>
      </c>
    </row>
    <row r="43" spans="1:9" x14ac:dyDescent="0.25">
      <c r="A43" t="s">
        <v>52</v>
      </c>
      <c r="C43" s="9"/>
    </row>
    <row r="44" spans="1:9" x14ac:dyDescent="0.25">
      <c r="C44" s="12"/>
      <c r="D44" s="12"/>
      <c r="E44" s="12"/>
      <c r="F44" s="12"/>
    </row>
    <row r="45" spans="1:9" x14ac:dyDescent="0.25">
      <c r="C45" s="9">
        <f>C7</f>
        <v>2021</v>
      </c>
      <c r="D45">
        <f>D7</f>
        <v>2025</v>
      </c>
      <c r="E45">
        <f>E7</f>
        <v>2030</v>
      </c>
      <c r="F45">
        <f>F7</f>
        <v>2035</v>
      </c>
    </row>
    <row r="46" spans="1:9" x14ac:dyDescent="0.25">
      <c r="B46" t="str">
        <f t="shared" ref="B46:B54" si="3">B17</f>
        <v>EPS-EI</v>
      </c>
      <c r="C46" s="12">
        <f>C17-C8</f>
        <v>0</v>
      </c>
      <c r="D46" s="12">
        <f t="shared" ref="D46:F46" si="4">D17-D8</f>
        <v>-6.7094226268924695E-2</v>
      </c>
      <c r="E46" s="12">
        <f t="shared" si="4"/>
        <v>-0.24948152433114346</v>
      </c>
      <c r="F46" s="12">
        <f t="shared" si="4"/>
        <v>-0.3591530641066748</v>
      </c>
    </row>
    <row r="47" spans="1:9" x14ac:dyDescent="0.25">
      <c r="B47" t="str">
        <f t="shared" si="3"/>
        <v>GCAM-PNNL</v>
      </c>
      <c r="C47" s="12">
        <f t="shared" ref="C47:F47" si="5">C18-C9</f>
        <v>0</v>
      </c>
      <c r="D47" s="12">
        <f t="shared" si="5"/>
        <v>-0.13407707534681645</v>
      </c>
      <c r="E47" s="12">
        <f t="shared" si="5"/>
        <v>-0.246266694741613</v>
      </c>
      <c r="F47" s="12">
        <f t="shared" si="5"/>
        <v>-0.35064125926801448</v>
      </c>
    </row>
    <row r="48" spans="1:9" x14ac:dyDescent="0.25">
      <c r="B48" t="str">
        <f t="shared" si="3"/>
        <v>Haiku-RFF</v>
      </c>
      <c r="C48" s="12">
        <f t="shared" ref="C48:F48" si="6">C19-C10</f>
        <v>0</v>
      </c>
      <c r="D48" s="12">
        <f t="shared" si="6"/>
        <v>-8.266940646921328E-2</v>
      </c>
      <c r="E48" s="12">
        <f t="shared" si="6"/>
        <v>-0.18849576990834604</v>
      </c>
      <c r="F48" s="12">
        <f t="shared" si="6"/>
        <v>-0.17789081943551222</v>
      </c>
    </row>
    <row r="49" spans="2:6" x14ac:dyDescent="0.25">
      <c r="B49" t="str">
        <f t="shared" si="3"/>
        <v>IPM-NRDC</v>
      </c>
      <c r="C49" s="12">
        <f t="shared" ref="C49:F49" si="7">C20-C11</f>
        <v>0</v>
      </c>
      <c r="D49" s="12">
        <f t="shared" si="7"/>
        <v>2.8070808007638171E-2</v>
      </c>
      <c r="E49" s="12">
        <f t="shared" si="7"/>
        <v>-0.10355115622339617</v>
      </c>
      <c r="F49" s="12">
        <f t="shared" si="7"/>
        <v>-0.12806634685304763</v>
      </c>
    </row>
    <row r="50" spans="2:6" x14ac:dyDescent="0.25">
      <c r="B50" t="str">
        <f t="shared" si="3"/>
        <v>MARKAL-NETL</v>
      </c>
      <c r="C50" s="12">
        <f t="shared" ref="C50:F50" si="8">C21-C12</f>
        <v>0</v>
      </c>
      <c r="D50" s="12">
        <f t="shared" si="8"/>
        <v>1.3756622806829988E-2</v>
      </c>
      <c r="E50" s="12">
        <f t="shared" si="8"/>
        <v>-6.2826329585932816E-2</v>
      </c>
      <c r="F50" s="12">
        <f t="shared" si="8"/>
        <v>-0.29106140234593814</v>
      </c>
    </row>
    <row r="51" spans="2:6" x14ac:dyDescent="0.25">
      <c r="B51" t="str">
        <f t="shared" si="3"/>
        <v>NEMS-RHG</v>
      </c>
      <c r="C51" s="12">
        <f t="shared" ref="C51:F51" si="9">C22-C13</f>
        <v>0</v>
      </c>
      <c r="D51" s="12">
        <f t="shared" si="9"/>
        <v>4.2761002691305783E-2</v>
      </c>
      <c r="E51" s="12">
        <f t="shared" si="9"/>
        <v>-0.2038038943942988</v>
      </c>
      <c r="F51" s="12">
        <f t="shared" si="9"/>
        <v>-0.13034023898928793</v>
      </c>
    </row>
    <row r="52" spans="2:6" x14ac:dyDescent="0.25">
      <c r="B52" t="str">
        <f t="shared" si="3"/>
        <v>ReEDS-NREL</v>
      </c>
      <c r="C52" s="12">
        <f t="shared" ref="C52:F52" si="10">C23-C14</f>
        <v>0</v>
      </c>
      <c r="D52" s="12">
        <f t="shared" si="10"/>
        <v>-8.6944123625594782E-2</v>
      </c>
      <c r="E52" s="12">
        <f t="shared" si="10"/>
        <v>-0.34359066317907505</v>
      </c>
      <c r="F52" s="12">
        <f t="shared" si="10"/>
        <v>-0.35073297004043169</v>
      </c>
    </row>
    <row r="53" spans="2:6" x14ac:dyDescent="0.25">
      <c r="B53" t="str">
        <f t="shared" si="3"/>
        <v>REGEN-EPRI</v>
      </c>
      <c r="C53" s="12">
        <f t="shared" ref="C53:F53" si="11">C24-C15</f>
        <v>0</v>
      </c>
      <c r="D53" s="12">
        <f t="shared" si="11"/>
        <v>-5.1903579115858411E-3</v>
      </c>
      <c r="E53" s="12">
        <f t="shared" si="11"/>
        <v>-5.2244139997552952E-2</v>
      </c>
      <c r="F53" s="12">
        <f t="shared" si="11"/>
        <v>-0.24878664850975052</v>
      </c>
    </row>
    <row r="54" spans="2:6" x14ac:dyDescent="0.25">
      <c r="B54" t="str">
        <f t="shared" si="3"/>
        <v>RIO-REPEAT</v>
      </c>
      <c r="C54" s="12">
        <f t="shared" ref="C54:F54" si="12">C25-C16</f>
        <v>0</v>
      </c>
      <c r="D54" s="12">
        <f t="shared" si="12"/>
        <v>1.0207908003833199E-2</v>
      </c>
      <c r="E54" s="12">
        <f t="shared" si="12"/>
        <v>-9.9162534894379317E-2</v>
      </c>
      <c r="F54" s="12">
        <f t="shared" si="12"/>
        <v>-0.16957626765551437</v>
      </c>
    </row>
    <row r="56" spans="2:6" x14ac:dyDescent="0.25">
      <c r="B56" t="s">
        <v>46</v>
      </c>
      <c r="E56" s="21">
        <f>MIN(E46:E54)</f>
        <v>-0.34359066317907505</v>
      </c>
      <c r="F56" s="21">
        <f>MIN(F46:F54)</f>
        <v>-0.3591530641066748</v>
      </c>
    </row>
    <row r="57" spans="2:6" x14ac:dyDescent="0.25">
      <c r="B57" t="s">
        <v>48</v>
      </c>
      <c r="E57" s="21">
        <f>MAX(E46:E54)</f>
        <v>-5.2244139997552952E-2</v>
      </c>
      <c r="F57" s="21">
        <f>MAX(F46:F54)</f>
        <v>-0.12806634685304763</v>
      </c>
    </row>
  </sheetData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E3D95-E72E-4655-961D-E69920201887}">
  <dimension ref="A1:BC46"/>
  <sheetViews>
    <sheetView topLeftCell="A40" zoomScale="85" zoomScaleNormal="85" workbookViewId="0">
      <selection activeCell="O15" sqref="O15"/>
    </sheetView>
  </sheetViews>
  <sheetFormatPr defaultRowHeight="15" x14ac:dyDescent="0.25"/>
  <cols>
    <col min="1" max="1" width="18.140625" customWidth="1"/>
    <col min="2" max="3" width="12.85546875" bestFit="1" customWidth="1"/>
    <col min="7" max="7" width="19" bestFit="1" customWidth="1"/>
    <col min="8" max="8" width="15.28515625" customWidth="1"/>
  </cols>
  <sheetData>
    <row r="1" spans="1:43" x14ac:dyDescent="0.25">
      <c r="A1" s="5"/>
      <c r="B1" s="5"/>
      <c r="C1" s="5"/>
      <c r="D1" s="5"/>
      <c r="E1" s="5"/>
      <c r="F1" s="5"/>
      <c r="G1" s="5"/>
      <c r="H1" s="5"/>
      <c r="I1" s="5"/>
      <c r="J1" s="5"/>
    </row>
    <row r="2" spans="1:43" x14ac:dyDescent="0.25">
      <c r="A2" s="5"/>
      <c r="B2" s="5"/>
      <c r="C2" s="5"/>
      <c r="D2" s="5"/>
      <c r="E2" s="5"/>
      <c r="F2" s="5"/>
      <c r="G2" s="5"/>
      <c r="H2" s="5"/>
      <c r="I2" s="5"/>
      <c r="J2" s="5"/>
    </row>
    <row r="3" spans="1:43" x14ac:dyDescent="0.25">
      <c r="A3" s="5"/>
      <c r="B3" s="6"/>
      <c r="C3" s="6"/>
      <c r="D3" s="6"/>
      <c r="E3" s="5"/>
      <c r="F3" s="5"/>
      <c r="G3" s="5"/>
      <c r="H3" s="6"/>
      <c r="I3" s="6"/>
      <c r="J3" s="6"/>
    </row>
    <row r="4" spans="1:43" x14ac:dyDescent="0.25">
      <c r="A4" s="5"/>
      <c r="B4" s="6"/>
      <c r="C4" s="6"/>
      <c r="D4" s="6"/>
      <c r="E4" s="5"/>
      <c r="F4" s="5"/>
      <c r="G4" s="5"/>
      <c r="H4" s="6"/>
      <c r="I4" s="6"/>
      <c r="J4" s="6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43" x14ac:dyDescent="0.25">
      <c r="A5" s="5"/>
      <c r="B5" s="6"/>
      <c r="C5" s="6"/>
      <c r="D5" s="6"/>
      <c r="E5" s="5"/>
      <c r="F5" s="5"/>
      <c r="G5" s="5"/>
      <c r="H5" s="6"/>
      <c r="I5" s="6"/>
      <c r="J5" s="6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43" x14ac:dyDescent="0.25">
      <c r="A6" s="5"/>
      <c r="B6" s="6"/>
      <c r="C6" s="6"/>
      <c r="D6" s="6"/>
      <c r="E6" s="5"/>
      <c r="F6" s="5"/>
      <c r="G6" s="5"/>
      <c r="H6" s="6"/>
      <c r="I6" s="6"/>
      <c r="J6" s="6"/>
      <c r="N6" t="s">
        <v>56</v>
      </c>
      <c r="AF6" t="s">
        <v>57</v>
      </c>
    </row>
    <row r="7" spans="1:43" x14ac:dyDescent="0.25">
      <c r="A7" s="5"/>
      <c r="B7" s="6"/>
      <c r="C7" s="6"/>
      <c r="D7" s="6"/>
      <c r="E7" s="5"/>
      <c r="F7" s="5"/>
      <c r="G7" s="5"/>
      <c r="H7" s="6"/>
      <c r="I7" s="6"/>
      <c r="J7" s="6"/>
      <c r="O7" t="s">
        <v>58</v>
      </c>
      <c r="Q7" t="s">
        <v>59</v>
      </c>
      <c r="AB7" t="s">
        <v>60</v>
      </c>
      <c r="AG7" t="s">
        <v>58</v>
      </c>
      <c r="AI7" t="str">
        <f>Q7</f>
        <v>2030 IRA</v>
      </c>
    </row>
    <row r="8" spans="1:43" ht="17.25" x14ac:dyDescent="0.25">
      <c r="A8" s="5"/>
      <c r="B8" s="6"/>
      <c r="C8" s="6"/>
      <c r="D8" s="6"/>
      <c r="E8" s="5"/>
      <c r="F8" s="5"/>
      <c r="G8" s="5"/>
      <c r="H8" s="6"/>
      <c r="I8" s="6"/>
      <c r="J8" s="6"/>
      <c r="O8">
        <v>2005</v>
      </c>
      <c r="P8">
        <v>2021</v>
      </c>
      <c r="Q8" t="s">
        <v>7</v>
      </c>
      <c r="R8" t="s">
        <v>28</v>
      </c>
      <c r="S8" t="s">
        <v>61</v>
      </c>
      <c r="T8" t="s">
        <v>62</v>
      </c>
      <c r="U8" t="s">
        <v>31</v>
      </c>
      <c r="V8" t="s">
        <v>33</v>
      </c>
      <c r="W8" t="s">
        <v>63</v>
      </c>
      <c r="X8" t="s">
        <v>64</v>
      </c>
      <c r="Y8" t="s">
        <v>37</v>
      </c>
      <c r="AG8">
        <f>O8</f>
        <v>2005</v>
      </c>
      <c r="AH8">
        <f>P8</f>
        <v>2021</v>
      </c>
      <c r="AI8" t="str">
        <f>Q8</f>
        <v>EPS-EI</v>
      </c>
      <c r="AJ8" t="str">
        <f t="shared" ref="AJ8:AQ8" si="0">R8</f>
        <v>GCAM-CGS</v>
      </c>
      <c r="AK8" t="str">
        <f t="shared" si="0"/>
        <v>Haiku-RFF *</v>
      </c>
      <c r="AL8" t="str">
        <f t="shared" si="0"/>
        <v>IPM-NRDC *</v>
      </c>
      <c r="AM8" t="str">
        <f t="shared" si="0"/>
        <v>MARKAL-NETL</v>
      </c>
      <c r="AN8" t="str">
        <f t="shared" si="0"/>
        <v>NEMS-RHG</v>
      </c>
      <c r="AO8" t="str">
        <f t="shared" si="0"/>
        <v>ReEDS-NREL *</v>
      </c>
      <c r="AP8" t="str">
        <f t="shared" si="0"/>
        <v>REGEN-EPRI †</v>
      </c>
      <c r="AQ8" t="str">
        <f t="shared" si="0"/>
        <v>RIO-REPEAT</v>
      </c>
    </row>
    <row r="9" spans="1:43" x14ac:dyDescent="0.25">
      <c r="A9" s="5"/>
      <c r="B9" s="6"/>
      <c r="C9" s="6"/>
      <c r="D9" s="6"/>
      <c r="E9" s="5"/>
      <c r="F9" s="5"/>
      <c r="G9" s="5"/>
      <c r="H9" s="6"/>
      <c r="I9" s="6"/>
      <c r="J9" s="6"/>
      <c r="N9" t="s">
        <v>8</v>
      </c>
      <c r="O9" s="6">
        <f>'[1]Data Sector'!B57</f>
        <v>2400.1</v>
      </c>
      <c r="P9" s="6">
        <f>'[1]Data Sector'!C57</f>
        <v>1551</v>
      </c>
      <c r="Q9" s="3">
        <f>Raw!K4</f>
        <v>602.70000000000005</v>
      </c>
      <c r="R9" s="3">
        <f>Raw!K12</f>
        <v>679.65905481321704</v>
      </c>
      <c r="S9" s="3">
        <f>Raw!K20</f>
        <v>852.35702421205724</v>
      </c>
      <c r="T9" s="3">
        <f>Raw!K28</f>
        <v>827.38919856090286</v>
      </c>
      <c r="U9" s="3">
        <f>Raw!K36</f>
        <v>1232.67</v>
      </c>
      <c r="V9" s="3">
        <f>Raw!K44</f>
        <v>482.81984665287968</v>
      </c>
      <c r="W9" s="3">
        <f>Raw!K52</f>
        <v>413.51352477128199</v>
      </c>
      <c r="X9" s="3">
        <f>Raw!K60</f>
        <v>999.66625419476827</v>
      </c>
      <c r="Y9" s="3">
        <f>Raw!K68</f>
        <v>743</v>
      </c>
      <c r="Z9" s="3"/>
      <c r="AA9" s="5"/>
      <c r="AB9" s="5"/>
      <c r="AC9" s="5"/>
      <c r="AD9" s="5"/>
      <c r="AF9" t="str">
        <f>N9</f>
        <v>Electric</v>
      </c>
      <c r="AG9" s="6">
        <f t="shared" ref="AG9:AH15" si="1">O9-$O9</f>
        <v>0</v>
      </c>
      <c r="AH9" s="6">
        <f t="shared" si="1"/>
        <v>-849.09999999999991</v>
      </c>
      <c r="AI9" s="6">
        <f t="shared" ref="AI9:AQ9" si="2">Q9-Q27</f>
        <v>-1797.3574856406469</v>
      </c>
      <c r="AJ9" s="6">
        <f t="shared" si="2"/>
        <v>-1737.4409451867828</v>
      </c>
      <c r="AK9" s="6">
        <f t="shared" si="2"/>
        <v>-1430.0171026136704</v>
      </c>
      <c r="AL9" s="6">
        <f t="shared" si="2"/>
        <v>-1572.7108014390969</v>
      </c>
      <c r="AM9" s="6">
        <f t="shared" si="2"/>
        <v>-1105.8400000000001</v>
      </c>
      <c r="AN9" s="6">
        <f t="shared" si="2"/>
        <v>-1954.7131890534201</v>
      </c>
      <c r="AO9" s="6">
        <f t="shared" si="2"/>
        <v>-1986.586475228718</v>
      </c>
      <c r="AP9" s="6">
        <f t="shared" si="2"/>
        <v>-1400.4337458052316</v>
      </c>
      <c r="AQ9" s="6">
        <f t="shared" si="2"/>
        <v>-1657</v>
      </c>
    </row>
    <row r="10" spans="1:43" x14ac:dyDescent="0.25">
      <c r="A10" s="5"/>
      <c r="B10" s="6"/>
      <c r="C10" s="6"/>
      <c r="D10" s="6"/>
      <c r="E10" s="5"/>
      <c r="F10" s="5"/>
      <c r="G10" s="5"/>
      <c r="H10" s="6"/>
      <c r="I10" s="6"/>
      <c r="J10" s="6"/>
      <c r="N10" t="s">
        <v>13</v>
      </c>
      <c r="O10" s="6">
        <f>'[1]Data Sector'!B58</f>
        <v>851.5</v>
      </c>
      <c r="P10" s="6">
        <f>'[1]Data Sector'!C58</f>
        <v>777.34664804469276</v>
      </c>
      <c r="Q10" s="3">
        <f>Raw!K5</f>
        <v>838.78235799999993</v>
      </c>
      <c r="R10" s="3">
        <f>Raw!K13</f>
        <v>1015.73661606983</v>
      </c>
      <c r="S10" s="3"/>
      <c r="T10" s="3"/>
      <c r="U10" s="3">
        <f>Raw!K37</f>
        <v>1076.1300000000001</v>
      </c>
      <c r="V10" s="3">
        <f>Raw!K45</f>
        <v>815.4119260782594</v>
      </c>
      <c r="W10" s="3"/>
      <c r="X10" s="3">
        <f>Raw!K61</f>
        <v>929.87779969934127</v>
      </c>
      <c r="Y10" s="3">
        <f>Raw!K69</f>
        <v>737</v>
      </c>
      <c r="Z10" s="3"/>
      <c r="AA10" s="5"/>
      <c r="AB10" s="5"/>
      <c r="AC10" s="5"/>
      <c r="AD10" s="5"/>
      <c r="AF10" t="str">
        <f t="shared" ref="AF10:AF15" si="3">N10</f>
        <v>Industry</v>
      </c>
      <c r="AG10" s="6">
        <f t="shared" si="1"/>
        <v>0</v>
      </c>
      <c r="AH10" s="6">
        <f t="shared" si="1"/>
        <v>-74.153351955307244</v>
      </c>
      <c r="AI10" s="6">
        <f t="shared" ref="AI10:AN15" si="4">Q10-Q28</f>
        <v>-247.98562062714632</v>
      </c>
      <c r="AJ10" s="6">
        <f t="shared" si="4"/>
        <v>-174.66338393017008</v>
      </c>
      <c r="AK10" s="6">
        <f t="shared" si="4"/>
        <v>0</v>
      </c>
      <c r="AL10" s="6">
        <f t="shared" si="4"/>
        <v>0</v>
      </c>
      <c r="AM10" s="6">
        <f t="shared" si="4"/>
        <v>121.69000000000005</v>
      </c>
      <c r="AN10" s="6">
        <f t="shared" si="4"/>
        <v>-36.088073921737987</v>
      </c>
      <c r="AO10" s="6">
        <f t="shared" ref="AO10:AO15" si="5">W10-W28</f>
        <v>0</v>
      </c>
      <c r="AP10" s="6">
        <f t="shared" ref="AP10:AQ15" si="6">X10-X28</f>
        <v>78.377799699341267</v>
      </c>
      <c r="AQ10" s="6">
        <f t="shared" si="6"/>
        <v>-113</v>
      </c>
    </row>
    <row r="11" spans="1:43" x14ac:dyDescent="0.25">
      <c r="A11" s="5"/>
      <c r="B11" s="6"/>
      <c r="C11" s="6"/>
      <c r="D11" s="6"/>
      <c r="E11" s="5"/>
      <c r="F11" s="5"/>
      <c r="G11" s="5"/>
      <c r="H11" s="6"/>
      <c r="I11" s="6"/>
      <c r="J11" s="6"/>
      <c r="N11" t="s">
        <v>16</v>
      </c>
      <c r="O11" s="6">
        <f>'[1]Data Sector'!B59</f>
        <v>586</v>
      </c>
      <c r="P11" s="6">
        <f>'[1]Data Sector'!C59</f>
        <v>559</v>
      </c>
      <c r="Q11" s="3">
        <f>Raw!K6</f>
        <v>525.17599999999993</v>
      </c>
      <c r="R11" s="3">
        <f>Raw!K14</f>
        <v>454.81527759807699</v>
      </c>
      <c r="S11" s="3"/>
      <c r="T11" s="3"/>
      <c r="U11" s="3">
        <f>Raw!K38</f>
        <v>259.2</v>
      </c>
      <c r="V11" s="3">
        <f>Raw!K46</f>
        <v>571.0736249999992</v>
      </c>
      <c r="W11" s="3"/>
      <c r="X11" s="3">
        <f>Raw!K62</f>
        <v>491.90305488677882</v>
      </c>
      <c r="Y11" s="3">
        <f>Raw!K70</f>
        <v>590</v>
      </c>
      <c r="Z11" s="3"/>
      <c r="AA11" s="5"/>
      <c r="AB11" s="5"/>
      <c r="AC11" s="5"/>
      <c r="AD11" s="5"/>
      <c r="AF11" t="str">
        <f t="shared" si="3"/>
        <v>Buildings</v>
      </c>
      <c r="AG11" s="6">
        <f t="shared" si="1"/>
        <v>0</v>
      </c>
      <c r="AH11" s="6">
        <f t="shared" si="1"/>
        <v>-27</v>
      </c>
      <c r="AI11" s="6">
        <f t="shared" si="4"/>
        <v>-60.851533701791595</v>
      </c>
      <c r="AJ11" s="6">
        <f t="shared" si="4"/>
        <v>-131.18472240192301</v>
      </c>
      <c r="AK11" s="6">
        <f t="shared" si="4"/>
        <v>0</v>
      </c>
      <c r="AL11" s="6">
        <f t="shared" si="4"/>
        <v>0</v>
      </c>
      <c r="AM11" s="6">
        <f t="shared" si="4"/>
        <v>-304.67</v>
      </c>
      <c r="AN11" s="6">
        <f t="shared" si="4"/>
        <v>-14.926374999999666</v>
      </c>
      <c r="AO11" s="6">
        <f t="shared" si="5"/>
        <v>0</v>
      </c>
      <c r="AP11" s="6">
        <f t="shared" si="6"/>
        <v>-94.096945113221182</v>
      </c>
      <c r="AQ11" s="6">
        <f t="shared" si="6"/>
        <v>5</v>
      </c>
    </row>
    <row r="12" spans="1:43" x14ac:dyDescent="0.25">
      <c r="A12" s="5"/>
      <c r="B12" s="5"/>
      <c r="C12" s="5"/>
      <c r="D12" s="5"/>
      <c r="E12" s="5"/>
      <c r="F12" s="5"/>
      <c r="G12" s="5"/>
      <c r="H12" s="6"/>
      <c r="I12" s="6"/>
      <c r="J12" s="6"/>
      <c r="N12" t="s">
        <v>19</v>
      </c>
      <c r="O12" s="6">
        <f>'[1]Data Sector'!B60</f>
        <v>1858.6</v>
      </c>
      <c r="P12" s="6">
        <f>'[1]Data Sector'!C60</f>
        <v>1699.7304573804574</v>
      </c>
      <c r="Q12" s="3">
        <f>Raw!K7</f>
        <v>1380.345127</v>
      </c>
      <c r="R12" s="3">
        <f>Raw!K15</f>
        <v>1357.1796423220101</v>
      </c>
      <c r="S12" s="3"/>
      <c r="T12" s="3"/>
      <c r="U12" s="3">
        <f>Raw!K39</f>
        <v>1380.98</v>
      </c>
      <c r="V12" s="3">
        <f>Raw!K47</f>
        <v>1492.6608476410065</v>
      </c>
      <c r="W12" s="3"/>
      <c r="X12" s="3">
        <f>Raw!K63</f>
        <v>1499.1674052122032</v>
      </c>
      <c r="Y12" s="3">
        <f>Raw!K71</f>
        <v>1520</v>
      </c>
      <c r="Z12" s="3"/>
      <c r="AA12" s="5"/>
      <c r="AB12" s="5"/>
      <c r="AC12" s="5"/>
      <c r="AD12" s="5"/>
      <c r="AF12" t="str">
        <f t="shared" si="3"/>
        <v>Transport</v>
      </c>
      <c r="AG12" s="6">
        <f t="shared" si="1"/>
        <v>0</v>
      </c>
      <c r="AH12" s="6">
        <f t="shared" si="1"/>
        <v>-158.86954261954247</v>
      </c>
      <c r="AI12" s="6">
        <f t="shared" si="4"/>
        <v>-478.20704237090672</v>
      </c>
      <c r="AJ12" s="6">
        <f t="shared" si="4"/>
        <v>-511.62035767798989</v>
      </c>
      <c r="AK12" s="6">
        <f t="shared" si="4"/>
        <v>0</v>
      </c>
      <c r="AL12" s="6">
        <f t="shared" si="4"/>
        <v>0</v>
      </c>
      <c r="AM12" s="6">
        <f t="shared" si="4"/>
        <v>-766.67999999999984</v>
      </c>
      <c r="AN12" s="6">
        <f t="shared" si="4"/>
        <v>-384.40611665268807</v>
      </c>
      <c r="AO12" s="6">
        <f t="shared" si="5"/>
        <v>0</v>
      </c>
      <c r="AP12" s="6">
        <f t="shared" si="6"/>
        <v>-472.73259478779664</v>
      </c>
      <c r="AQ12" s="6">
        <f t="shared" si="6"/>
        <v>-336</v>
      </c>
    </row>
    <row r="13" spans="1:43" x14ac:dyDescent="0.25">
      <c r="A13" s="5"/>
      <c r="B13" s="5"/>
      <c r="C13" s="5"/>
      <c r="D13" s="5"/>
      <c r="E13" s="5"/>
      <c r="F13" s="5"/>
      <c r="G13" s="5"/>
      <c r="H13" s="6"/>
      <c r="I13" s="6"/>
      <c r="J13" s="6"/>
      <c r="N13" t="s">
        <v>65</v>
      </c>
      <c r="O13" s="6">
        <f>'[1]Data Sector'!B61</f>
        <v>554.70344514789053</v>
      </c>
      <c r="P13" s="6">
        <f>'[1]Data Sector'!C61</f>
        <v>412.92289457484895</v>
      </c>
      <c r="Q13" s="3">
        <f>Raw!K8+Raw!K11</f>
        <v>313.96624200000002</v>
      </c>
      <c r="R13" s="3">
        <f>Raw!K16</f>
        <v>27.760581674310799</v>
      </c>
      <c r="S13" s="3"/>
      <c r="T13" s="3"/>
      <c r="U13" s="3">
        <f>Raw!K40</f>
        <v>29.61</v>
      </c>
      <c r="V13" s="3">
        <f>Raw!K48</f>
        <v>369.45717083484851</v>
      </c>
      <c r="W13" s="3"/>
      <c r="X13" s="3"/>
      <c r="Y13" s="3">
        <f>Raw!K72</f>
        <v>106</v>
      </c>
      <c r="Z13" s="3"/>
      <c r="AA13" s="5"/>
      <c r="AB13" s="5"/>
      <c r="AC13" s="5"/>
      <c r="AD13" s="5"/>
      <c r="AF13" t="str">
        <f t="shared" si="3"/>
        <v>Other CO2</v>
      </c>
      <c r="AG13" s="6">
        <f t="shared" si="1"/>
        <v>0</v>
      </c>
      <c r="AH13" s="6">
        <f t="shared" si="1"/>
        <v>-141.78055057304158</v>
      </c>
      <c r="AI13" s="6">
        <f t="shared" si="4"/>
        <v>107.76796419259438</v>
      </c>
      <c r="AJ13" s="6">
        <f t="shared" si="4"/>
        <v>-43.539418325689198</v>
      </c>
      <c r="AK13" s="6">
        <f t="shared" si="4"/>
        <v>0</v>
      </c>
      <c r="AL13" s="6">
        <f t="shared" si="4"/>
        <v>0</v>
      </c>
      <c r="AM13" s="6">
        <f t="shared" si="4"/>
        <v>1.1099999999999994</v>
      </c>
      <c r="AN13" s="6">
        <f t="shared" si="4"/>
        <v>-11.936519518359034</v>
      </c>
      <c r="AO13" s="6">
        <f t="shared" si="5"/>
        <v>0</v>
      </c>
      <c r="AP13" s="6">
        <f t="shared" si="6"/>
        <v>0</v>
      </c>
      <c r="AQ13" s="6">
        <f t="shared" si="6"/>
        <v>-23</v>
      </c>
    </row>
    <row r="14" spans="1:43" x14ac:dyDescent="0.25">
      <c r="A14" s="5"/>
      <c r="B14" s="5"/>
      <c r="C14" s="5"/>
      <c r="D14" s="5"/>
      <c r="E14" s="5"/>
      <c r="F14" s="5"/>
      <c r="G14" s="5"/>
      <c r="H14" s="6"/>
      <c r="I14" s="6"/>
      <c r="J14" s="6"/>
      <c r="N14" t="s">
        <v>23</v>
      </c>
      <c r="O14" s="6">
        <f>'[1]Data Sector'!B62</f>
        <v>1297.2244941105009</v>
      </c>
      <c r="P14" s="6">
        <f>'[1]Data Sector'!C62</f>
        <v>1312.5819103199692</v>
      </c>
      <c r="Q14" s="3">
        <f>Raw!K9</f>
        <v>1227.3413999999998</v>
      </c>
      <c r="R14" s="3">
        <f>Raw!K17</f>
        <v>1298.9020438374814</v>
      </c>
      <c r="S14" s="3"/>
      <c r="T14" s="3"/>
      <c r="U14" s="3"/>
      <c r="V14" s="3">
        <f>Raw!K49</f>
        <v>1135.6006046832952</v>
      </c>
      <c r="W14" s="3"/>
      <c r="X14" s="3"/>
      <c r="Y14" s="3">
        <f>Raw!K73</f>
        <v>1172.3</v>
      </c>
      <c r="Z14" s="3"/>
      <c r="AA14" s="5"/>
      <c r="AB14" s="5"/>
      <c r="AC14" s="5"/>
      <c r="AD14" s="5"/>
      <c r="AF14" t="str">
        <f t="shared" si="3"/>
        <v>Non-CO2 GHG</v>
      </c>
      <c r="AG14" s="6">
        <f t="shared" si="1"/>
        <v>0</v>
      </c>
      <c r="AH14" s="6">
        <f t="shared" si="1"/>
        <v>15.357416209468283</v>
      </c>
      <c r="AI14" s="6">
        <f t="shared" si="4"/>
        <v>-111.21546292280891</v>
      </c>
      <c r="AJ14" s="6">
        <f t="shared" si="4"/>
        <v>-32.605517047269586</v>
      </c>
      <c r="AK14" s="6">
        <f t="shared" si="4"/>
        <v>0</v>
      </c>
      <c r="AL14" s="6">
        <f t="shared" si="4"/>
        <v>0</v>
      </c>
      <c r="AM14" s="6"/>
      <c r="AN14" s="6">
        <f t="shared" si="4"/>
        <v>-161.33949137873492</v>
      </c>
      <c r="AO14" s="6">
        <f t="shared" si="5"/>
        <v>0</v>
      </c>
      <c r="AP14" s="6">
        <f t="shared" si="6"/>
        <v>0</v>
      </c>
      <c r="AQ14" s="6">
        <f t="shared" si="6"/>
        <v>-166.70000000000005</v>
      </c>
    </row>
    <row r="15" spans="1:43" x14ac:dyDescent="0.25">
      <c r="A15" s="5"/>
      <c r="B15" s="5"/>
      <c r="C15" s="5"/>
      <c r="D15" s="5"/>
      <c r="E15" s="5"/>
      <c r="F15" s="5"/>
      <c r="G15" s="5"/>
      <c r="H15" s="6"/>
      <c r="I15" s="6"/>
      <c r="J15" s="6"/>
      <c r="N15" t="s">
        <v>25</v>
      </c>
      <c r="O15" s="6">
        <f>'[1]Data Sector'!B63</f>
        <v>-789.79315967923401</v>
      </c>
      <c r="P15" s="6">
        <f>'[1]Data Sector'!C63</f>
        <v>-758.943306442927</v>
      </c>
      <c r="Q15" s="3">
        <f>Raw!K10</f>
        <v>-791.18499999999995</v>
      </c>
      <c r="R15" s="3">
        <f>Raw!K18</f>
        <v>-812.2</v>
      </c>
      <c r="S15" s="3"/>
      <c r="T15" s="3"/>
      <c r="U15" s="3">
        <f>Raw!K42</f>
        <v>-749.61</v>
      </c>
      <c r="V15" s="3">
        <f>Raw!K50</f>
        <v>-848.66523235975092</v>
      </c>
      <c r="W15" s="3"/>
      <c r="X15" s="3"/>
      <c r="Y15" s="3">
        <f>Raw!K74</f>
        <v>-795.5</v>
      </c>
      <c r="Z15" s="3"/>
      <c r="AA15" s="5"/>
      <c r="AB15" s="6"/>
      <c r="AC15" s="6"/>
      <c r="AD15" s="5"/>
      <c r="AF15" t="str">
        <f t="shared" si="3"/>
        <v>Sink</v>
      </c>
      <c r="AG15" s="6">
        <f t="shared" si="1"/>
        <v>0</v>
      </c>
      <c r="AH15" s="6">
        <f t="shared" si="1"/>
        <v>30.849853236307013</v>
      </c>
      <c r="AI15" s="6">
        <f t="shared" si="4"/>
        <v>39.940536385044084</v>
      </c>
      <c r="AJ15" s="6">
        <f t="shared" si="4"/>
        <v>18.799999999999955</v>
      </c>
      <c r="AK15" s="6">
        <f t="shared" si="4"/>
        <v>0</v>
      </c>
      <c r="AL15" s="6">
        <f t="shared" si="4"/>
        <v>0</v>
      </c>
      <c r="AM15" s="6">
        <f t="shared" si="4"/>
        <v>-26.610000000000014</v>
      </c>
      <c r="AN15" s="6">
        <f t="shared" si="4"/>
        <v>-58.965232359751781</v>
      </c>
      <c r="AO15" s="6">
        <f t="shared" si="5"/>
        <v>0</v>
      </c>
      <c r="AP15" s="6">
        <f t="shared" si="6"/>
        <v>0</v>
      </c>
      <c r="AQ15" s="6">
        <f t="shared" si="6"/>
        <v>-5.7068403207659912</v>
      </c>
    </row>
    <row r="16" spans="1:43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M16" s="2"/>
      <c r="N16" t="s">
        <v>17</v>
      </c>
      <c r="O16" s="2">
        <f>SUM(O9:O15)</f>
        <v>6758.3347795791569</v>
      </c>
      <c r="P16" s="2">
        <f t="shared" ref="P16:Y16" si="7">SUM(P9:P15)</f>
        <v>5553.6386038770415</v>
      </c>
      <c r="Q16" s="2">
        <f t="shared" si="7"/>
        <v>4097.1261269999995</v>
      </c>
      <c r="R16" s="2">
        <f t="shared" ref="R16" si="8">SUM(R9:R15)</f>
        <v>4021.8532163149257</v>
      </c>
      <c r="S16" s="2"/>
      <c r="T16" s="2"/>
      <c r="U16" s="2">
        <f t="shared" si="7"/>
        <v>3228.98</v>
      </c>
      <c r="V16" s="2">
        <f t="shared" si="7"/>
        <v>4018.3587885305378</v>
      </c>
      <c r="W16" s="2"/>
      <c r="X16" s="2">
        <f t="shared" si="7"/>
        <v>3920.6145139930914</v>
      </c>
      <c r="Y16" s="2">
        <f t="shared" si="7"/>
        <v>4072.8</v>
      </c>
      <c r="Z16" s="2"/>
      <c r="AA16" s="5"/>
      <c r="AB16" s="6"/>
      <c r="AC16" s="6"/>
      <c r="AD16" s="6"/>
      <c r="AF16" s="5" t="s">
        <v>17</v>
      </c>
      <c r="AG16" s="6">
        <f>SUM(AG9:AG15)</f>
        <v>0</v>
      </c>
      <c r="AH16" s="6">
        <f>SUM(AH9:AH15)</f>
        <v>-1204.6961757021159</v>
      </c>
      <c r="AI16" s="6">
        <f t="shared" ref="AI16:AJ16" si="9">SUM(AI9:AI15)</f>
        <v>-2547.9086446856622</v>
      </c>
      <c r="AJ16" s="6">
        <f t="shared" si="9"/>
        <v>-2612.2543445698238</v>
      </c>
      <c r="AK16" s="6">
        <f t="shared" ref="AK16:AQ16" si="10">SUM(AK9:AK15)</f>
        <v>-1430.0171026136704</v>
      </c>
      <c r="AL16" s="6">
        <f t="shared" si="10"/>
        <v>-1572.7108014390969</v>
      </c>
      <c r="AM16" s="6">
        <f t="shared" si="10"/>
        <v>-2081</v>
      </c>
      <c r="AN16" s="6">
        <f t="shared" si="10"/>
        <v>-2622.3749978846918</v>
      </c>
      <c r="AO16" s="6">
        <f t="shared" si="10"/>
        <v>-1986.586475228718</v>
      </c>
      <c r="AP16" s="6">
        <f t="shared" si="10"/>
        <v>-1888.8854860069082</v>
      </c>
      <c r="AQ16" s="6">
        <f t="shared" si="10"/>
        <v>-2296.4068403207657</v>
      </c>
    </row>
    <row r="17" spans="1:47" x14ac:dyDescent="0.25">
      <c r="A17" s="5"/>
      <c r="B17" s="5"/>
      <c r="C17" s="5"/>
      <c r="D17" s="5"/>
      <c r="E17" s="5"/>
      <c r="F17" s="5"/>
      <c r="G17" s="5"/>
      <c r="H17" s="7"/>
      <c r="I17" s="7"/>
      <c r="J17" s="7"/>
      <c r="N17" t="s">
        <v>9</v>
      </c>
      <c r="O17" s="2">
        <f>SUM(O9:O12)</f>
        <v>5696.2</v>
      </c>
      <c r="P17" s="2">
        <f t="shared" ref="P17:X17" si="11">SUM(P9:P12)</f>
        <v>4587.07710542515</v>
      </c>
      <c r="Q17" s="2">
        <f t="shared" si="11"/>
        <v>3347.0034850000002</v>
      </c>
      <c r="R17" s="2">
        <f t="shared" ref="R17" si="12">SUM(R9:R12)</f>
        <v>3507.3905908031338</v>
      </c>
      <c r="S17" s="2"/>
      <c r="T17" s="2"/>
      <c r="U17" s="2">
        <f t="shared" si="11"/>
        <v>3948.98</v>
      </c>
      <c r="V17" s="2">
        <f t="shared" si="11"/>
        <v>3361.9662453721448</v>
      </c>
      <c r="W17" s="2"/>
      <c r="X17" s="2">
        <f t="shared" si="11"/>
        <v>3920.6145139930914</v>
      </c>
      <c r="Y17" s="2">
        <f t="shared" ref="Y17" si="13">SUM(Y9:Y12)</f>
        <v>3590</v>
      </c>
      <c r="Z17" s="2"/>
      <c r="AA17" s="5"/>
      <c r="AB17" s="6"/>
      <c r="AC17" s="6"/>
      <c r="AD17" s="6"/>
      <c r="AE17" s="5"/>
      <c r="AF17" s="5"/>
      <c r="AG17" s="5"/>
      <c r="AH17" s="5"/>
      <c r="AI17" s="5"/>
      <c r="AJ17" s="5"/>
      <c r="AK17" s="5"/>
      <c r="AS17" t="s">
        <v>46</v>
      </c>
      <c r="AT17" t="s">
        <v>48</v>
      </c>
    </row>
    <row r="18" spans="1:47" x14ac:dyDescent="0.25">
      <c r="A18" s="5"/>
      <c r="B18" s="5"/>
      <c r="C18" s="5"/>
      <c r="D18" s="5"/>
      <c r="E18" s="5"/>
      <c r="F18" s="5"/>
      <c r="G18" s="5"/>
      <c r="H18" s="7"/>
      <c r="I18" s="7"/>
      <c r="J18" s="7"/>
      <c r="AB18" t="s">
        <v>46</v>
      </c>
      <c r="AC18" s="5" t="s">
        <v>48</v>
      </c>
      <c r="AD18" s="5"/>
      <c r="AE18" s="5"/>
      <c r="AF18" t="s">
        <v>66</v>
      </c>
      <c r="AH18" s="1">
        <f>AH9/AH16</f>
        <v>0.70482501490895089</v>
      </c>
      <c r="AI18" s="1">
        <f t="shared" ref="AI18:AQ18" si="14">AI9/AI16</f>
        <v>0.70542461928119427</v>
      </c>
      <c r="AJ18" s="1">
        <f t="shared" ref="AJ18" si="15">AJ9/AJ16</f>
        <v>0.66511170659873009</v>
      </c>
      <c r="AK18" s="1"/>
      <c r="AL18" s="1"/>
      <c r="AM18" s="1">
        <f t="shared" si="14"/>
        <v>0.5313983661701106</v>
      </c>
      <c r="AN18" s="1">
        <f t="shared" si="14"/>
        <v>0.74539804209167904</v>
      </c>
      <c r="AO18" s="1"/>
      <c r="AP18" s="1">
        <f t="shared" si="14"/>
        <v>0.74140743638500795</v>
      </c>
      <c r="AQ18" s="1">
        <f t="shared" si="14"/>
        <v>0.72156203809624064</v>
      </c>
      <c r="AS18" s="10">
        <f>MIN(AI18:AQ18)</f>
        <v>0.5313983661701106</v>
      </c>
      <c r="AT18" s="10">
        <f>MAX(AI18:AQ18)</f>
        <v>0.74539804209167904</v>
      </c>
      <c r="AU18" s="5"/>
    </row>
    <row r="19" spans="1:47" x14ac:dyDescent="0.25">
      <c r="A19" s="5"/>
      <c r="B19" s="5"/>
      <c r="C19" s="5"/>
      <c r="D19" s="5"/>
      <c r="E19" s="5"/>
      <c r="F19" s="5"/>
      <c r="G19" s="5"/>
      <c r="H19" s="7"/>
      <c r="I19" s="7"/>
      <c r="J19" s="7"/>
      <c r="N19" t="s">
        <v>67</v>
      </c>
      <c r="P19" s="1">
        <f t="shared" ref="P19" si="16">($O$16-P16)/$O$16</f>
        <v>0.17825340338898277</v>
      </c>
      <c r="Q19" s="1">
        <f>(SUM(Q27:Q33)-Q16)/SUM(Q27:Q33)</f>
        <v>0.38343044577317198</v>
      </c>
      <c r="R19" s="1">
        <f t="shared" ref="R19:V19" si="17">(SUM(R27:R33)-R16)/SUM(R27:R33)</f>
        <v>0.39376122871023284</v>
      </c>
      <c r="S19" s="1"/>
      <c r="T19" s="1"/>
      <c r="U19" s="1">
        <f t="shared" si="17"/>
        <v>0.39190354765931318</v>
      </c>
      <c r="V19" s="1">
        <f t="shared" si="17"/>
        <v>0.39489235410237544</v>
      </c>
      <c r="W19" s="1"/>
      <c r="X19" s="1"/>
      <c r="Y19" s="1"/>
      <c r="Z19" s="1"/>
      <c r="AB19" s="9">
        <f>MIN(Q19:Z19)</f>
        <v>0.38343044577317198</v>
      </c>
      <c r="AC19" s="10">
        <f>MAX(Q19:Z19)</f>
        <v>0.39489235410237544</v>
      </c>
      <c r="AD19" s="5"/>
      <c r="AE19" s="5"/>
      <c r="AF19" t="s">
        <v>68</v>
      </c>
      <c r="AH19" s="1">
        <f>SUM(AH9,AH12)/AH16</f>
        <v>0.83670020952136082</v>
      </c>
      <c r="AI19" s="1">
        <f t="shared" ref="AI19:AQ19" si="18">SUM(AI9,AI12)/AI16</f>
        <v>0.89311072151579907</v>
      </c>
      <c r="AJ19" s="1">
        <f t="shared" ref="AJ19" si="19">SUM(AJ9,AJ12)/AJ16</f>
        <v>0.86096566650945294</v>
      </c>
      <c r="AK19" s="1"/>
      <c r="AL19" s="1"/>
      <c r="AM19" s="1">
        <f t="shared" si="18"/>
        <v>0.89981739548294093</v>
      </c>
      <c r="AN19" s="1">
        <f t="shared" si="18"/>
        <v>0.89198505461382582</v>
      </c>
      <c r="AO19" s="1"/>
      <c r="AP19" s="1">
        <f t="shared" si="18"/>
        <v>0.99167808449462436</v>
      </c>
      <c r="AQ19" s="1">
        <f t="shared" si="18"/>
        <v>0.86787757509101249</v>
      </c>
      <c r="AS19" s="10">
        <f>MIN(AI19:AQ19)</f>
        <v>0.86096566650945294</v>
      </c>
      <c r="AT19" s="10">
        <f>MAX(AI19:AQ19)</f>
        <v>0.99167808449462436</v>
      </c>
      <c r="AU19" s="5"/>
    </row>
    <row r="20" spans="1:47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N20" t="s">
        <v>8</v>
      </c>
      <c r="P20" s="1">
        <f t="shared" ref="P20" si="20">($O$9-P9)/$O$9</f>
        <v>0.35377692596141824</v>
      </c>
      <c r="Q20" s="1">
        <f>(Q27-Q9)/Q27</f>
        <v>0.74888101488989067</v>
      </c>
      <c r="R20" s="1">
        <f t="shared" ref="R20:Y20" si="21">(R27-R9)/R27</f>
        <v>0.71881219030523469</v>
      </c>
      <c r="S20" s="1">
        <f t="shared" si="21"/>
        <v>0.62654806931346729</v>
      </c>
      <c r="T20" s="1">
        <f t="shared" si="21"/>
        <v>0.65526886439694054</v>
      </c>
      <c r="U20" s="1">
        <f t="shared" si="21"/>
        <v>0.47288230539959208</v>
      </c>
      <c r="V20" s="1">
        <f t="shared" si="21"/>
        <v>0.80192274747448589</v>
      </c>
      <c r="W20" s="1">
        <f t="shared" si="21"/>
        <v>0.82770987676710051</v>
      </c>
      <c r="X20" s="1">
        <f t="shared" si="21"/>
        <v>0.58348974867931824</v>
      </c>
      <c r="Y20" s="1">
        <f t="shared" si="21"/>
        <v>0.69041666666666668</v>
      </c>
      <c r="Z20" s="1"/>
      <c r="AB20" s="9">
        <f>MIN(Q20:Z20)</f>
        <v>0.47288230539959208</v>
      </c>
      <c r="AC20" s="10">
        <f>MAX(Q20:Z20)</f>
        <v>0.82770987676710051</v>
      </c>
      <c r="AD20" s="5"/>
      <c r="AE20" s="5"/>
      <c r="AF20" t="s">
        <v>69</v>
      </c>
      <c r="AH20" s="1">
        <f>AH12/AH16</f>
        <v>0.1318751946124099</v>
      </c>
      <c r="AI20" s="1">
        <f t="shared" ref="AI20:AQ20" si="22">AI12/AI16</f>
        <v>0.18768610223460486</v>
      </c>
      <c r="AJ20" s="1">
        <f t="shared" si="22"/>
        <v>0.19585395991072285</v>
      </c>
      <c r="AK20" s="1"/>
      <c r="AL20" s="1"/>
      <c r="AM20" s="1">
        <f t="shared" si="22"/>
        <v>0.36841902931283027</v>
      </c>
      <c r="AN20" s="1">
        <f t="shared" si="22"/>
        <v>0.14658701252214681</v>
      </c>
      <c r="AO20" s="1"/>
      <c r="AP20" s="1">
        <f t="shared" si="22"/>
        <v>0.25027064810961641</v>
      </c>
      <c r="AQ20" s="1">
        <f t="shared" si="22"/>
        <v>0.14631553699477179</v>
      </c>
      <c r="AS20" s="10">
        <f>MIN(AI20:AQ20)</f>
        <v>0.14631553699477179</v>
      </c>
      <c r="AT20" s="10">
        <f>MAX(AI20:AQ20)</f>
        <v>0.36841902931283027</v>
      </c>
    </row>
    <row r="21" spans="1:47" x14ac:dyDescent="0.25">
      <c r="N21" t="s">
        <v>70</v>
      </c>
      <c r="P21" s="1">
        <f t="shared" ref="P21" si="23">(SUM($O$10:$O$12)-SUM(P10:P12))/SUM($O$10:$O$12)</f>
        <v>7.8888047867130842E-2</v>
      </c>
      <c r="Q21" s="1">
        <f>(SUM(Q28:Q30)-SUM(Q10:Q12))/SUM(Q28:Q30)</f>
        <v>0.22287360737048528</v>
      </c>
      <c r="R21" s="1">
        <f t="shared" ref="R21:Y21" si="24">(SUM(R28:R30)-SUM(R10:R12))/SUM(R28:R30)</f>
        <v>0.22425887852794985</v>
      </c>
      <c r="S21" s="1"/>
      <c r="T21" s="1"/>
      <c r="U21" s="1">
        <f t="shared" si="24"/>
        <v>0.2590474008243383</v>
      </c>
      <c r="V21" s="1">
        <f t="shared" si="24"/>
        <v>0.13136574709909674</v>
      </c>
      <c r="W21" s="1"/>
      <c r="X21" s="1">
        <f t="shared" si="24"/>
        <v>0.14326618765814406</v>
      </c>
      <c r="Y21" s="1">
        <f t="shared" si="24"/>
        <v>0.1349134001823154</v>
      </c>
      <c r="Z21" s="1"/>
      <c r="AB21" s="9">
        <f>MIN(Q21:Z21)</f>
        <v>0.13136574709909674</v>
      </c>
      <c r="AC21" s="10">
        <f>MAX(Q21:Z21)</f>
        <v>0.2590474008243383</v>
      </c>
      <c r="AD21" s="5"/>
      <c r="AE21" s="5"/>
      <c r="AF21" t="s">
        <v>71</v>
      </c>
      <c r="AG21" s="1">
        <v>0</v>
      </c>
      <c r="AH21" s="1">
        <f>AH16/$O$16</f>
        <v>-0.17825340338898282</v>
      </c>
      <c r="AI21" s="1">
        <f t="shared" ref="AI21:AQ21" si="25">AI16/$O$16</f>
        <v>-0.37700243148421259</v>
      </c>
      <c r="AJ21" s="1">
        <f t="shared" si="25"/>
        <v>-0.38652337147649996</v>
      </c>
      <c r="AK21" s="1"/>
      <c r="AL21" s="1"/>
      <c r="AM21" s="1">
        <f t="shared" si="25"/>
        <v>-0.30791608700532358</v>
      </c>
      <c r="AN21" s="1">
        <f t="shared" si="25"/>
        <v>-0.3880208784282787</v>
      </c>
      <c r="AO21" s="1"/>
      <c r="AP21" s="1">
        <f t="shared" si="25"/>
        <v>-0.27948977782431333</v>
      </c>
      <c r="AQ21" s="1">
        <f t="shared" si="25"/>
        <v>-0.3397888555712778</v>
      </c>
    </row>
    <row r="22" spans="1:47" x14ac:dyDescent="0.25">
      <c r="N22" t="s">
        <v>9</v>
      </c>
      <c r="P22" s="1">
        <f>($O$17-P17)/$O$17</f>
        <v>0.19471277247548363</v>
      </c>
      <c r="Q22" s="1">
        <f>(SUM(Q27:Q30)-Q17)/SUM(Q27:Q30)</f>
        <v>0.43571491230623155</v>
      </c>
      <c r="R22" s="1">
        <f t="shared" ref="R22:Y22" si="26">(SUM(R27:R30)-R17)/SUM(R27:R30)</f>
        <v>0.42144225940597896</v>
      </c>
      <c r="S22" s="1"/>
      <c r="T22" s="1"/>
      <c r="U22" s="1">
        <f t="shared" si="26"/>
        <v>0.34232772862929006</v>
      </c>
      <c r="V22" s="1">
        <f t="shared" si="26"/>
        <v>0.41552367911334115</v>
      </c>
      <c r="W22" s="1"/>
      <c r="X22" s="1">
        <f t="shared" si="26"/>
        <v>0.3251373588100368</v>
      </c>
      <c r="Y22" s="1">
        <f t="shared" si="26"/>
        <v>0.36917940607977506</v>
      </c>
      <c r="Z22" s="1"/>
      <c r="AB22" s="9">
        <f>MIN(Q22:Z22)</f>
        <v>0.3251373588100368</v>
      </c>
      <c r="AC22" s="10">
        <f>MAX(Q22:Z22)</f>
        <v>0.43571491230623155</v>
      </c>
    </row>
    <row r="23" spans="1:47" x14ac:dyDescent="0.25">
      <c r="P23" s="1"/>
      <c r="Q23" s="1"/>
      <c r="R23" s="1"/>
      <c r="S23" s="1"/>
      <c r="T23" s="1"/>
      <c r="U23" s="1"/>
      <c r="V23" s="1"/>
      <c r="W23" s="1"/>
      <c r="X23" s="1"/>
      <c r="Y23" s="1"/>
      <c r="AB23" s="9"/>
      <c r="AC23" s="10"/>
      <c r="AF23" t="s">
        <v>72</v>
      </c>
      <c r="AG23">
        <v>500</v>
      </c>
      <c r="AH23" s="1">
        <f>AG23/$O$16</f>
        <v>7.3982721529390574E-2</v>
      </c>
    </row>
    <row r="24" spans="1:47" x14ac:dyDescent="0.25">
      <c r="Z24" s="2"/>
      <c r="AB24" s="2"/>
      <c r="AC24" s="2"/>
      <c r="AD24" s="2"/>
      <c r="AG24">
        <v>-4000</v>
      </c>
      <c r="AH24" s="1">
        <f>AG24/$O$16</f>
        <v>-0.59186177223512459</v>
      </c>
    </row>
    <row r="25" spans="1:47" x14ac:dyDescent="0.25">
      <c r="N25" t="s">
        <v>73</v>
      </c>
    </row>
    <row r="26" spans="1:47" x14ac:dyDescent="0.25">
      <c r="Q26" t="str">
        <f>Q8</f>
        <v>EPS-EI</v>
      </c>
      <c r="R26" t="str">
        <f>R8</f>
        <v>GCAM-CGS</v>
      </c>
      <c r="S26" t="str">
        <f t="shared" ref="S26:Y26" si="27">S8</f>
        <v>Haiku-RFF *</v>
      </c>
      <c r="T26" t="str">
        <f t="shared" si="27"/>
        <v>IPM-NRDC *</v>
      </c>
      <c r="U26" t="str">
        <f t="shared" si="27"/>
        <v>MARKAL-NETL</v>
      </c>
      <c r="V26" t="str">
        <f t="shared" si="27"/>
        <v>NEMS-RHG</v>
      </c>
      <c r="W26" t="str">
        <f t="shared" si="27"/>
        <v>ReEDS-NREL *</v>
      </c>
      <c r="X26" t="str">
        <f t="shared" si="27"/>
        <v>REGEN-EPRI †</v>
      </c>
      <c r="Y26" t="str">
        <f t="shared" si="27"/>
        <v>RIO-REPEAT</v>
      </c>
    </row>
    <row r="27" spans="1:47" x14ac:dyDescent="0.25">
      <c r="P27" t="str">
        <f>N9</f>
        <v>Electric</v>
      </c>
      <c r="Q27" s="3">
        <f>Raw!Q4</f>
        <v>2400.057485640647</v>
      </c>
      <c r="R27" s="3">
        <f>Raw!Q12</f>
        <v>2417.1</v>
      </c>
      <c r="S27" s="3">
        <f>Raw!Q20</f>
        <v>2282.3741268257277</v>
      </c>
      <c r="T27" s="3">
        <f>Raw!Q28</f>
        <v>2400.1</v>
      </c>
      <c r="U27" s="3">
        <f>Raw!Q36</f>
        <v>2338.5100000000002</v>
      </c>
      <c r="V27" s="3">
        <f>Raw!Q44</f>
        <v>2437.5330357062999</v>
      </c>
      <c r="W27" s="3">
        <f>O9</f>
        <v>2400.1</v>
      </c>
      <c r="X27" s="3">
        <f>Raw!Q60</f>
        <v>2400.1</v>
      </c>
      <c r="Y27" s="3">
        <f>Raw!Q68</f>
        <v>2400</v>
      </c>
      <c r="AA27" s="1"/>
      <c r="AB27" s="1"/>
      <c r="AC27" s="1"/>
      <c r="AD27" s="1"/>
    </row>
    <row r="28" spans="1:47" x14ac:dyDescent="0.25">
      <c r="P28" t="str">
        <f t="shared" ref="P28:P33" si="28">N10</f>
        <v>Industry</v>
      </c>
      <c r="Q28" s="3">
        <f>Raw!Q5</f>
        <v>1086.7679786271462</v>
      </c>
      <c r="R28" s="3">
        <f>Raw!Q13</f>
        <v>1190.4000000000001</v>
      </c>
      <c r="S28" s="3"/>
      <c r="T28" s="3"/>
      <c r="U28" s="3">
        <f>Raw!Q37</f>
        <v>954.44</v>
      </c>
      <c r="V28" s="3">
        <f>Raw!Q45</f>
        <v>851.49999999999739</v>
      </c>
      <c r="W28" s="3"/>
      <c r="X28" s="3">
        <f>Raw!Q61</f>
        <v>851.5</v>
      </c>
      <c r="Y28" s="3">
        <f>Raw!Q69</f>
        <v>850</v>
      </c>
      <c r="AA28" s="1"/>
      <c r="AB28" s="1"/>
      <c r="AC28" s="1"/>
      <c r="AD28" s="1"/>
      <c r="AE28" s="8"/>
    </row>
    <row r="29" spans="1:47" x14ac:dyDescent="0.25">
      <c r="P29" t="str">
        <f t="shared" si="28"/>
        <v>Buildings</v>
      </c>
      <c r="Q29" s="3">
        <f>Raw!Q6</f>
        <v>586.02753370179153</v>
      </c>
      <c r="R29" s="3">
        <f>Raw!Q14</f>
        <v>586</v>
      </c>
      <c r="S29" s="3"/>
      <c r="T29" s="3"/>
      <c r="U29" s="3">
        <f>Raw!Q38</f>
        <v>563.87</v>
      </c>
      <c r="V29" s="3">
        <f>Raw!Q46</f>
        <v>585.99999999999886</v>
      </c>
      <c r="W29" s="3"/>
      <c r="X29" s="3">
        <f>Raw!Q62</f>
        <v>586</v>
      </c>
      <c r="Y29" s="3">
        <f>Raw!Q70</f>
        <v>585</v>
      </c>
      <c r="AA29" s="1"/>
      <c r="AB29" s="1"/>
      <c r="AC29" s="1"/>
      <c r="AD29" s="1"/>
      <c r="AE29" s="8"/>
    </row>
    <row r="30" spans="1:47" x14ac:dyDescent="0.25">
      <c r="P30" t="str">
        <f t="shared" si="28"/>
        <v>Transport</v>
      </c>
      <c r="Q30" s="3">
        <f>Raw!Q7</f>
        <v>1858.5521693709068</v>
      </c>
      <c r="R30" s="3">
        <f>Raw!Q15</f>
        <v>1868.8</v>
      </c>
      <c r="S30" s="3"/>
      <c r="T30" s="3"/>
      <c r="U30" s="3">
        <f>Raw!Q39</f>
        <v>2147.66</v>
      </c>
      <c r="V30" s="3">
        <f>Raw!Q47</f>
        <v>1877.0669642936946</v>
      </c>
      <c r="W30" s="3"/>
      <c r="X30" s="3">
        <f>Raw!Q63</f>
        <v>1971.8999999999999</v>
      </c>
      <c r="Y30" s="3">
        <f>Raw!Q71</f>
        <v>1856</v>
      </c>
      <c r="AA30" s="1"/>
      <c r="AB30" s="1"/>
      <c r="AC30" s="1"/>
      <c r="AD30" s="1"/>
      <c r="AE30" s="8"/>
    </row>
    <row r="31" spans="1:47" x14ac:dyDescent="0.25">
      <c r="P31" t="str">
        <f t="shared" si="28"/>
        <v>Other CO2</v>
      </c>
      <c r="Q31" s="3">
        <f>Raw!Q8+Raw!Q11</f>
        <v>206.19827780740565</v>
      </c>
      <c r="R31" s="3">
        <f>Raw!Q16</f>
        <v>71.3</v>
      </c>
      <c r="S31" s="3"/>
      <c r="T31" s="3"/>
      <c r="U31" s="3">
        <f>Raw!Q40</f>
        <v>28.5</v>
      </c>
      <c r="V31" s="3">
        <f>Raw!Q48</f>
        <v>381.39369035320755</v>
      </c>
      <c r="W31" s="3"/>
      <c r="X31" s="3"/>
      <c r="Y31" s="3">
        <f>Raw!Q72</f>
        <v>129</v>
      </c>
      <c r="AA31" s="1"/>
      <c r="AB31" s="1"/>
      <c r="AC31" s="1"/>
      <c r="AD31" s="1"/>
      <c r="AE31" s="8"/>
    </row>
    <row r="32" spans="1:47" x14ac:dyDescent="0.25">
      <c r="P32" t="str">
        <f t="shared" si="28"/>
        <v>Non-CO2 GHG</v>
      </c>
      <c r="Q32" s="3">
        <f>Raw!Q9</f>
        <v>1338.5568629228087</v>
      </c>
      <c r="R32" s="3">
        <f>Raw!Q17</f>
        <v>1331.507560884751</v>
      </c>
      <c r="S32" s="3"/>
      <c r="T32" s="3"/>
      <c r="U32" s="3"/>
      <c r="V32" s="3">
        <f>Raw!Q49</f>
        <v>1296.9400960620301</v>
      </c>
      <c r="W32" s="3"/>
      <c r="X32" s="3"/>
      <c r="Y32" s="3">
        <f>Raw!Q73</f>
        <v>1339</v>
      </c>
      <c r="AA32" s="1"/>
      <c r="AB32" s="1"/>
      <c r="AC32" s="1"/>
      <c r="AD32" s="1"/>
    </row>
    <row r="33" spans="16:55" x14ac:dyDescent="0.25">
      <c r="P33" t="str">
        <f t="shared" si="28"/>
        <v>Sink</v>
      </c>
      <c r="Q33" s="3">
        <f>Raw!Q10</f>
        <v>-831.12553638504403</v>
      </c>
      <c r="R33" s="3">
        <f>Raw!Q18</f>
        <v>-831</v>
      </c>
      <c r="S33" s="3"/>
      <c r="T33" s="3"/>
      <c r="U33" s="3">
        <f>Raw!Q42</f>
        <v>-723</v>
      </c>
      <c r="V33" s="3">
        <f>Raw!Q50</f>
        <v>-789.69999999999914</v>
      </c>
      <c r="W33" s="3"/>
      <c r="X33" s="3"/>
      <c r="Y33" s="3">
        <f>Raw!Q74</f>
        <v>-789.79315967923401</v>
      </c>
    </row>
    <row r="34" spans="16:55" x14ac:dyDescent="0.25">
      <c r="AC34" t="s">
        <v>74</v>
      </c>
      <c r="AQ34" t="s">
        <v>75</v>
      </c>
    </row>
    <row r="35" spans="16:55" x14ac:dyDescent="0.25">
      <c r="AD35" t="str">
        <f>O7</f>
        <v>History</v>
      </c>
      <c r="AF35" t="str">
        <f t="shared" ref="AF35" si="29">Q7</f>
        <v>2030 IRA</v>
      </c>
      <c r="AS35" t="str">
        <f>AD35</f>
        <v>History</v>
      </c>
      <c r="AU35" t="str">
        <f>AF35</f>
        <v>2030 IRA</v>
      </c>
    </row>
    <row r="36" spans="16:55" x14ac:dyDescent="0.25">
      <c r="AD36">
        <f>O8</f>
        <v>2005</v>
      </c>
      <c r="AE36">
        <f t="shared" ref="AE36:AN36" si="30">P8</f>
        <v>2021</v>
      </c>
      <c r="AF36" t="str">
        <f t="shared" si="30"/>
        <v>EPS-EI</v>
      </c>
      <c r="AG36" t="str">
        <f t="shared" si="30"/>
        <v>GCAM-CGS</v>
      </c>
      <c r="AH36" t="str">
        <f t="shared" si="30"/>
        <v>Haiku-RFF *</v>
      </c>
      <c r="AI36" t="str">
        <f t="shared" si="30"/>
        <v>IPM-NRDC *</v>
      </c>
      <c r="AJ36" t="str">
        <f t="shared" si="30"/>
        <v>MARKAL-NETL</v>
      </c>
      <c r="AK36" t="str">
        <f t="shared" si="30"/>
        <v>NEMS-RHG</v>
      </c>
      <c r="AL36" t="str">
        <f t="shared" si="30"/>
        <v>ReEDS-NREL *</v>
      </c>
      <c r="AM36" t="str">
        <f t="shared" si="30"/>
        <v>REGEN-EPRI †</v>
      </c>
      <c r="AN36" t="str">
        <f t="shared" si="30"/>
        <v>RIO-REPEAT</v>
      </c>
      <c r="AS36">
        <f t="shared" ref="AS36:BC36" si="31">AD36</f>
        <v>2005</v>
      </c>
      <c r="AT36">
        <f t="shared" si="31"/>
        <v>2021</v>
      </c>
      <c r="AU36" t="str">
        <f t="shared" si="31"/>
        <v>EPS-EI</v>
      </c>
      <c r="AV36" t="str">
        <f t="shared" si="31"/>
        <v>GCAM-CGS</v>
      </c>
      <c r="AW36" t="str">
        <f t="shared" si="31"/>
        <v>Haiku-RFF *</v>
      </c>
      <c r="AX36" t="str">
        <f t="shared" si="31"/>
        <v>IPM-NRDC *</v>
      </c>
      <c r="AY36" t="str">
        <f t="shared" si="31"/>
        <v>MARKAL-NETL</v>
      </c>
      <c r="AZ36" t="str">
        <f t="shared" si="31"/>
        <v>NEMS-RHG</v>
      </c>
      <c r="BA36" t="str">
        <f t="shared" si="31"/>
        <v>ReEDS-NREL *</v>
      </c>
      <c r="BB36" t="str">
        <f t="shared" si="31"/>
        <v>REGEN-EPRI †</v>
      </c>
      <c r="BC36" t="str">
        <f t="shared" si="31"/>
        <v>RIO-REPEAT</v>
      </c>
    </row>
    <row r="37" spans="16:55" x14ac:dyDescent="0.25">
      <c r="AC37" t="s">
        <v>76</v>
      </c>
      <c r="AD37" s="2">
        <f>O15</f>
        <v>-789.79315967923401</v>
      </c>
      <c r="AE37" s="2">
        <f>P15</f>
        <v>-758.943306442927</v>
      </c>
      <c r="AR37" t="str">
        <f t="shared" ref="AR37:AR42" si="32">AC37</f>
        <v>Historical</v>
      </c>
      <c r="AS37" s="2">
        <f>O14</f>
        <v>1297.2244941105009</v>
      </c>
      <c r="AT37" s="2">
        <f>P14</f>
        <v>1312.5819103199692</v>
      </c>
    </row>
    <row r="38" spans="16:55" x14ac:dyDescent="0.25">
      <c r="AC38" t="s">
        <v>77</v>
      </c>
      <c r="AF38" s="2">
        <f t="shared" ref="AF38:AK38" si="33">Q15</f>
        <v>-791.18499999999995</v>
      </c>
      <c r="AG38" s="2">
        <f t="shared" si="33"/>
        <v>-812.2</v>
      </c>
      <c r="AH38" s="2"/>
      <c r="AI38" s="2"/>
      <c r="AJ38" s="2">
        <f t="shared" si="33"/>
        <v>-749.61</v>
      </c>
      <c r="AK38" s="2">
        <f t="shared" si="33"/>
        <v>-848.66523235975092</v>
      </c>
      <c r="AL38" s="2"/>
      <c r="AM38" s="2"/>
      <c r="AN38" s="2">
        <f t="shared" ref="AN38" si="34">Y15</f>
        <v>-795.5</v>
      </c>
      <c r="AR38" t="str">
        <f t="shared" si="32"/>
        <v>IRA Scenario</v>
      </c>
      <c r="AU38" s="2">
        <f t="shared" ref="AU38:AZ38" si="35">Q14</f>
        <v>1227.3413999999998</v>
      </c>
      <c r="AV38" s="2">
        <f t="shared" si="35"/>
        <v>1298.9020438374814</v>
      </c>
      <c r="AW38" s="2"/>
      <c r="AX38" s="2"/>
      <c r="AY38" s="2">
        <f t="shared" si="35"/>
        <v>0</v>
      </c>
      <c r="AZ38" s="2">
        <f t="shared" si="35"/>
        <v>1135.6006046832952</v>
      </c>
      <c r="BA38" s="2"/>
      <c r="BB38" s="2"/>
      <c r="BC38" s="2">
        <f t="shared" ref="BC38" si="36">Y14</f>
        <v>1172.3</v>
      </c>
    </row>
    <row r="39" spans="16:55" x14ac:dyDescent="0.25">
      <c r="AC39" t="s">
        <v>78</v>
      </c>
      <c r="AF39">
        <v>-717</v>
      </c>
      <c r="AG39">
        <v>-717</v>
      </c>
      <c r="AH39">
        <f>AF39</f>
        <v>-717</v>
      </c>
      <c r="AI39">
        <f t="shared" ref="AI39:AN39" si="37">AH39</f>
        <v>-717</v>
      </c>
      <c r="AJ39">
        <f t="shared" si="37"/>
        <v>-717</v>
      </c>
      <c r="AK39">
        <f t="shared" si="37"/>
        <v>-717</v>
      </c>
      <c r="AL39">
        <f t="shared" si="37"/>
        <v>-717</v>
      </c>
      <c r="AM39">
        <f>AK39</f>
        <v>-717</v>
      </c>
      <c r="AN39">
        <f t="shared" si="37"/>
        <v>-717</v>
      </c>
      <c r="AR39" t="str">
        <f t="shared" si="32"/>
        <v>7NC Low</v>
      </c>
      <c r="AU39">
        <f>659+450+273+5+5+1</f>
        <v>1393</v>
      </c>
      <c r="AV39">
        <f>659+450+273+5+5+1</f>
        <v>1393</v>
      </c>
      <c r="AW39">
        <f>AU39</f>
        <v>1393</v>
      </c>
      <c r="AX39">
        <f t="shared" ref="AX39:BC39" si="38">AW39</f>
        <v>1393</v>
      </c>
      <c r="AY39">
        <f t="shared" si="38"/>
        <v>1393</v>
      </c>
      <c r="AZ39">
        <f t="shared" si="38"/>
        <v>1393</v>
      </c>
      <c r="BA39">
        <f t="shared" si="38"/>
        <v>1393</v>
      </c>
      <c r="BB39">
        <f>AZ39</f>
        <v>1393</v>
      </c>
      <c r="BC39">
        <f t="shared" si="38"/>
        <v>1393</v>
      </c>
    </row>
    <row r="40" spans="16:55" x14ac:dyDescent="0.25">
      <c r="AC40" t="s">
        <v>79</v>
      </c>
      <c r="AF40">
        <v>-857</v>
      </c>
      <c r="AG40">
        <v>-857</v>
      </c>
      <c r="AH40">
        <f>AF40</f>
        <v>-857</v>
      </c>
      <c r="AI40">
        <f t="shared" ref="AI40:AN40" si="39">AH40</f>
        <v>-857</v>
      </c>
      <c r="AJ40">
        <f t="shared" si="39"/>
        <v>-857</v>
      </c>
      <c r="AK40">
        <f t="shared" si="39"/>
        <v>-857</v>
      </c>
      <c r="AL40">
        <f t="shared" si="39"/>
        <v>-857</v>
      </c>
      <c r="AM40">
        <f>AK40</f>
        <v>-857</v>
      </c>
      <c r="AN40">
        <f t="shared" si="39"/>
        <v>-857</v>
      </c>
      <c r="AR40" t="str">
        <f t="shared" si="32"/>
        <v>7NC High</v>
      </c>
    </row>
    <row r="41" spans="16:55" x14ac:dyDescent="0.25">
      <c r="AC41" t="s">
        <v>80</v>
      </c>
      <c r="AF41">
        <v>-830</v>
      </c>
      <c r="AG41">
        <v>-830</v>
      </c>
      <c r="AH41">
        <f>AF41</f>
        <v>-830</v>
      </c>
      <c r="AI41">
        <f t="shared" ref="AI41:AN41" si="40">AH41</f>
        <v>-830</v>
      </c>
      <c r="AJ41">
        <f t="shared" si="40"/>
        <v>-830</v>
      </c>
      <c r="AK41">
        <f t="shared" si="40"/>
        <v>-830</v>
      </c>
      <c r="AL41">
        <f t="shared" si="40"/>
        <v>-830</v>
      </c>
      <c r="AM41">
        <f>AK41</f>
        <v>-830</v>
      </c>
      <c r="AN41">
        <f t="shared" si="40"/>
        <v>-830</v>
      </c>
      <c r="AR41" t="str">
        <f t="shared" si="32"/>
        <v>NCS Low</v>
      </c>
      <c r="AU41">
        <v>980</v>
      </c>
      <c r="AV41">
        <v>980</v>
      </c>
      <c r="AW41">
        <f>AU41</f>
        <v>980</v>
      </c>
      <c r="AX41">
        <f t="shared" ref="AX41:BC41" si="41">AW41</f>
        <v>980</v>
      </c>
      <c r="AY41">
        <f t="shared" si="41"/>
        <v>980</v>
      </c>
      <c r="AZ41">
        <f t="shared" si="41"/>
        <v>980</v>
      </c>
      <c r="BA41">
        <f t="shared" si="41"/>
        <v>980</v>
      </c>
      <c r="BB41">
        <f>AZ41</f>
        <v>980</v>
      </c>
      <c r="BC41">
        <f t="shared" si="41"/>
        <v>980</v>
      </c>
    </row>
    <row r="42" spans="16:55" x14ac:dyDescent="0.25">
      <c r="AC42" t="s">
        <v>81</v>
      </c>
      <c r="AF42">
        <v>-1040</v>
      </c>
      <c r="AG42">
        <v>-1040</v>
      </c>
      <c r="AH42">
        <f>AF42</f>
        <v>-1040</v>
      </c>
      <c r="AI42">
        <f t="shared" ref="AI42:AN42" si="42">AH42</f>
        <v>-1040</v>
      </c>
      <c r="AJ42">
        <f t="shared" si="42"/>
        <v>-1040</v>
      </c>
      <c r="AK42">
        <f t="shared" si="42"/>
        <v>-1040</v>
      </c>
      <c r="AL42">
        <f t="shared" si="42"/>
        <v>-1040</v>
      </c>
      <c r="AM42">
        <f>AK42</f>
        <v>-1040</v>
      </c>
      <c r="AN42">
        <f t="shared" si="42"/>
        <v>-1040</v>
      </c>
      <c r="AR42" t="str">
        <f t="shared" si="32"/>
        <v>NCS High</v>
      </c>
      <c r="AU42">
        <v>1081</v>
      </c>
      <c r="AV42">
        <v>1081</v>
      </c>
      <c r="AW42">
        <f>AU42</f>
        <v>1081</v>
      </c>
      <c r="AX42">
        <f t="shared" ref="AX42:BC42" si="43">AW42</f>
        <v>1081</v>
      </c>
      <c r="AY42">
        <f t="shared" si="43"/>
        <v>1081</v>
      </c>
      <c r="AZ42">
        <f t="shared" si="43"/>
        <v>1081</v>
      </c>
      <c r="BA42">
        <f t="shared" si="43"/>
        <v>1081</v>
      </c>
      <c r="BB42">
        <f>AZ42</f>
        <v>1081</v>
      </c>
      <c r="BC42">
        <f t="shared" si="43"/>
        <v>1081</v>
      </c>
    </row>
    <row r="43" spans="16:55" x14ac:dyDescent="0.25">
      <c r="AC43" t="s">
        <v>82</v>
      </c>
      <c r="AF43" s="4">
        <f>Raw!E10</f>
        <v>-752</v>
      </c>
      <c r="AG43" s="4">
        <f>Raw!E18</f>
        <v>-812.2</v>
      </c>
      <c r="AJ43" s="4">
        <f>Raw!E42</f>
        <v>-749.61</v>
      </c>
      <c r="AK43" s="4">
        <f>Raw!E50</f>
        <v>-805.36889915667825</v>
      </c>
      <c r="AN43" s="4">
        <f>Raw!E74</f>
        <v>-700</v>
      </c>
      <c r="AR43" t="s">
        <v>83</v>
      </c>
      <c r="AU43" s="1">
        <f>($AS$37-AU38)/$AS$37</f>
        <v>5.38712415836856E-2</v>
      </c>
      <c r="AV43" s="1">
        <f>($AS$37-AV38)/$AS$37</f>
        <v>-1.2931838202228621E-3</v>
      </c>
      <c r="AW43" s="1">
        <f t="shared" ref="AW43:BC43" si="44">($AS$37-AW38)/$AS$37</f>
        <v>1</v>
      </c>
      <c r="AX43" s="1">
        <f t="shared" si="44"/>
        <v>1</v>
      </c>
      <c r="AY43" s="1">
        <f t="shared" si="44"/>
        <v>1</v>
      </c>
      <c r="AZ43" s="1">
        <f t="shared" si="44"/>
        <v>0.12459207343138422</v>
      </c>
      <c r="BA43" s="1">
        <f t="shared" ref="BA43" si="45">($AS$37-BA38)/$AS$37</f>
        <v>1</v>
      </c>
      <c r="BB43" s="1">
        <f t="shared" si="44"/>
        <v>1</v>
      </c>
      <c r="BC43" s="1">
        <f t="shared" si="44"/>
        <v>9.6301368558540018E-2</v>
      </c>
    </row>
    <row r="44" spans="16:55" x14ac:dyDescent="0.25">
      <c r="AR44" t="s">
        <v>82</v>
      </c>
      <c r="AU44" s="4">
        <f>Raw!E9</f>
        <v>1306.9812000000002</v>
      </c>
      <c r="AV44" s="4">
        <f>Raw!E17</f>
        <v>1303.0075140525691</v>
      </c>
      <c r="AY44" s="4">
        <f>Raw!E41</f>
        <v>449.71568000000002</v>
      </c>
      <c r="AZ44" s="4">
        <f>Raw!E49</f>
        <v>1180.2902323909952</v>
      </c>
      <c r="BC44" s="4">
        <f>Raw!E73</f>
        <v>1300</v>
      </c>
    </row>
    <row r="45" spans="16:55" x14ac:dyDescent="0.25">
      <c r="AF45" t="s">
        <v>46</v>
      </c>
      <c r="AG45" t="s">
        <v>48</v>
      </c>
      <c r="AH45" t="s">
        <v>47</v>
      </c>
      <c r="AU45" t="s">
        <v>46</v>
      </c>
      <c r="AW45" t="s">
        <v>48</v>
      </c>
      <c r="AX45" t="s">
        <v>47</v>
      </c>
    </row>
    <row r="46" spans="16:55" x14ac:dyDescent="0.25">
      <c r="AF46" s="31">
        <f>MIN(AF38:AH38,AJ38:AM38)</f>
        <v>-848.66523235975092</v>
      </c>
      <c r="AG46" s="31">
        <f>MAX(AF38:AH38,AJ38:AM38)</f>
        <v>-749.61</v>
      </c>
      <c r="AH46" s="31">
        <f>AVERAGE(AF38:AH38,AJ38:AM38)</f>
        <v>-800.4150580899377</v>
      </c>
      <c r="AT46" s="5"/>
      <c r="AU46" s="10">
        <f>MIN(AU43:BC43)</f>
        <v>-1.2931838202228621E-3</v>
      </c>
      <c r="AV46" s="10"/>
      <c r="AW46" s="10">
        <f>MAX(AU43:BC43)</f>
        <v>1</v>
      </c>
      <c r="AX46" s="10">
        <f>AVERAGE(AU43:BC43)</f>
        <v>0.5859412777503763</v>
      </c>
    </row>
  </sheetData>
  <pageMargins left="0.7" right="0.7" top="0.75" bottom="0.75" header="0.3" footer="0.3"/>
  <pageSetup orientation="portrait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7A1DB-7791-47BF-A68E-9E171371C61D}">
  <dimension ref="A1:BM63"/>
  <sheetViews>
    <sheetView topLeftCell="M1" zoomScale="85" zoomScaleNormal="85" workbookViewId="0">
      <selection activeCell="BL18" sqref="BL18"/>
    </sheetView>
  </sheetViews>
  <sheetFormatPr defaultRowHeight="15" x14ac:dyDescent="0.25"/>
  <cols>
    <col min="1" max="1" width="18.140625" customWidth="1"/>
    <col min="2" max="3" width="12.85546875" bestFit="1" customWidth="1"/>
    <col min="7" max="7" width="19" bestFit="1" customWidth="1"/>
    <col min="8" max="8" width="15.28515625" customWidth="1"/>
  </cols>
  <sheetData>
    <row r="1" spans="1:61" x14ac:dyDescent="0.25">
      <c r="A1" s="5"/>
      <c r="B1" s="5"/>
      <c r="C1" s="5"/>
      <c r="D1" s="5"/>
      <c r="E1" s="5"/>
      <c r="F1" s="5"/>
      <c r="G1" s="5"/>
      <c r="H1" s="5"/>
      <c r="I1" s="5"/>
      <c r="J1" s="5"/>
    </row>
    <row r="2" spans="1:61" x14ac:dyDescent="0.25">
      <c r="A2" s="5"/>
      <c r="B2" s="5"/>
      <c r="C2" s="5"/>
      <c r="D2" s="5"/>
      <c r="E2" s="5"/>
      <c r="F2" s="5"/>
      <c r="G2" s="5"/>
      <c r="H2" s="5"/>
      <c r="I2" s="5"/>
      <c r="J2" s="5"/>
    </row>
    <row r="3" spans="1:61" x14ac:dyDescent="0.25">
      <c r="A3" s="5"/>
      <c r="B3" s="6"/>
      <c r="C3" s="6"/>
      <c r="D3" s="6"/>
      <c r="E3" s="5"/>
      <c r="F3" s="5"/>
      <c r="G3" s="5"/>
      <c r="H3" s="6"/>
      <c r="I3" s="6"/>
      <c r="J3" s="6"/>
    </row>
    <row r="4" spans="1:61" x14ac:dyDescent="0.25">
      <c r="A4" s="5"/>
      <c r="B4" s="6"/>
      <c r="C4" s="6"/>
      <c r="D4" s="6"/>
      <c r="E4" s="5"/>
      <c r="F4" s="5"/>
      <c r="G4" s="5"/>
      <c r="H4" s="6"/>
      <c r="I4" s="6"/>
      <c r="J4" s="6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</row>
    <row r="5" spans="1:61" x14ac:dyDescent="0.25">
      <c r="A5" s="5"/>
      <c r="B5" s="6"/>
      <c r="C5" s="6"/>
      <c r="D5" s="6"/>
      <c r="E5" s="5"/>
      <c r="F5" s="5"/>
      <c r="G5" s="5"/>
      <c r="H5" s="6"/>
      <c r="I5" s="6"/>
      <c r="J5" s="6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</row>
    <row r="6" spans="1:61" x14ac:dyDescent="0.25">
      <c r="A6" s="5"/>
      <c r="B6" s="6"/>
      <c r="C6" s="6"/>
      <c r="D6" s="6"/>
      <c r="E6" s="5"/>
      <c r="F6" s="5"/>
      <c r="G6" s="5"/>
      <c r="H6" s="6"/>
      <c r="I6" s="6"/>
      <c r="J6" s="6"/>
      <c r="N6" t="s">
        <v>56</v>
      </c>
      <c r="AO6" t="s">
        <v>57</v>
      </c>
    </row>
    <row r="7" spans="1:61" x14ac:dyDescent="0.25">
      <c r="A7" s="5"/>
      <c r="B7" s="6"/>
      <c r="C7" s="6"/>
      <c r="D7" s="6"/>
      <c r="E7" s="5"/>
      <c r="F7" s="5"/>
      <c r="G7" s="5"/>
      <c r="H7" s="6"/>
      <c r="I7" s="6"/>
      <c r="J7" s="6"/>
      <c r="O7" t="s">
        <v>58</v>
      </c>
      <c r="Q7" t="s">
        <v>84</v>
      </c>
      <c r="Z7" t="s">
        <v>59</v>
      </c>
      <c r="AK7" t="s">
        <v>60</v>
      </c>
      <c r="AR7" t="s">
        <v>84</v>
      </c>
      <c r="BA7" t="str">
        <f>Z7</f>
        <v>2030 IRA</v>
      </c>
    </row>
    <row r="8" spans="1:61" ht="17.25" x14ac:dyDescent="0.25">
      <c r="A8" s="5"/>
      <c r="B8" s="6"/>
      <c r="C8" s="6"/>
      <c r="D8" s="6"/>
      <c r="E8" s="5"/>
      <c r="F8" s="5"/>
      <c r="G8" s="5"/>
      <c r="H8" s="6"/>
      <c r="I8" s="6"/>
      <c r="J8" s="6"/>
      <c r="O8">
        <v>2005</v>
      </c>
      <c r="P8">
        <v>2021</v>
      </c>
      <c r="Q8" t="s">
        <v>7</v>
      </c>
      <c r="R8" t="s">
        <v>28</v>
      </c>
      <c r="S8" t="s">
        <v>61</v>
      </c>
      <c r="T8" t="s">
        <v>62</v>
      </c>
      <c r="U8" t="s">
        <v>31</v>
      </c>
      <c r="V8" t="s">
        <v>33</v>
      </c>
      <c r="W8" t="s">
        <v>63</v>
      </c>
      <c r="X8" t="s">
        <v>64</v>
      </c>
      <c r="Y8" t="s">
        <v>37</v>
      </c>
      <c r="Z8" t="str">
        <f>Q8</f>
        <v>EPS-EI</v>
      </c>
      <c r="AA8" t="str">
        <f t="shared" ref="AA8:AH8" si="0">R8</f>
        <v>GCAM-CGS</v>
      </c>
      <c r="AB8" t="str">
        <f t="shared" si="0"/>
        <v>Haiku-RFF *</v>
      </c>
      <c r="AC8" t="str">
        <f t="shared" si="0"/>
        <v>IPM-NRDC *</v>
      </c>
      <c r="AD8" t="str">
        <f t="shared" si="0"/>
        <v>MARKAL-NETL</v>
      </c>
      <c r="AE8" t="str">
        <f t="shared" si="0"/>
        <v>NEMS-RHG</v>
      </c>
      <c r="AF8" t="str">
        <f t="shared" si="0"/>
        <v>ReEDS-NREL *</v>
      </c>
      <c r="AG8" t="str">
        <f t="shared" si="0"/>
        <v>REGEN-EPRI †</v>
      </c>
      <c r="AH8" t="str">
        <f t="shared" si="0"/>
        <v>RIO-REPEAT</v>
      </c>
      <c r="AP8">
        <f>O8</f>
        <v>2005</v>
      </c>
      <c r="AQ8">
        <f>P8</f>
        <v>2021</v>
      </c>
      <c r="AR8" t="str">
        <f>Q8</f>
        <v>EPS-EI</v>
      </c>
      <c r="AS8" t="str">
        <f t="shared" ref="AS8:AZ8" si="1">R8</f>
        <v>GCAM-CGS</v>
      </c>
      <c r="AT8" t="str">
        <f t="shared" si="1"/>
        <v>Haiku-RFF *</v>
      </c>
      <c r="AU8" t="str">
        <f t="shared" si="1"/>
        <v>IPM-NRDC *</v>
      </c>
      <c r="AV8" t="str">
        <f t="shared" si="1"/>
        <v>MARKAL-NETL</v>
      </c>
      <c r="AW8" t="str">
        <f t="shared" si="1"/>
        <v>NEMS-RHG</v>
      </c>
      <c r="AX8" t="str">
        <f t="shared" si="1"/>
        <v>ReEDS-NREL *</v>
      </c>
      <c r="AY8" t="str">
        <f t="shared" si="1"/>
        <v>REGEN-EPRI †</v>
      </c>
      <c r="AZ8" t="str">
        <f t="shared" si="1"/>
        <v>RIO-REPEAT</v>
      </c>
      <c r="BA8" t="str">
        <f>Z8</f>
        <v>EPS-EI</v>
      </c>
      <c r="BB8" t="str">
        <f t="shared" ref="BB8:BI8" si="2">AA8</f>
        <v>GCAM-CGS</v>
      </c>
      <c r="BC8" t="str">
        <f t="shared" si="2"/>
        <v>Haiku-RFF *</v>
      </c>
      <c r="BD8" t="str">
        <f t="shared" si="2"/>
        <v>IPM-NRDC *</v>
      </c>
      <c r="BE8" t="str">
        <f t="shared" si="2"/>
        <v>MARKAL-NETL</v>
      </c>
      <c r="BF8" t="str">
        <f t="shared" si="2"/>
        <v>NEMS-RHG</v>
      </c>
      <c r="BG8" t="str">
        <f t="shared" si="2"/>
        <v>ReEDS-NREL *</v>
      </c>
      <c r="BH8" t="str">
        <f t="shared" si="2"/>
        <v>REGEN-EPRI †</v>
      </c>
      <c r="BI8" t="str">
        <f t="shared" si="2"/>
        <v>RIO-REPEAT</v>
      </c>
    </row>
    <row r="9" spans="1:61" x14ac:dyDescent="0.25">
      <c r="A9" s="5"/>
      <c r="B9" s="6"/>
      <c r="C9" s="6"/>
      <c r="D9" s="6"/>
      <c r="E9" s="5"/>
      <c r="F9" s="5"/>
      <c r="G9" s="5"/>
      <c r="H9" s="6"/>
      <c r="I9" s="6"/>
      <c r="J9" s="6"/>
      <c r="N9" t="s">
        <v>8</v>
      </c>
      <c r="O9" s="6">
        <f>'[1]Data Sector'!B57</f>
        <v>2400.1</v>
      </c>
      <c r="P9" s="6">
        <f>'[1]Data Sector'!C57</f>
        <v>1551</v>
      </c>
      <c r="Q9" s="3">
        <f>Raw!E4</f>
        <v>1201.47</v>
      </c>
      <c r="R9" s="3">
        <f>Raw!E12</f>
        <v>1274.9102826731701</v>
      </c>
      <c r="S9" s="3">
        <f>Raw!E20</f>
        <v>1282.5748924669617</v>
      </c>
      <c r="T9" s="3">
        <f>Raw!E28</f>
        <v>1075.9223286126758</v>
      </c>
      <c r="U9" s="3">
        <f>Raw!E36</f>
        <v>1379.59</v>
      </c>
      <c r="V9" s="3">
        <f>Raw!E44</f>
        <v>979.59857204458103</v>
      </c>
      <c r="W9" s="3">
        <f>Raw!E52</f>
        <v>1238.16547546738</v>
      </c>
      <c r="X9" s="3">
        <f>Raw!E60</f>
        <v>1125.0574146028951</v>
      </c>
      <c r="Y9" s="3">
        <f>Raw!E68</f>
        <v>981</v>
      </c>
      <c r="Z9" s="3">
        <f>Raw!K4</f>
        <v>602.70000000000005</v>
      </c>
      <c r="AA9" s="3">
        <f>Raw!K12</f>
        <v>679.65905481321704</v>
      </c>
      <c r="AB9" s="3">
        <f>Raw!K20</f>
        <v>852.35702421205724</v>
      </c>
      <c r="AC9" s="3">
        <f>Raw!K28</f>
        <v>827.38919856090286</v>
      </c>
      <c r="AD9" s="3">
        <f>Raw!K36</f>
        <v>1232.67</v>
      </c>
      <c r="AE9" s="3">
        <f>Raw!K44</f>
        <v>482.81984665287968</v>
      </c>
      <c r="AF9" s="3">
        <f>Raw!K52</f>
        <v>413.51352477128199</v>
      </c>
      <c r="AG9" s="3">
        <f>Raw!K60</f>
        <v>999.66625419476827</v>
      </c>
      <c r="AH9" s="3">
        <f>Raw!K68</f>
        <v>743</v>
      </c>
      <c r="AI9" s="3"/>
      <c r="AJ9" s="5"/>
      <c r="AK9" s="5"/>
      <c r="AL9" s="5"/>
      <c r="AM9" s="5"/>
      <c r="AO9" t="str">
        <f t="shared" ref="AO9:AO15" si="3">N9</f>
        <v>Electric</v>
      </c>
      <c r="AP9" s="6">
        <f t="shared" ref="AP9:AQ15" si="4">O9-$O9</f>
        <v>0</v>
      </c>
      <c r="AQ9" s="6">
        <f t="shared" si="4"/>
        <v>-849.09999999999991</v>
      </c>
      <c r="AR9" s="6">
        <f>Q9-Q27</f>
        <v>-1198.5874856406469</v>
      </c>
      <c r="AS9" s="6">
        <f t="shared" ref="AS9:AZ15" si="5">R9-R27</f>
        <v>-1142.1897173268299</v>
      </c>
      <c r="AT9" s="6">
        <f t="shared" si="5"/>
        <v>-999.79923435876594</v>
      </c>
      <c r="AU9" s="6">
        <f t="shared" si="5"/>
        <v>-1324.1776713873242</v>
      </c>
      <c r="AV9" s="6">
        <f t="shared" si="5"/>
        <v>-958.9200000000003</v>
      </c>
      <c r="AW9" s="6">
        <f t="shared" si="5"/>
        <v>-1457.9344636617188</v>
      </c>
      <c r="AX9" s="6">
        <f t="shared" si="5"/>
        <v>-1161.9345245326199</v>
      </c>
      <c r="AY9" s="6">
        <f t="shared" si="5"/>
        <v>-1275.0425853971049</v>
      </c>
      <c r="AZ9" s="6">
        <f t="shared" si="5"/>
        <v>-1419</v>
      </c>
      <c r="BA9" s="6">
        <f t="shared" ref="BA9:BI15" si="6">Z9-Q27</f>
        <v>-1797.3574856406469</v>
      </c>
      <c r="BB9" s="6">
        <f t="shared" si="6"/>
        <v>-1737.4409451867828</v>
      </c>
      <c r="BC9" s="6">
        <f t="shared" si="6"/>
        <v>-1430.0171026136704</v>
      </c>
      <c r="BD9" s="6">
        <f t="shared" si="6"/>
        <v>-1572.7108014390969</v>
      </c>
      <c r="BE9" s="6">
        <f t="shared" si="6"/>
        <v>-1105.8400000000001</v>
      </c>
      <c r="BF9" s="6">
        <f t="shared" si="6"/>
        <v>-1954.7131890534201</v>
      </c>
      <c r="BG9" s="6">
        <f t="shared" si="6"/>
        <v>-1986.586475228718</v>
      </c>
      <c r="BH9" s="6">
        <f t="shared" si="6"/>
        <v>-1400.4337458052316</v>
      </c>
      <c r="BI9" s="6">
        <f t="shared" si="6"/>
        <v>-1657</v>
      </c>
    </row>
    <row r="10" spans="1:61" x14ac:dyDescent="0.25">
      <c r="A10" s="5"/>
      <c r="B10" s="6"/>
      <c r="C10" s="6"/>
      <c r="D10" s="6"/>
      <c r="E10" s="5"/>
      <c r="F10" s="5"/>
      <c r="G10" s="5"/>
      <c r="H10" s="6"/>
      <c r="I10" s="6"/>
      <c r="J10" s="6"/>
      <c r="N10" t="s">
        <v>13</v>
      </c>
      <c r="O10" s="6">
        <f>'[1]Data Sector'!B58</f>
        <v>851.5</v>
      </c>
      <c r="P10" s="6">
        <f>'[1]Data Sector'!C58</f>
        <v>777.34664804469276</v>
      </c>
      <c r="Q10" s="3">
        <f>Raw!E5</f>
        <v>845.24494000000004</v>
      </c>
      <c r="R10" s="3">
        <f>Raw!E13</f>
        <v>1208.9941191565199</v>
      </c>
      <c r="S10" s="3"/>
      <c r="T10" s="3"/>
      <c r="U10" s="3">
        <f>Raw!E37</f>
        <v>1080.08</v>
      </c>
      <c r="V10" s="3">
        <f>Raw!E45</f>
        <v>822.69368187542625</v>
      </c>
      <c r="W10" s="3"/>
      <c r="X10" s="3">
        <f>Raw!E61</f>
        <v>945.37163737842252</v>
      </c>
      <c r="Y10" s="3">
        <f>Raw!E69</f>
        <v>833</v>
      </c>
      <c r="Z10" s="3">
        <f>Raw!K5</f>
        <v>838.78235799999993</v>
      </c>
      <c r="AA10" s="3">
        <f>Raw!K13</f>
        <v>1015.73661606983</v>
      </c>
      <c r="AB10" s="3"/>
      <c r="AC10" s="3"/>
      <c r="AD10" s="3">
        <f>Raw!K37</f>
        <v>1076.1300000000001</v>
      </c>
      <c r="AE10" s="3">
        <f>Raw!K45</f>
        <v>815.4119260782594</v>
      </c>
      <c r="AF10" s="3"/>
      <c r="AG10" s="3">
        <f>Raw!K61</f>
        <v>929.87779969934127</v>
      </c>
      <c r="AH10" s="3">
        <f>Raw!K69</f>
        <v>737</v>
      </c>
      <c r="AI10" s="3"/>
      <c r="AJ10" s="5"/>
      <c r="AK10" s="5"/>
      <c r="AL10" s="5"/>
      <c r="AM10" s="5"/>
      <c r="AO10" t="str">
        <f t="shared" si="3"/>
        <v>Industry</v>
      </c>
      <c r="AP10" s="6">
        <f t="shared" si="4"/>
        <v>0</v>
      </c>
      <c r="AQ10" s="6">
        <f t="shared" si="4"/>
        <v>-74.153351955307244</v>
      </c>
      <c r="AR10" s="6">
        <f t="shared" ref="AR10:AR15" si="7">Q10-Q28</f>
        <v>-241.52303862714621</v>
      </c>
      <c r="AS10" s="6">
        <f t="shared" si="5"/>
        <v>18.59411915651981</v>
      </c>
      <c r="AT10" s="6">
        <f t="shared" si="5"/>
        <v>0</v>
      </c>
      <c r="AU10" s="6">
        <f t="shared" si="5"/>
        <v>0</v>
      </c>
      <c r="AV10" s="6">
        <f t="shared" si="5"/>
        <v>125.63999999999987</v>
      </c>
      <c r="AW10" s="6">
        <f t="shared" si="5"/>
        <v>-28.806318124571135</v>
      </c>
      <c r="AX10" s="6">
        <f t="shared" si="5"/>
        <v>0</v>
      </c>
      <c r="AY10" s="6">
        <f t="shared" si="5"/>
        <v>93.87163737842252</v>
      </c>
      <c r="AZ10" s="6">
        <f t="shared" si="5"/>
        <v>-17</v>
      </c>
      <c r="BA10" s="6">
        <f t="shared" si="6"/>
        <v>-247.98562062714632</v>
      </c>
      <c r="BB10" s="6">
        <f t="shared" si="6"/>
        <v>-174.66338393017008</v>
      </c>
      <c r="BC10" s="6">
        <f t="shared" si="6"/>
        <v>0</v>
      </c>
      <c r="BD10" s="6">
        <f t="shared" si="6"/>
        <v>0</v>
      </c>
      <c r="BE10" s="6">
        <f t="shared" si="6"/>
        <v>121.69000000000005</v>
      </c>
      <c r="BF10" s="6">
        <f t="shared" si="6"/>
        <v>-36.088073921737987</v>
      </c>
      <c r="BG10" s="6">
        <f t="shared" si="6"/>
        <v>0</v>
      </c>
      <c r="BH10" s="6">
        <f t="shared" si="6"/>
        <v>78.377799699341267</v>
      </c>
      <c r="BI10" s="6">
        <f t="shared" si="6"/>
        <v>-113</v>
      </c>
    </row>
    <row r="11" spans="1:61" x14ac:dyDescent="0.25">
      <c r="A11" s="5"/>
      <c r="B11" s="6"/>
      <c r="C11" s="6"/>
      <c r="D11" s="6"/>
      <c r="E11" s="5"/>
      <c r="F11" s="5"/>
      <c r="G11" s="5"/>
      <c r="H11" s="6"/>
      <c r="I11" s="6"/>
      <c r="J11" s="6"/>
      <c r="N11" t="s">
        <v>16</v>
      </c>
      <c r="O11" s="6">
        <f>'[1]Data Sector'!B59</f>
        <v>586</v>
      </c>
      <c r="P11" s="6">
        <f>'[1]Data Sector'!C59</f>
        <v>559</v>
      </c>
      <c r="Q11" s="3">
        <f>Raw!E6</f>
        <v>557.61699999999996</v>
      </c>
      <c r="R11" s="3">
        <f>Raw!E14</f>
        <v>533.53721470085202</v>
      </c>
      <c r="S11" s="3"/>
      <c r="T11" s="3"/>
      <c r="U11" s="3">
        <f>Raw!E38</f>
        <v>278.08</v>
      </c>
      <c r="V11" s="3">
        <f>Raw!E46</f>
        <v>571.50176699999884</v>
      </c>
      <c r="W11" s="3"/>
      <c r="X11" s="3">
        <f>Raw!E62</f>
        <v>516.52429176034491</v>
      </c>
      <c r="Y11" s="3">
        <f>Raw!E70</f>
        <v>638</v>
      </c>
      <c r="Z11" s="3">
        <f>Raw!K6</f>
        <v>525.17599999999993</v>
      </c>
      <c r="AA11" s="3">
        <f>Raw!K14</f>
        <v>454.81527759807699</v>
      </c>
      <c r="AB11" s="3"/>
      <c r="AC11" s="3"/>
      <c r="AD11" s="3">
        <f>Raw!K38</f>
        <v>259.2</v>
      </c>
      <c r="AE11" s="3">
        <f>Raw!K46</f>
        <v>571.0736249999992</v>
      </c>
      <c r="AF11" s="3"/>
      <c r="AG11" s="3">
        <f>Raw!K62</f>
        <v>491.90305488677882</v>
      </c>
      <c r="AH11" s="3">
        <f>Raw!K70</f>
        <v>590</v>
      </c>
      <c r="AI11" s="3"/>
      <c r="AJ11" s="5"/>
      <c r="AK11" s="5"/>
      <c r="AL11" s="5"/>
      <c r="AM11" s="5"/>
      <c r="AO11" t="str">
        <f t="shared" si="3"/>
        <v>Buildings</v>
      </c>
      <c r="AP11" s="6">
        <f t="shared" si="4"/>
        <v>0</v>
      </c>
      <c r="AQ11" s="6">
        <f t="shared" si="4"/>
        <v>-27</v>
      </c>
      <c r="AR11" s="6">
        <f t="shared" si="7"/>
        <v>-28.410533701791564</v>
      </c>
      <c r="AS11" s="6">
        <f t="shared" si="5"/>
        <v>-52.462785299147981</v>
      </c>
      <c r="AT11" s="6">
        <f t="shared" si="5"/>
        <v>0</v>
      </c>
      <c r="AU11" s="6">
        <f t="shared" si="5"/>
        <v>0</v>
      </c>
      <c r="AV11" s="6">
        <f t="shared" si="5"/>
        <v>-285.79000000000002</v>
      </c>
      <c r="AW11" s="6">
        <f t="shared" si="5"/>
        <v>-14.498233000000027</v>
      </c>
      <c r="AX11" s="6">
        <f t="shared" si="5"/>
        <v>0</v>
      </c>
      <c r="AY11" s="6">
        <f t="shared" si="5"/>
        <v>-69.475708239655091</v>
      </c>
      <c r="AZ11" s="6">
        <f t="shared" si="5"/>
        <v>53</v>
      </c>
      <c r="BA11" s="6">
        <f t="shared" si="6"/>
        <v>-60.851533701791595</v>
      </c>
      <c r="BB11" s="6">
        <f t="shared" si="6"/>
        <v>-131.18472240192301</v>
      </c>
      <c r="BC11" s="6">
        <f t="shared" si="6"/>
        <v>0</v>
      </c>
      <c r="BD11" s="6">
        <f t="shared" si="6"/>
        <v>0</v>
      </c>
      <c r="BE11" s="6">
        <f t="shared" si="6"/>
        <v>-304.67</v>
      </c>
      <c r="BF11" s="6">
        <f t="shared" si="6"/>
        <v>-14.926374999999666</v>
      </c>
      <c r="BG11" s="6">
        <f t="shared" si="6"/>
        <v>0</v>
      </c>
      <c r="BH11" s="6">
        <f t="shared" si="6"/>
        <v>-94.096945113221182</v>
      </c>
      <c r="BI11" s="6">
        <f t="shared" si="6"/>
        <v>5</v>
      </c>
    </row>
    <row r="12" spans="1:61" x14ac:dyDescent="0.25">
      <c r="A12" s="5"/>
      <c r="B12" s="5"/>
      <c r="C12" s="5"/>
      <c r="D12" s="5"/>
      <c r="E12" s="5"/>
      <c r="F12" s="5"/>
      <c r="G12" s="5"/>
      <c r="H12" s="6"/>
      <c r="I12" s="6"/>
      <c r="J12" s="6"/>
      <c r="N12" t="s">
        <v>19</v>
      </c>
      <c r="O12" s="6">
        <f>'[1]Data Sector'!B60</f>
        <v>1858.6</v>
      </c>
      <c r="P12" s="6">
        <f>'[1]Data Sector'!C60</f>
        <v>1699.7304573804574</v>
      </c>
      <c r="Q12" s="3">
        <f>Raw!E7</f>
        <v>1401.480757</v>
      </c>
      <c r="R12" s="3">
        <f>Raw!E15</f>
        <v>1464.7868868271901</v>
      </c>
      <c r="S12" s="3"/>
      <c r="T12" s="3"/>
      <c r="U12" s="3">
        <f>Raw!E39</f>
        <v>1403.91</v>
      </c>
      <c r="V12" s="3">
        <f>Raw!E47</f>
        <v>1511.1995326743938</v>
      </c>
      <c r="W12" s="3"/>
      <c r="X12" s="3">
        <f>Raw!E63</f>
        <v>1532.1515850071214</v>
      </c>
      <c r="Y12" s="3">
        <f>Raw!E71</f>
        <v>1598</v>
      </c>
      <c r="Z12" s="3">
        <f>Raw!K7</f>
        <v>1380.345127</v>
      </c>
      <c r="AA12" s="3">
        <f>Raw!K15</f>
        <v>1357.1796423220101</v>
      </c>
      <c r="AB12" s="3"/>
      <c r="AC12" s="3"/>
      <c r="AD12" s="3">
        <f>Raw!K39</f>
        <v>1380.98</v>
      </c>
      <c r="AE12" s="3">
        <f>Raw!K47</f>
        <v>1492.6608476410065</v>
      </c>
      <c r="AF12" s="3"/>
      <c r="AG12" s="3">
        <f>Raw!K63</f>
        <v>1499.1674052122032</v>
      </c>
      <c r="AH12" s="3">
        <f>Raw!K71</f>
        <v>1520</v>
      </c>
      <c r="AI12" s="3"/>
      <c r="AJ12" s="5"/>
      <c r="AK12" s="5"/>
      <c r="AL12" s="5"/>
      <c r="AM12" s="5"/>
      <c r="AO12" t="str">
        <f t="shared" si="3"/>
        <v>Transport</v>
      </c>
      <c r="AP12" s="6">
        <f t="shared" si="4"/>
        <v>0</v>
      </c>
      <c r="AQ12" s="6">
        <f t="shared" si="4"/>
        <v>-158.86954261954247</v>
      </c>
      <c r="AR12" s="6">
        <f t="shared" si="7"/>
        <v>-457.07141237090673</v>
      </c>
      <c r="AS12" s="6">
        <f t="shared" si="5"/>
        <v>-404.01311317280988</v>
      </c>
      <c r="AT12" s="6">
        <f t="shared" si="5"/>
        <v>0</v>
      </c>
      <c r="AU12" s="6">
        <f t="shared" si="5"/>
        <v>0</v>
      </c>
      <c r="AV12" s="6">
        <f t="shared" si="5"/>
        <v>-743.74999999999977</v>
      </c>
      <c r="AW12" s="6">
        <f t="shared" si="5"/>
        <v>-365.86743161930076</v>
      </c>
      <c r="AX12" s="6">
        <f t="shared" si="5"/>
        <v>0</v>
      </c>
      <c r="AY12" s="6">
        <f t="shared" si="5"/>
        <v>-439.74841499287845</v>
      </c>
      <c r="AZ12" s="6">
        <f t="shared" si="5"/>
        <v>-258</v>
      </c>
      <c r="BA12" s="6">
        <f t="shared" si="6"/>
        <v>-478.20704237090672</v>
      </c>
      <c r="BB12" s="6">
        <f t="shared" si="6"/>
        <v>-511.62035767798989</v>
      </c>
      <c r="BC12" s="6">
        <f t="shared" si="6"/>
        <v>0</v>
      </c>
      <c r="BD12" s="6">
        <f t="shared" si="6"/>
        <v>0</v>
      </c>
      <c r="BE12" s="6">
        <f t="shared" si="6"/>
        <v>-766.67999999999984</v>
      </c>
      <c r="BF12" s="6">
        <f t="shared" si="6"/>
        <v>-384.40611665268807</v>
      </c>
      <c r="BG12" s="6">
        <f t="shared" si="6"/>
        <v>0</v>
      </c>
      <c r="BH12" s="6">
        <f t="shared" si="6"/>
        <v>-472.73259478779664</v>
      </c>
      <c r="BI12" s="6">
        <f t="shared" si="6"/>
        <v>-336</v>
      </c>
    </row>
    <row r="13" spans="1:61" x14ac:dyDescent="0.25">
      <c r="A13" s="5"/>
      <c r="B13" s="5"/>
      <c r="C13" s="5"/>
      <c r="D13" s="5"/>
      <c r="E13" s="5"/>
      <c r="F13" s="5"/>
      <c r="G13" s="5"/>
      <c r="H13" s="6"/>
      <c r="I13" s="6"/>
      <c r="J13" s="6"/>
      <c r="N13" t="s">
        <v>65</v>
      </c>
      <c r="O13" s="6">
        <f>'[1]Data Sector'!B61</f>
        <v>554.70344514789053</v>
      </c>
      <c r="P13" s="6">
        <f>'[1]Data Sector'!C61</f>
        <v>412.92289457484895</v>
      </c>
      <c r="Q13" s="3">
        <f>Raw!E8</f>
        <v>369.25815999999998</v>
      </c>
      <c r="R13" s="3">
        <f>Raw!E16</f>
        <v>33.403067220462006</v>
      </c>
      <c r="S13" s="3"/>
      <c r="T13" s="3"/>
      <c r="U13" s="3">
        <f>Raw!E40</f>
        <v>29.54</v>
      </c>
      <c r="V13" s="3">
        <f>Raw!E48</f>
        <v>382.34437721128165</v>
      </c>
      <c r="W13" s="3"/>
      <c r="X13" s="3"/>
      <c r="Y13" s="3">
        <f>Raw!E72</f>
        <v>106</v>
      </c>
      <c r="Z13" s="3">
        <f>Raw!K8+Raw!K11</f>
        <v>313.96624200000002</v>
      </c>
      <c r="AA13" s="3">
        <f>Raw!K16</f>
        <v>27.760581674310799</v>
      </c>
      <c r="AB13" s="3"/>
      <c r="AC13" s="3"/>
      <c r="AD13" s="3">
        <f>Raw!K40</f>
        <v>29.61</v>
      </c>
      <c r="AE13" s="3">
        <f>Raw!K48</f>
        <v>369.45717083484851</v>
      </c>
      <c r="AF13" s="3"/>
      <c r="AG13" s="3"/>
      <c r="AH13" s="3">
        <f>Raw!K72</f>
        <v>106</v>
      </c>
      <c r="AI13" s="3"/>
      <c r="AJ13" s="5"/>
      <c r="AK13" s="5"/>
      <c r="AL13" s="5"/>
      <c r="AM13" s="5"/>
      <c r="AO13" t="str">
        <f t="shared" si="3"/>
        <v>Other CO2</v>
      </c>
      <c r="AP13" s="6">
        <f t="shared" si="4"/>
        <v>0</v>
      </c>
      <c r="AQ13" s="6">
        <f t="shared" si="4"/>
        <v>-141.78055057304158</v>
      </c>
      <c r="AR13" s="6">
        <f t="shared" si="7"/>
        <v>163.05988219259433</v>
      </c>
      <c r="AS13" s="6">
        <f t="shared" si="5"/>
        <v>-37.896932779537991</v>
      </c>
      <c r="AT13" s="6">
        <f t="shared" si="5"/>
        <v>0</v>
      </c>
      <c r="AU13" s="6">
        <f t="shared" si="5"/>
        <v>0</v>
      </c>
      <c r="AV13" s="6">
        <f t="shared" si="5"/>
        <v>1.0399999999999991</v>
      </c>
      <c r="AW13" s="6">
        <f t="shared" si="5"/>
        <v>0.95068685807410702</v>
      </c>
      <c r="AX13" s="6">
        <f t="shared" si="5"/>
        <v>0</v>
      </c>
      <c r="AY13" s="6">
        <f t="shared" si="5"/>
        <v>0</v>
      </c>
      <c r="AZ13" s="6">
        <f t="shared" si="5"/>
        <v>-23</v>
      </c>
      <c r="BA13" s="6">
        <f t="shared" si="6"/>
        <v>107.76796419259438</v>
      </c>
      <c r="BB13" s="6">
        <f t="shared" si="6"/>
        <v>-43.539418325689198</v>
      </c>
      <c r="BC13" s="6">
        <f t="shared" si="6"/>
        <v>0</v>
      </c>
      <c r="BD13" s="6">
        <f t="shared" si="6"/>
        <v>0</v>
      </c>
      <c r="BE13" s="6">
        <f t="shared" si="6"/>
        <v>1.1099999999999994</v>
      </c>
      <c r="BF13" s="6">
        <f t="shared" si="6"/>
        <v>-11.936519518359034</v>
      </c>
      <c r="BG13" s="6">
        <f t="shared" si="6"/>
        <v>0</v>
      </c>
      <c r="BH13" s="6">
        <f t="shared" si="6"/>
        <v>0</v>
      </c>
      <c r="BI13" s="6">
        <f t="shared" si="6"/>
        <v>-23</v>
      </c>
    </row>
    <row r="14" spans="1:61" x14ac:dyDescent="0.25">
      <c r="A14" s="5"/>
      <c r="B14" s="5"/>
      <c r="C14" s="5"/>
      <c r="D14" s="5"/>
      <c r="E14" s="5"/>
      <c r="F14" s="5"/>
      <c r="G14" s="5"/>
      <c r="H14" s="6"/>
      <c r="I14" s="6"/>
      <c r="J14" s="6"/>
      <c r="N14" t="s">
        <v>23</v>
      </c>
      <c r="O14" s="6">
        <f>'[1]Data Sector'!B62</f>
        <v>1297.2244941105009</v>
      </c>
      <c r="P14" s="6">
        <f>'[1]Data Sector'!C62</f>
        <v>1312.5819103199692</v>
      </c>
      <c r="Q14" s="3">
        <f>Raw!E9</f>
        <v>1306.9812000000002</v>
      </c>
      <c r="R14" s="3">
        <f>Raw!E17</f>
        <v>1303.0075140525691</v>
      </c>
      <c r="S14" s="3"/>
      <c r="T14" s="3"/>
      <c r="U14" s="3"/>
      <c r="V14" s="3">
        <f>Raw!E49</f>
        <v>1180.2902323909952</v>
      </c>
      <c r="W14" s="3"/>
      <c r="X14" s="3"/>
      <c r="Y14" s="3">
        <f>Raw!E73</f>
        <v>1300</v>
      </c>
      <c r="Z14" s="3">
        <f>Raw!K9</f>
        <v>1227.3413999999998</v>
      </c>
      <c r="AA14" s="3">
        <f>Raw!K17</f>
        <v>1298.9020438374814</v>
      </c>
      <c r="AB14" s="3"/>
      <c r="AC14" s="3"/>
      <c r="AD14" s="3"/>
      <c r="AE14" s="3">
        <f>Raw!K49</f>
        <v>1135.6006046832952</v>
      </c>
      <c r="AF14" s="3"/>
      <c r="AG14" s="3"/>
      <c r="AH14" s="3">
        <f>Raw!K73</f>
        <v>1172.3</v>
      </c>
      <c r="AI14" s="3"/>
      <c r="AJ14" s="5"/>
      <c r="AK14" s="5"/>
      <c r="AL14" s="5"/>
      <c r="AM14" s="5"/>
      <c r="AO14" t="str">
        <f t="shared" si="3"/>
        <v>Non-CO2 GHG</v>
      </c>
      <c r="AP14" s="6">
        <f t="shared" si="4"/>
        <v>0</v>
      </c>
      <c r="AQ14" s="6">
        <f t="shared" si="4"/>
        <v>15.357416209468283</v>
      </c>
      <c r="AR14" s="6">
        <f t="shared" si="7"/>
        <v>-31.575662922808533</v>
      </c>
      <c r="AS14" s="6">
        <f t="shared" si="5"/>
        <v>-28.500046832181852</v>
      </c>
      <c r="AT14" s="6">
        <f t="shared" si="5"/>
        <v>0</v>
      </c>
      <c r="AU14" s="6">
        <f t="shared" si="5"/>
        <v>0</v>
      </c>
      <c r="AV14" s="6">
        <f t="shared" si="5"/>
        <v>0</v>
      </c>
      <c r="AW14" s="6">
        <f t="shared" si="5"/>
        <v>-116.64986367103484</v>
      </c>
      <c r="AX14" s="6">
        <f t="shared" si="5"/>
        <v>0</v>
      </c>
      <c r="AY14" s="6">
        <f t="shared" si="5"/>
        <v>0</v>
      </c>
      <c r="AZ14" s="6">
        <f t="shared" si="5"/>
        <v>-39</v>
      </c>
      <c r="BA14" s="6">
        <f t="shared" si="6"/>
        <v>-111.21546292280891</v>
      </c>
      <c r="BB14" s="6">
        <f t="shared" si="6"/>
        <v>-32.605517047269586</v>
      </c>
      <c r="BC14" s="6">
        <f t="shared" si="6"/>
        <v>0</v>
      </c>
      <c r="BD14" s="6">
        <f t="shared" si="6"/>
        <v>0</v>
      </c>
      <c r="BE14" s="6">
        <f t="shared" si="6"/>
        <v>0</v>
      </c>
      <c r="BF14" s="6">
        <f t="shared" si="6"/>
        <v>-161.33949137873492</v>
      </c>
      <c r="BG14" s="6">
        <f t="shared" si="6"/>
        <v>0</v>
      </c>
      <c r="BH14" s="6">
        <f t="shared" si="6"/>
        <v>0</v>
      </c>
      <c r="BI14" s="6">
        <f t="shared" si="6"/>
        <v>-166.70000000000005</v>
      </c>
    </row>
    <row r="15" spans="1:61" x14ac:dyDescent="0.25">
      <c r="A15" s="5"/>
      <c r="B15" s="5"/>
      <c r="C15" s="5"/>
      <c r="D15" s="5"/>
      <c r="E15" s="5"/>
      <c r="F15" s="5"/>
      <c r="G15" s="5"/>
      <c r="H15" s="6"/>
      <c r="I15" s="6"/>
      <c r="J15" s="6"/>
      <c r="N15" t="s">
        <v>25</v>
      </c>
      <c r="O15" s="6">
        <f>'[1]Data Sector'!B63</f>
        <v>-789.79315967923401</v>
      </c>
      <c r="P15" s="6">
        <f>'[1]Data Sector'!C63</f>
        <v>-758.943306442927</v>
      </c>
      <c r="Q15" s="3">
        <f>Raw!E10</f>
        <v>-752</v>
      </c>
      <c r="R15" s="3">
        <f>Raw!E18</f>
        <v>-812.2</v>
      </c>
      <c r="S15" s="3"/>
      <c r="T15" s="3"/>
      <c r="U15" s="3">
        <f>Raw!E42</f>
        <v>-749.61</v>
      </c>
      <c r="V15" s="3">
        <f>Raw!E50</f>
        <v>-805.36889915667825</v>
      </c>
      <c r="W15" s="3"/>
      <c r="X15" s="3"/>
      <c r="Y15" s="3">
        <f>Raw!E74</f>
        <v>-700</v>
      </c>
      <c r="Z15" s="3">
        <f>Raw!K10</f>
        <v>-791.18499999999995</v>
      </c>
      <c r="AA15" s="3">
        <f>Raw!K18</f>
        <v>-812.2</v>
      </c>
      <c r="AB15" s="3"/>
      <c r="AC15" s="3"/>
      <c r="AD15" s="3">
        <f>Raw!K42</f>
        <v>-749.61</v>
      </c>
      <c r="AE15" s="3">
        <f>Raw!K50</f>
        <v>-848.66523235975092</v>
      </c>
      <c r="AF15" s="3"/>
      <c r="AG15" s="3"/>
      <c r="AH15" s="3">
        <f>Raw!K74</f>
        <v>-795.5</v>
      </c>
      <c r="AI15" s="3"/>
      <c r="AJ15" s="5"/>
      <c r="AK15" s="6"/>
      <c r="AL15" s="6"/>
      <c r="AM15" s="5"/>
      <c r="AO15" t="str">
        <f t="shared" si="3"/>
        <v>Sink</v>
      </c>
      <c r="AP15" s="6">
        <f t="shared" si="4"/>
        <v>0</v>
      </c>
      <c r="AQ15" s="6">
        <f t="shared" si="4"/>
        <v>30.849853236307013</v>
      </c>
      <c r="AR15" s="6">
        <f t="shared" si="7"/>
        <v>79.125536385044029</v>
      </c>
      <c r="AS15" s="6">
        <f t="shared" si="5"/>
        <v>18.799999999999955</v>
      </c>
      <c r="AT15" s="6">
        <f t="shared" si="5"/>
        <v>0</v>
      </c>
      <c r="AU15" s="6">
        <f t="shared" si="5"/>
        <v>0</v>
      </c>
      <c r="AV15" s="6">
        <f t="shared" si="5"/>
        <v>-26.610000000000014</v>
      </c>
      <c r="AW15" s="6">
        <f t="shared" si="5"/>
        <v>-15.668899156679117</v>
      </c>
      <c r="AX15" s="6">
        <f t="shared" si="5"/>
        <v>0</v>
      </c>
      <c r="AY15" s="6">
        <f t="shared" si="5"/>
        <v>0</v>
      </c>
      <c r="AZ15" s="6">
        <f t="shared" si="5"/>
        <v>89.793159679234009</v>
      </c>
      <c r="BA15" s="6">
        <f t="shared" si="6"/>
        <v>39.940536385044084</v>
      </c>
      <c r="BB15" s="6">
        <f t="shared" si="6"/>
        <v>18.799999999999955</v>
      </c>
      <c r="BC15" s="6">
        <f t="shared" si="6"/>
        <v>0</v>
      </c>
      <c r="BD15" s="6">
        <f t="shared" si="6"/>
        <v>0</v>
      </c>
      <c r="BE15" s="6">
        <f t="shared" si="6"/>
        <v>-26.610000000000014</v>
      </c>
      <c r="BF15" s="6">
        <f t="shared" si="6"/>
        <v>-58.965232359751781</v>
      </c>
      <c r="BG15" s="6">
        <f t="shared" si="6"/>
        <v>0</v>
      </c>
      <c r="BH15" s="6">
        <f t="shared" si="6"/>
        <v>0</v>
      </c>
      <c r="BI15" s="6">
        <f t="shared" si="6"/>
        <v>-5.7068403207659912</v>
      </c>
    </row>
    <row r="16" spans="1:61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M16" s="2"/>
      <c r="N16" t="s">
        <v>17</v>
      </c>
      <c r="O16" s="2">
        <f>SUM(O9:O15)</f>
        <v>6758.3347795791569</v>
      </c>
      <c r="P16" s="2">
        <f t="shared" ref="P16:AH16" si="8">SUM(P9:P15)</f>
        <v>5553.6386038770415</v>
      </c>
      <c r="Q16" s="2">
        <f t="shared" si="8"/>
        <v>4930.0520570000008</v>
      </c>
      <c r="R16" s="2">
        <f t="shared" si="8"/>
        <v>5006.4390846307624</v>
      </c>
      <c r="S16" s="2"/>
      <c r="T16" s="2"/>
      <c r="U16" s="2">
        <f t="shared" si="8"/>
        <v>3421.5899999999997</v>
      </c>
      <c r="V16" s="2">
        <f t="shared" si="8"/>
        <v>4642.259264039998</v>
      </c>
      <c r="W16" s="2"/>
      <c r="X16" s="2">
        <f t="shared" si="8"/>
        <v>4119.104928748784</v>
      </c>
      <c r="Y16" s="2">
        <f t="shared" si="8"/>
        <v>4756</v>
      </c>
      <c r="Z16" s="2">
        <f t="shared" si="8"/>
        <v>4097.1261269999995</v>
      </c>
      <c r="AA16" s="2">
        <f t="shared" si="8"/>
        <v>4021.8532163149257</v>
      </c>
      <c r="AB16" s="2"/>
      <c r="AC16" s="2"/>
      <c r="AD16" s="2">
        <f t="shared" si="8"/>
        <v>3228.98</v>
      </c>
      <c r="AE16" s="2">
        <f t="shared" si="8"/>
        <v>4018.3587885305378</v>
      </c>
      <c r="AF16" s="2"/>
      <c r="AG16" s="2">
        <f t="shared" si="8"/>
        <v>3920.6145139930914</v>
      </c>
      <c r="AH16" s="2">
        <f t="shared" si="8"/>
        <v>4072.8</v>
      </c>
      <c r="AI16" s="2"/>
      <c r="AJ16" s="5"/>
      <c r="AK16" s="6"/>
      <c r="AL16" s="6"/>
      <c r="AM16" s="6"/>
      <c r="AO16" s="5" t="s">
        <v>17</v>
      </c>
      <c r="AP16" s="6">
        <f>SUM(AP9:AP15)</f>
        <v>0</v>
      </c>
      <c r="AQ16" s="6">
        <f>SUM(AQ9:AQ15)</f>
        <v>-1204.6961757021159</v>
      </c>
      <c r="AR16" s="6">
        <f t="shared" ref="AR16:AZ16" si="9">SUM(AR9:AR15)</f>
        <v>-1714.9827146856614</v>
      </c>
      <c r="AS16" s="6">
        <f t="shared" si="9"/>
        <v>-1627.6684762539878</v>
      </c>
      <c r="AT16" s="6">
        <f t="shared" si="9"/>
        <v>-999.79923435876594</v>
      </c>
      <c r="AU16" s="6">
        <f t="shared" si="9"/>
        <v>-1324.1776713873242</v>
      </c>
      <c r="AV16" s="6">
        <f t="shared" si="9"/>
        <v>-1888.3900000000003</v>
      </c>
      <c r="AW16" s="6">
        <f t="shared" si="9"/>
        <v>-1998.4745223752307</v>
      </c>
      <c r="AX16" s="6">
        <f t="shared" si="9"/>
        <v>-1161.9345245326199</v>
      </c>
      <c r="AY16" s="6">
        <f t="shared" si="9"/>
        <v>-1690.3950712512158</v>
      </c>
      <c r="AZ16" s="6">
        <f t="shared" si="9"/>
        <v>-1613.2068403207659</v>
      </c>
      <c r="BA16" s="6">
        <f t="shared" ref="BA16:BI16" si="10">SUM(BA9:BA15)</f>
        <v>-2547.9086446856622</v>
      </c>
      <c r="BB16" s="6">
        <f t="shared" si="10"/>
        <v>-2612.2543445698238</v>
      </c>
      <c r="BC16" s="6">
        <f t="shared" si="10"/>
        <v>-1430.0171026136704</v>
      </c>
      <c r="BD16" s="6">
        <f t="shared" si="10"/>
        <v>-1572.7108014390969</v>
      </c>
      <c r="BE16" s="6">
        <f t="shared" si="10"/>
        <v>-2081</v>
      </c>
      <c r="BF16" s="6">
        <f t="shared" si="10"/>
        <v>-2622.3749978846918</v>
      </c>
      <c r="BG16" s="6">
        <f t="shared" si="10"/>
        <v>-1986.586475228718</v>
      </c>
      <c r="BH16" s="6">
        <f t="shared" si="10"/>
        <v>-1888.8854860069082</v>
      </c>
      <c r="BI16" s="6">
        <f t="shared" si="10"/>
        <v>-2296.4068403207657</v>
      </c>
    </row>
    <row r="17" spans="1:65" x14ac:dyDescent="0.25">
      <c r="A17" s="5"/>
      <c r="B17" s="5"/>
      <c r="C17" s="5"/>
      <c r="D17" s="5"/>
      <c r="E17" s="5"/>
      <c r="F17" s="5"/>
      <c r="G17" s="5"/>
      <c r="H17" s="7"/>
      <c r="I17" s="7"/>
      <c r="J17" s="7"/>
      <c r="N17" t="s">
        <v>9</v>
      </c>
      <c r="O17" s="2">
        <f>SUM(O9:O12)</f>
        <v>5696.2</v>
      </c>
      <c r="P17" s="2">
        <f t="shared" ref="P17:AH17" si="11">SUM(P9:P12)</f>
        <v>4587.07710542515</v>
      </c>
      <c r="Q17" s="2">
        <f t="shared" si="11"/>
        <v>4005.8126970000003</v>
      </c>
      <c r="R17" s="2">
        <f t="shared" si="11"/>
        <v>4482.2285033577318</v>
      </c>
      <c r="S17" s="2">
        <f t="shared" si="11"/>
        <v>1282.5748924669617</v>
      </c>
      <c r="T17" s="2">
        <f t="shared" si="11"/>
        <v>1075.9223286126758</v>
      </c>
      <c r="U17" s="2">
        <f t="shared" si="11"/>
        <v>4141.66</v>
      </c>
      <c r="V17" s="2">
        <f t="shared" si="11"/>
        <v>3884.9935535943996</v>
      </c>
      <c r="W17" s="2">
        <f t="shared" si="11"/>
        <v>1238.16547546738</v>
      </c>
      <c r="X17" s="2">
        <f t="shared" si="11"/>
        <v>4119.104928748784</v>
      </c>
      <c r="Y17" s="2">
        <f t="shared" si="11"/>
        <v>4050</v>
      </c>
      <c r="Z17" s="2">
        <f t="shared" si="11"/>
        <v>3347.0034850000002</v>
      </c>
      <c r="AA17" s="2">
        <f t="shared" si="11"/>
        <v>3507.3905908031338</v>
      </c>
      <c r="AB17" s="2"/>
      <c r="AC17" s="2"/>
      <c r="AD17" s="2">
        <f t="shared" si="11"/>
        <v>3948.98</v>
      </c>
      <c r="AE17" s="2">
        <f t="shared" si="11"/>
        <v>3361.9662453721448</v>
      </c>
      <c r="AF17" s="2"/>
      <c r="AG17" s="2">
        <f t="shared" si="11"/>
        <v>3920.6145139930914</v>
      </c>
      <c r="AH17" s="2">
        <f t="shared" si="11"/>
        <v>3590</v>
      </c>
      <c r="AI17" s="2"/>
      <c r="AJ17" s="5"/>
      <c r="AK17" s="6"/>
      <c r="AL17" s="6"/>
      <c r="AM17" s="6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K17" t="s">
        <v>46</v>
      </c>
      <c r="BL17" t="s">
        <v>48</v>
      </c>
    </row>
    <row r="18" spans="1:65" x14ac:dyDescent="0.25">
      <c r="A18" s="5"/>
      <c r="B18" s="5"/>
      <c r="C18" s="5"/>
      <c r="D18" s="5"/>
      <c r="E18" s="5"/>
      <c r="F18" s="5"/>
      <c r="G18" s="5"/>
      <c r="H18" s="7"/>
      <c r="I18" s="7"/>
      <c r="J18" s="7"/>
      <c r="AK18" t="s">
        <v>46</v>
      </c>
      <c r="AL18" s="5" t="s">
        <v>48</v>
      </c>
      <c r="AM18" s="5"/>
      <c r="AN18" s="5"/>
      <c r="AO18" t="s">
        <v>66</v>
      </c>
      <c r="AQ18" s="1">
        <f>AQ9/AQ16</f>
        <v>0.70482501490895089</v>
      </c>
      <c r="AR18" s="1"/>
      <c r="AS18" s="1"/>
      <c r="AT18" s="1"/>
      <c r="AU18" s="1"/>
      <c r="AV18" s="1"/>
      <c r="AW18" s="1"/>
      <c r="AX18" s="1"/>
      <c r="AY18" s="1"/>
      <c r="AZ18" s="1"/>
      <c r="BA18" s="1">
        <f t="shared" ref="BA18:BI18" si="12">BA9/BA16</f>
        <v>0.70542461928119427</v>
      </c>
      <c r="BB18" s="1">
        <f t="shared" si="12"/>
        <v>0.66511170659873009</v>
      </c>
      <c r="BC18" s="1">
        <f t="shared" si="12"/>
        <v>1</v>
      </c>
      <c r="BD18" s="1">
        <f t="shared" si="12"/>
        <v>1</v>
      </c>
      <c r="BE18" s="1">
        <f t="shared" si="12"/>
        <v>0.5313983661701106</v>
      </c>
      <c r="BF18" s="1">
        <f t="shared" si="12"/>
        <v>0.74539804209167904</v>
      </c>
      <c r="BG18" s="1">
        <f t="shared" si="12"/>
        <v>1</v>
      </c>
      <c r="BH18" s="1">
        <f t="shared" si="12"/>
        <v>0.74140743638500795</v>
      </c>
      <c r="BI18" s="1">
        <f t="shared" si="12"/>
        <v>0.72156203809624064</v>
      </c>
      <c r="BK18" s="10">
        <f>MIN(BA18:BI18)</f>
        <v>0.5313983661701106</v>
      </c>
      <c r="BL18" s="10">
        <f>MAX(BA18:BI18)</f>
        <v>1</v>
      </c>
      <c r="BM18" s="5"/>
    </row>
    <row r="19" spans="1:65" x14ac:dyDescent="0.25">
      <c r="A19" s="5"/>
      <c r="B19" s="5"/>
      <c r="C19" s="5"/>
      <c r="D19" s="5"/>
      <c r="E19" s="5"/>
      <c r="F19" s="5"/>
      <c r="G19" s="5"/>
      <c r="H19" s="7"/>
      <c r="I19" s="7"/>
      <c r="J19" s="7"/>
      <c r="N19" t="s">
        <v>67</v>
      </c>
      <c r="P19" s="1">
        <f t="shared" ref="P19:AH19" si="13">($O$16-P16)/$O$16</f>
        <v>0.17825340338898277</v>
      </c>
      <c r="Q19" s="1"/>
      <c r="R19" s="1"/>
      <c r="S19" s="1"/>
      <c r="T19" s="1"/>
      <c r="U19" s="1"/>
      <c r="V19" s="1"/>
      <c r="W19" s="1"/>
      <c r="X19" s="1"/>
      <c r="Y19" s="1"/>
      <c r="Z19" s="1">
        <f t="shared" si="13"/>
        <v>0.39376691735073704</v>
      </c>
      <c r="AA19" s="1">
        <f t="shared" si="13"/>
        <v>0.40490470693057801</v>
      </c>
      <c r="AB19" s="1">
        <f t="shared" si="13"/>
        <v>1</v>
      </c>
      <c r="AC19" s="1">
        <f t="shared" si="13"/>
        <v>1</v>
      </c>
      <c r="AD19" s="1">
        <f t="shared" si="13"/>
        <v>0.52222254367205689</v>
      </c>
      <c r="AE19" s="1">
        <f t="shared" si="13"/>
        <v>0.4054217614859319</v>
      </c>
      <c r="AF19" s="1"/>
      <c r="AG19" s="1">
        <f t="shared" si="13"/>
        <v>0.41988453637432432</v>
      </c>
      <c r="AH19" s="1">
        <f t="shared" si="13"/>
        <v>0.39736634351019612</v>
      </c>
      <c r="AI19" s="1"/>
      <c r="AK19" s="9">
        <f>MIN(Z19:AI19)</f>
        <v>0.39376691735073704</v>
      </c>
      <c r="AL19" s="10">
        <f>MAX(Z19:AI19)</f>
        <v>1</v>
      </c>
      <c r="AM19" s="5"/>
      <c r="AN19" s="5"/>
      <c r="AO19" t="s">
        <v>68</v>
      </c>
      <c r="AQ19" s="1">
        <f>SUM(AQ9,AQ12)/AQ16</f>
        <v>0.83670020952136082</v>
      </c>
      <c r="AR19" s="1"/>
      <c r="AS19" s="1"/>
      <c r="AT19" s="1"/>
      <c r="AU19" s="1"/>
      <c r="AV19" s="1"/>
      <c r="AW19" s="1"/>
      <c r="AX19" s="1"/>
      <c r="AY19" s="1"/>
      <c r="AZ19" s="1"/>
      <c r="BA19" s="1">
        <f t="shared" ref="BA19:BI19" si="14">SUM(BA9,BA12)/BA16</f>
        <v>0.89311072151579907</v>
      </c>
      <c r="BB19" s="1">
        <f t="shared" si="14"/>
        <v>0.86096566650945294</v>
      </c>
      <c r="BC19" s="1">
        <f t="shared" si="14"/>
        <v>1</v>
      </c>
      <c r="BD19" s="1">
        <f t="shared" si="14"/>
        <v>1</v>
      </c>
      <c r="BE19" s="1">
        <f t="shared" si="14"/>
        <v>0.89981739548294093</v>
      </c>
      <c r="BF19" s="1">
        <f t="shared" si="14"/>
        <v>0.89198505461382582</v>
      </c>
      <c r="BG19" s="1">
        <f t="shared" si="14"/>
        <v>1</v>
      </c>
      <c r="BH19" s="1">
        <f t="shared" si="14"/>
        <v>0.99167808449462436</v>
      </c>
      <c r="BI19" s="1">
        <f t="shared" si="14"/>
        <v>0.86787757509101249</v>
      </c>
      <c r="BK19" s="10">
        <f>MIN(BA19:BI19)</f>
        <v>0.86096566650945294</v>
      </c>
      <c r="BL19" s="10">
        <f>MAX(BA19:BI19)</f>
        <v>1</v>
      </c>
      <c r="BM19" s="5"/>
    </row>
    <row r="20" spans="1:65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N20" t="s">
        <v>8</v>
      </c>
      <c r="P20" s="1">
        <f t="shared" ref="P20:AH20" si="15">($O$9-P9)/$O$9</f>
        <v>0.35377692596141824</v>
      </c>
      <c r="Q20" s="1"/>
      <c r="R20" s="1"/>
      <c r="S20" s="1"/>
      <c r="T20" s="1"/>
      <c r="U20" s="1"/>
      <c r="V20" s="1"/>
      <c r="W20" s="1"/>
      <c r="X20" s="1"/>
      <c r="Y20" s="1"/>
      <c r="Z20" s="1">
        <f t="shared" si="15"/>
        <v>0.74888546310570392</v>
      </c>
      <c r="AA20" s="1">
        <f t="shared" si="15"/>
        <v>0.71682052630589677</v>
      </c>
      <c r="AB20" s="1">
        <f t="shared" si="15"/>
        <v>0.6448660371600945</v>
      </c>
      <c r="AC20" s="1">
        <f t="shared" si="15"/>
        <v>0.65526886439694054</v>
      </c>
      <c r="AD20" s="1">
        <f t="shared" si="15"/>
        <v>0.48640889962918205</v>
      </c>
      <c r="AE20" s="1">
        <f t="shared" si="15"/>
        <v>0.79883344583439031</v>
      </c>
      <c r="AF20" s="1"/>
      <c r="AG20" s="1">
        <f t="shared" si="15"/>
        <v>0.58348974867931824</v>
      </c>
      <c r="AH20" s="1">
        <f t="shared" si="15"/>
        <v>0.69042956543477352</v>
      </c>
      <c r="AI20" s="1"/>
      <c r="AK20" s="9">
        <f>MIN(Z20:AI20)</f>
        <v>0.48640889962918205</v>
      </c>
      <c r="AL20" s="10">
        <f>MAX(Z20:AI20)</f>
        <v>0.79883344583439031</v>
      </c>
      <c r="AM20" s="5"/>
      <c r="AN20" s="5"/>
      <c r="AO20" t="s">
        <v>69</v>
      </c>
      <c r="AQ20" s="1">
        <f>AQ12/AQ16</f>
        <v>0.1318751946124099</v>
      </c>
      <c r="AR20" s="1"/>
      <c r="AS20" s="1"/>
      <c r="AT20" s="1"/>
      <c r="AU20" s="1"/>
      <c r="AV20" s="1"/>
      <c r="AW20" s="1"/>
      <c r="AX20" s="1"/>
      <c r="AY20" s="1"/>
      <c r="AZ20" s="1"/>
      <c r="BA20" s="1">
        <f t="shared" ref="BA20:BI20" si="16">BA12/BA16</f>
        <v>0.18768610223460486</v>
      </c>
      <c r="BB20" s="1">
        <f t="shared" si="16"/>
        <v>0.19585395991072285</v>
      </c>
      <c r="BC20" s="1">
        <f t="shared" si="16"/>
        <v>0</v>
      </c>
      <c r="BD20" s="1">
        <f t="shared" si="16"/>
        <v>0</v>
      </c>
      <c r="BE20" s="1">
        <f t="shared" si="16"/>
        <v>0.36841902931283027</v>
      </c>
      <c r="BF20" s="1">
        <f t="shared" si="16"/>
        <v>0.14658701252214681</v>
      </c>
      <c r="BG20" s="1">
        <f t="shared" si="16"/>
        <v>0</v>
      </c>
      <c r="BH20" s="1">
        <f t="shared" si="16"/>
        <v>0.25027064810961641</v>
      </c>
      <c r="BI20" s="1">
        <f t="shared" si="16"/>
        <v>0.14631553699477179</v>
      </c>
      <c r="BK20" s="10">
        <f>MIN(BA20:BI20)</f>
        <v>0</v>
      </c>
      <c r="BL20" s="10">
        <f>MAX(BA20:BI20)</f>
        <v>0.36841902931283027</v>
      </c>
    </row>
    <row r="21" spans="1:65" x14ac:dyDescent="0.25">
      <c r="N21" t="s">
        <v>70</v>
      </c>
      <c r="P21" s="1">
        <f t="shared" ref="P21:AG21" si="17">(SUM($O$10:$O$12)-SUM(P10:P12))/SUM($O$10:$O$12)</f>
        <v>7.8888047867130842E-2</v>
      </c>
      <c r="Q21" s="1"/>
      <c r="R21" s="1"/>
      <c r="S21" s="1"/>
      <c r="T21" s="1"/>
      <c r="U21" s="1"/>
      <c r="V21" s="1"/>
      <c r="W21" s="1"/>
      <c r="X21" s="1"/>
      <c r="Y21" s="1"/>
      <c r="Z21" s="1">
        <f t="shared" si="17"/>
        <v>0.16740891204757138</v>
      </c>
      <c r="AA21" s="1">
        <f t="shared" ref="AA21" si="18">(SUM($O$10:$O$12)-SUM(AA10:AA12))/SUM($O$10:$O$12)</f>
        <v>0.14209777130854126</v>
      </c>
      <c r="AB21" s="1">
        <f t="shared" si="17"/>
        <v>1</v>
      </c>
      <c r="AC21" s="1">
        <f t="shared" si="17"/>
        <v>1</v>
      </c>
      <c r="AD21" s="1">
        <f t="shared" si="17"/>
        <v>0.17590182336700935</v>
      </c>
      <c r="AE21" s="1">
        <f t="shared" si="17"/>
        <v>0.1264990750525575</v>
      </c>
      <c r="AF21" s="1"/>
      <c r="AG21" s="1">
        <f t="shared" si="17"/>
        <v>0.11381685634588654</v>
      </c>
      <c r="AH21" s="1">
        <f t="shared" ref="AH21" si="19">(SUM($O$10:$O$12)-SUM(AH10:AH12))/SUM($O$10:$O$12)</f>
        <v>0.13625193410394099</v>
      </c>
      <c r="AI21" s="1"/>
      <c r="AK21" s="9">
        <f>MIN(Z21:AI21)</f>
        <v>0.11381685634588654</v>
      </c>
      <c r="AL21" s="10">
        <f>MAX(Z21:AI21)</f>
        <v>1</v>
      </c>
      <c r="AM21" s="5"/>
      <c r="AN21" s="5"/>
      <c r="AO21" t="s">
        <v>71</v>
      </c>
      <c r="AP21" s="1">
        <v>0</v>
      </c>
      <c r="AQ21" s="1">
        <f>AQ16/$O$16</f>
        <v>-0.17825340338898282</v>
      </c>
      <c r="AR21" s="1">
        <f t="shared" ref="AR21:AZ21" si="20">AR16/$O$16</f>
        <v>-0.25375817721661514</v>
      </c>
      <c r="AS21" s="1">
        <f t="shared" si="20"/>
        <v>-0.24083868724173252</v>
      </c>
      <c r="AT21" s="1">
        <f t="shared" si="20"/>
        <v>-0.14793573668172497</v>
      </c>
      <c r="AU21" s="1">
        <f t="shared" si="20"/>
        <v>-0.19593253583537054</v>
      </c>
      <c r="AV21" s="1">
        <f t="shared" si="20"/>
        <v>-0.27941646301777179</v>
      </c>
      <c r="AW21" s="1">
        <f t="shared" si="20"/>
        <v>-0.29570516814493703</v>
      </c>
      <c r="AX21" s="1">
        <f t="shared" si="20"/>
        <v>-0.17192615672776332</v>
      </c>
      <c r="AY21" s="1">
        <f t="shared" si="20"/>
        <v>-0.25012005566206608</v>
      </c>
      <c r="AZ21" s="1">
        <f t="shared" si="20"/>
        <v>-0.23869886487351855</v>
      </c>
      <c r="BA21" s="1">
        <f t="shared" ref="BA21:BI21" si="21">BA16/$O$16</f>
        <v>-0.37700243148421259</v>
      </c>
      <c r="BB21" s="1">
        <f t="shared" si="21"/>
        <v>-0.38652337147649996</v>
      </c>
      <c r="BC21" s="1">
        <f t="shared" si="21"/>
        <v>-0.21159311416986626</v>
      </c>
      <c r="BD21" s="1">
        <f t="shared" si="21"/>
        <v>-0.23270685053826676</v>
      </c>
      <c r="BE21" s="1">
        <f t="shared" si="21"/>
        <v>-0.30791608700532358</v>
      </c>
      <c r="BF21" s="1">
        <f t="shared" si="21"/>
        <v>-0.3880208784282787</v>
      </c>
      <c r="BG21" s="1">
        <f t="shared" si="21"/>
        <v>-0.29394614798179963</v>
      </c>
      <c r="BH21" s="1">
        <f t="shared" si="21"/>
        <v>-0.27948977782431333</v>
      </c>
      <c r="BI21" s="1">
        <f t="shared" si="21"/>
        <v>-0.3397888555712778</v>
      </c>
    </row>
    <row r="22" spans="1:65" x14ac:dyDescent="0.25">
      <c r="N22" t="s">
        <v>9</v>
      </c>
      <c r="P22" s="1">
        <f>($O$17-P17)/$O$17</f>
        <v>0.19471277247548363</v>
      </c>
      <c r="Q22" s="1"/>
      <c r="R22" s="1"/>
      <c r="S22" s="1"/>
      <c r="T22" s="1"/>
      <c r="U22" s="1"/>
      <c r="V22" s="1"/>
      <c r="W22" s="1"/>
      <c r="X22" s="1"/>
      <c r="Y22" s="1"/>
      <c r="Z22" s="1">
        <f t="shared" ref="Z22:AH22" si="22">($O$17-Z17)/$O$17</f>
        <v>0.41241468259541442</v>
      </c>
      <c r="AA22" s="1">
        <f t="shared" si="22"/>
        <v>0.38425782261803765</v>
      </c>
      <c r="AB22" s="1">
        <f t="shared" si="22"/>
        <v>1</v>
      </c>
      <c r="AC22" s="1">
        <f t="shared" si="22"/>
        <v>1</v>
      </c>
      <c r="AD22" s="1">
        <f t="shared" si="22"/>
        <v>0.30673431410413959</v>
      </c>
      <c r="AE22" s="1">
        <f t="shared" si="22"/>
        <v>0.40978788571817265</v>
      </c>
      <c r="AF22" s="1"/>
      <c r="AG22" s="1">
        <f t="shared" si="22"/>
        <v>0.31171403497189504</v>
      </c>
      <c r="AH22" s="1">
        <f t="shared" si="22"/>
        <v>0.36975527544678904</v>
      </c>
      <c r="AI22" s="1"/>
      <c r="AK22" s="9">
        <f>MIN(Z22:AI22)</f>
        <v>0.30673431410413959</v>
      </c>
      <c r="AL22" s="10">
        <f>MAX(Z22:AI22)</f>
        <v>1</v>
      </c>
    </row>
    <row r="23" spans="1:65" x14ac:dyDescent="0.25">
      <c r="N23" t="s">
        <v>85</v>
      </c>
      <c r="P23" s="1">
        <f>(SUM($O$10:$O$13)-SUM(P10:P13))/SUM($O$10:$O$13)</f>
        <v>0.10434275622511298</v>
      </c>
      <c r="Q23" s="1"/>
      <c r="R23" s="1"/>
      <c r="S23" s="1"/>
      <c r="T23" s="1"/>
      <c r="U23" s="1"/>
      <c r="V23" s="1"/>
      <c r="W23" s="1"/>
      <c r="X23" s="1"/>
      <c r="Y23" s="1"/>
      <c r="Z23" s="1">
        <f t="shared" ref="Z23:AH23" si="23">(SUM($O$10:$O$13)-SUM(Z10:Z13))/SUM($O$10:$O$13)</f>
        <v>0.2058099639301256</v>
      </c>
      <c r="AA23" s="1">
        <f t="shared" ref="AA23" si="24">(SUM($O$10:$O$13)-SUM(AA10:AA13))/SUM($O$10:$O$13)</f>
        <v>0.25846848369728664</v>
      </c>
      <c r="AB23" s="1">
        <f t="shared" si="23"/>
        <v>1</v>
      </c>
      <c r="AC23" s="1">
        <f t="shared" si="23"/>
        <v>1</v>
      </c>
      <c r="AD23" s="1">
        <f t="shared" si="23"/>
        <v>0.28692283594481333</v>
      </c>
      <c r="AE23" s="1">
        <f t="shared" si="23"/>
        <v>0.15638291701243906</v>
      </c>
      <c r="AF23" s="1"/>
      <c r="AG23" s="1">
        <f t="shared" si="23"/>
        <v>0.24147043561031617</v>
      </c>
      <c r="AH23" s="1">
        <f t="shared" si="23"/>
        <v>0.23314704526899332</v>
      </c>
      <c r="AK23" s="9">
        <f>MIN(Z23:AI23)</f>
        <v>0.15638291701243906</v>
      </c>
      <c r="AL23" s="10">
        <f>MAX(Z23:AI23)</f>
        <v>1</v>
      </c>
      <c r="AO23" t="s">
        <v>72</v>
      </c>
      <c r="AP23">
        <v>500</v>
      </c>
      <c r="AQ23" s="1">
        <f>AP23/$O$16</f>
        <v>7.3982721529390574E-2</v>
      </c>
      <c r="AR23" s="1"/>
      <c r="AS23" s="1"/>
      <c r="AT23" s="1"/>
      <c r="AU23" s="1"/>
      <c r="AV23" s="1"/>
      <c r="AW23" s="1"/>
      <c r="AX23" s="1"/>
      <c r="AY23" s="1"/>
      <c r="AZ23" s="1"/>
    </row>
    <row r="24" spans="1:65" x14ac:dyDescent="0.25">
      <c r="Z24" s="2"/>
      <c r="AB24" s="2"/>
      <c r="AC24" s="2"/>
      <c r="AD24" s="2"/>
      <c r="AG24">
        <v>-4000</v>
      </c>
      <c r="AH24" s="1">
        <f>AG24/$O$16</f>
        <v>-0.59186177223512459</v>
      </c>
    </row>
    <row r="25" spans="1:65" x14ac:dyDescent="0.25">
      <c r="N25" t="s">
        <v>73</v>
      </c>
    </row>
    <row r="26" spans="1:65" x14ac:dyDescent="0.25">
      <c r="Q26" t="str">
        <f>Z8</f>
        <v>EPS-EI</v>
      </c>
      <c r="R26" t="str">
        <f>AA8</f>
        <v>GCAM-CGS</v>
      </c>
      <c r="S26" t="str">
        <f t="shared" ref="S26:Y26" si="25">AB8</f>
        <v>Haiku-RFF *</v>
      </c>
      <c r="T26" t="str">
        <f t="shared" si="25"/>
        <v>IPM-NRDC *</v>
      </c>
      <c r="U26" t="str">
        <f t="shared" si="25"/>
        <v>MARKAL-NETL</v>
      </c>
      <c r="V26" t="str">
        <f t="shared" si="25"/>
        <v>NEMS-RHG</v>
      </c>
      <c r="X26" t="str">
        <f t="shared" si="25"/>
        <v>REGEN-EPRI †</v>
      </c>
      <c r="Y26" t="str">
        <f t="shared" si="25"/>
        <v>RIO-REPEAT</v>
      </c>
    </row>
    <row r="27" spans="1:65" x14ac:dyDescent="0.25">
      <c r="P27" t="str">
        <f>N9</f>
        <v>Electric</v>
      </c>
      <c r="Q27" s="3">
        <f>Raw!Q4</f>
        <v>2400.057485640647</v>
      </c>
      <c r="R27" s="3">
        <f>Raw!Q12</f>
        <v>2417.1</v>
      </c>
      <c r="S27" s="3">
        <f>Raw!Q20</f>
        <v>2282.3741268257277</v>
      </c>
      <c r="T27" s="3">
        <f>Raw!Q28</f>
        <v>2400.1</v>
      </c>
      <c r="U27" s="3">
        <f>Raw!Q36</f>
        <v>2338.5100000000002</v>
      </c>
      <c r="V27" s="3">
        <f>Raw!Q44</f>
        <v>2437.5330357062999</v>
      </c>
      <c r="W27" s="3">
        <f>O9</f>
        <v>2400.1</v>
      </c>
      <c r="X27" s="3">
        <f>Raw!Q60</f>
        <v>2400.1</v>
      </c>
      <c r="Y27" s="3">
        <f>Raw!Q68</f>
        <v>2400</v>
      </c>
      <c r="AA27" s="1"/>
      <c r="AB27" s="1"/>
      <c r="AC27" s="1"/>
      <c r="AD27" s="1"/>
    </row>
    <row r="28" spans="1:65" x14ac:dyDescent="0.25">
      <c r="P28" t="str">
        <f t="shared" ref="P28:P33" si="26">N10</f>
        <v>Industry</v>
      </c>
      <c r="Q28" s="3">
        <f>Raw!Q5</f>
        <v>1086.7679786271462</v>
      </c>
      <c r="R28" s="3">
        <f>Raw!Q13</f>
        <v>1190.4000000000001</v>
      </c>
      <c r="S28" s="3"/>
      <c r="T28" s="3"/>
      <c r="U28" s="3">
        <f>Raw!Q37</f>
        <v>954.44</v>
      </c>
      <c r="V28" s="3">
        <f>Raw!Q45</f>
        <v>851.49999999999739</v>
      </c>
      <c r="W28" s="3"/>
      <c r="X28" s="3">
        <f>Raw!Q61</f>
        <v>851.5</v>
      </c>
      <c r="Y28" s="3">
        <f>Raw!Q69</f>
        <v>850</v>
      </c>
      <c r="AA28" s="1"/>
      <c r="AB28" s="1"/>
      <c r="AC28" s="1"/>
      <c r="AD28" s="1"/>
      <c r="AE28" s="8"/>
    </row>
    <row r="29" spans="1:65" x14ac:dyDescent="0.25">
      <c r="P29" t="str">
        <f t="shared" si="26"/>
        <v>Buildings</v>
      </c>
      <c r="Q29" s="3">
        <f>Raw!Q6</f>
        <v>586.02753370179153</v>
      </c>
      <c r="R29" s="3">
        <f>Raw!Q14</f>
        <v>586</v>
      </c>
      <c r="S29" s="3"/>
      <c r="T29" s="3"/>
      <c r="U29" s="3">
        <f>Raw!Q38</f>
        <v>563.87</v>
      </c>
      <c r="V29" s="3">
        <f>Raw!Q46</f>
        <v>585.99999999999886</v>
      </c>
      <c r="W29" s="3"/>
      <c r="X29" s="3">
        <f>Raw!Q62</f>
        <v>586</v>
      </c>
      <c r="Y29" s="3">
        <f>Raw!Q70</f>
        <v>585</v>
      </c>
      <c r="AA29" s="1"/>
      <c r="AB29" s="1"/>
      <c r="AC29" s="1"/>
      <c r="AD29" s="1"/>
      <c r="AE29" s="8"/>
    </row>
    <row r="30" spans="1:65" x14ac:dyDescent="0.25">
      <c r="P30" t="str">
        <f t="shared" si="26"/>
        <v>Transport</v>
      </c>
      <c r="Q30" s="3">
        <f>Raw!Q7</f>
        <v>1858.5521693709068</v>
      </c>
      <c r="R30" s="3">
        <f>Raw!Q15</f>
        <v>1868.8</v>
      </c>
      <c r="S30" s="3"/>
      <c r="T30" s="3"/>
      <c r="U30" s="3">
        <f>Raw!Q39</f>
        <v>2147.66</v>
      </c>
      <c r="V30" s="3">
        <f>Raw!Q47</f>
        <v>1877.0669642936946</v>
      </c>
      <c r="W30" s="3"/>
      <c r="X30" s="3">
        <f>Raw!Q63</f>
        <v>1971.8999999999999</v>
      </c>
      <c r="Y30" s="3">
        <f>Raw!Q71</f>
        <v>1856</v>
      </c>
      <c r="AA30" s="1"/>
      <c r="AB30" s="1"/>
      <c r="AC30" s="1"/>
      <c r="AD30" s="1"/>
      <c r="AE30" s="8"/>
    </row>
    <row r="31" spans="1:65" x14ac:dyDescent="0.25">
      <c r="P31" t="str">
        <f t="shared" si="26"/>
        <v>Other CO2</v>
      </c>
      <c r="Q31" s="3">
        <f>Raw!Q8+Raw!Q11</f>
        <v>206.19827780740565</v>
      </c>
      <c r="R31" s="3">
        <f>Raw!Q16</f>
        <v>71.3</v>
      </c>
      <c r="S31" s="3"/>
      <c r="T31" s="3"/>
      <c r="U31" s="3">
        <f>Raw!Q40</f>
        <v>28.5</v>
      </c>
      <c r="V31" s="3">
        <f>Raw!Q48</f>
        <v>381.39369035320755</v>
      </c>
      <c r="W31" s="3"/>
      <c r="X31" s="3"/>
      <c r="Y31" s="3">
        <f>Raw!Q72</f>
        <v>129</v>
      </c>
      <c r="AA31" s="1"/>
      <c r="AB31" s="1"/>
      <c r="AC31" s="1"/>
      <c r="AD31" s="1"/>
      <c r="AE31" s="8"/>
    </row>
    <row r="32" spans="1:65" x14ac:dyDescent="0.25">
      <c r="P32" t="str">
        <f t="shared" si="26"/>
        <v>Non-CO2 GHG</v>
      </c>
      <c r="Q32" s="3">
        <f>Raw!Q9</f>
        <v>1338.5568629228087</v>
      </c>
      <c r="R32" s="3">
        <f>Raw!Q17</f>
        <v>1331.507560884751</v>
      </c>
      <c r="S32" s="3"/>
      <c r="T32" s="3"/>
      <c r="U32" s="3"/>
      <c r="V32" s="3">
        <f>Raw!Q49</f>
        <v>1296.9400960620301</v>
      </c>
      <c r="W32" s="3"/>
      <c r="X32" s="3"/>
      <c r="Y32" s="3">
        <f>Raw!Q73</f>
        <v>1339</v>
      </c>
      <c r="AA32" s="1"/>
      <c r="AB32" s="1"/>
      <c r="AC32" s="1"/>
      <c r="AD32" s="1"/>
    </row>
    <row r="33" spans="16:58" x14ac:dyDescent="0.25">
      <c r="P33" t="str">
        <f t="shared" si="26"/>
        <v>Sink</v>
      </c>
      <c r="Q33" s="3">
        <f>Raw!Q10</f>
        <v>-831.12553638504403</v>
      </c>
      <c r="R33" s="3">
        <f>Raw!Q18</f>
        <v>-831</v>
      </c>
      <c r="S33" s="3"/>
      <c r="T33" s="3"/>
      <c r="U33" s="3">
        <f>Raw!Q42</f>
        <v>-723</v>
      </c>
      <c r="V33" s="3">
        <f>Raw!Q50</f>
        <v>-789.69999999999914</v>
      </c>
      <c r="W33" s="3"/>
      <c r="X33" s="3"/>
      <c r="Y33" s="3">
        <f>Raw!Q74</f>
        <v>-789.79315967923401</v>
      </c>
    </row>
    <row r="34" spans="16:58" x14ac:dyDescent="0.25"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</row>
    <row r="35" spans="16:58" x14ac:dyDescent="0.25"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</row>
    <row r="36" spans="16:58" x14ac:dyDescent="0.25"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</row>
    <row r="37" spans="16:58" x14ac:dyDescent="0.25">
      <c r="AC37" s="5"/>
      <c r="AD37" s="6"/>
      <c r="AE37" s="6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6"/>
      <c r="AT37" s="6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</row>
    <row r="38" spans="16:58" x14ac:dyDescent="0.25">
      <c r="AC38" s="5"/>
      <c r="AD38" s="5"/>
      <c r="AE38" s="5"/>
      <c r="AF38" s="6"/>
      <c r="AG38" s="6"/>
      <c r="AH38" s="6"/>
      <c r="AI38" s="6"/>
      <c r="AJ38" s="6"/>
      <c r="AK38" s="6"/>
      <c r="AL38" s="6"/>
      <c r="AM38" s="6"/>
      <c r="AN38" s="6"/>
      <c r="AO38" s="5"/>
      <c r="AP38" s="5"/>
      <c r="AQ38" s="5"/>
      <c r="AR38" s="5"/>
      <c r="AS38" s="5"/>
      <c r="AT38" s="5"/>
      <c r="AU38" s="6"/>
      <c r="AV38" s="6"/>
      <c r="AW38" s="6"/>
      <c r="AX38" s="6"/>
      <c r="AY38" s="6"/>
      <c r="AZ38" s="6"/>
      <c r="BA38" s="6"/>
      <c r="BB38" s="6"/>
      <c r="BC38" s="6"/>
      <c r="BD38" s="5"/>
      <c r="BE38" s="5"/>
      <c r="BF38" s="5"/>
    </row>
    <row r="39" spans="16:58" x14ac:dyDescent="0.25"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</row>
    <row r="40" spans="16:58" x14ac:dyDescent="0.25"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</row>
    <row r="41" spans="16:58" x14ac:dyDescent="0.25"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</row>
    <row r="42" spans="16:58" x14ac:dyDescent="0.25"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</row>
    <row r="43" spans="16:58" x14ac:dyDescent="0.25">
      <c r="AC43" s="5"/>
      <c r="AD43" s="5"/>
      <c r="AE43" s="5"/>
      <c r="AF43" s="33"/>
      <c r="AG43" s="33"/>
      <c r="AH43" s="5"/>
      <c r="AI43" s="5"/>
      <c r="AJ43" s="33"/>
      <c r="AK43" s="33"/>
      <c r="AL43" s="5"/>
      <c r="AM43" s="5"/>
      <c r="AN43" s="5"/>
      <c r="AO43" s="5"/>
      <c r="AP43" s="5"/>
      <c r="AQ43" s="5"/>
      <c r="AR43" s="5"/>
      <c r="AS43" s="5"/>
      <c r="AT43" s="5"/>
      <c r="AU43" s="7"/>
      <c r="AV43" s="7"/>
      <c r="AW43" s="7"/>
      <c r="AX43" s="7"/>
      <c r="AY43" s="7"/>
      <c r="AZ43" s="7"/>
      <c r="BA43" s="7"/>
      <c r="BB43" s="7"/>
      <c r="BC43" s="7"/>
      <c r="BD43" s="5"/>
      <c r="BE43" s="5"/>
      <c r="BF43" s="5"/>
    </row>
    <row r="44" spans="16:58" x14ac:dyDescent="0.25"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33"/>
      <c r="AV44" s="33"/>
      <c r="AW44" s="5"/>
      <c r="AX44" s="5"/>
      <c r="AY44" s="33"/>
      <c r="AZ44" s="33"/>
      <c r="BA44" s="5"/>
      <c r="BB44" s="5"/>
      <c r="BC44" s="5"/>
      <c r="BD44" s="5"/>
      <c r="BE44" s="5"/>
      <c r="BF44" s="5"/>
    </row>
    <row r="45" spans="16:58" x14ac:dyDescent="0.25"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</row>
    <row r="46" spans="16:58" x14ac:dyDescent="0.25">
      <c r="AC46" s="5"/>
      <c r="AD46" s="5"/>
      <c r="AE46" s="5"/>
      <c r="AF46" s="6"/>
      <c r="AG46" s="6"/>
      <c r="AH46" s="6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10"/>
      <c r="AV46" s="10"/>
      <c r="AW46" s="10"/>
      <c r="AX46" s="10"/>
      <c r="AY46" s="5"/>
      <c r="AZ46" s="5"/>
      <c r="BA46" s="5"/>
      <c r="BB46" s="5"/>
      <c r="BC46" s="5"/>
      <c r="BD46" s="5"/>
      <c r="BE46" s="5"/>
      <c r="BF46" s="5"/>
    </row>
    <row r="47" spans="16:58" x14ac:dyDescent="0.25"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</row>
    <row r="48" spans="16:58" x14ac:dyDescent="0.25"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</row>
    <row r="49" spans="29:58" x14ac:dyDescent="0.25"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</row>
    <row r="50" spans="29:58" x14ac:dyDescent="0.25"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</row>
    <row r="51" spans="29:58" x14ac:dyDescent="0.25"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</row>
    <row r="52" spans="29:58" x14ac:dyDescent="0.25"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</row>
    <row r="53" spans="29:58" x14ac:dyDescent="0.25"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</row>
    <row r="54" spans="29:58" x14ac:dyDescent="0.25"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</row>
    <row r="55" spans="29:58" x14ac:dyDescent="0.25"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</row>
    <row r="56" spans="29:58" x14ac:dyDescent="0.25"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</row>
    <row r="57" spans="29:58" x14ac:dyDescent="0.25"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</row>
    <row r="58" spans="29:58" x14ac:dyDescent="0.25"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</row>
    <row r="59" spans="29:58" x14ac:dyDescent="0.25"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</row>
    <row r="60" spans="29:58" x14ac:dyDescent="0.25"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</row>
    <row r="61" spans="29:58" x14ac:dyDescent="0.25"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</row>
    <row r="62" spans="29:58" x14ac:dyDescent="0.25"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</row>
    <row r="63" spans="29:58" x14ac:dyDescent="0.25"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</row>
  </sheetData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C5114-3C5D-49A4-9207-CEBD6BBED852}">
  <dimension ref="A1:AI18"/>
  <sheetViews>
    <sheetView zoomScale="70" zoomScaleNormal="70" workbookViewId="0">
      <selection activeCell="D6" sqref="D6"/>
    </sheetView>
  </sheetViews>
  <sheetFormatPr defaultRowHeight="15" x14ac:dyDescent="0.25"/>
  <sheetData>
    <row r="1" spans="1:35" x14ac:dyDescent="0.25">
      <c r="A1" s="13" t="s">
        <v>86</v>
      </c>
    </row>
    <row r="2" spans="1:35" x14ac:dyDescent="0.25">
      <c r="C2" t="str">
        <f>'2030 Em IRA'!Q8</f>
        <v>EPS-EI</v>
      </c>
      <c r="F2" t="str">
        <f>'2030 Em IRA'!R8</f>
        <v>GCAM-CGS</v>
      </c>
      <c r="I2" t="str">
        <f>'2030 Em IRA'!S8</f>
        <v>Haiku-RFF *</v>
      </c>
      <c r="L2" t="str">
        <f>'2030 Em IRA'!T8</f>
        <v>IPM-NRDC *</v>
      </c>
      <c r="O2" t="str">
        <f>'2030 Em IRA'!U8</f>
        <v>MARKAL-NETL</v>
      </c>
      <c r="R2" t="str">
        <f>'2030 Em IRA'!V8</f>
        <v>NEMS-RHG</v>
      </c>
      <c r="U2" t="str">
        <f>'2030 Em IRA'!W8</f>
        <v>ReEDS-NREL *</v>
      </c>
      <c r="X2" t="str">
        <f>'2030 Em IRA'!X8</f>
        <v>REGEN-EPRI †</v>
      </c>
      <c r="AA2" t="str">
        <f>'2030 Em IRA'!Y8</f>
        <v>RIO-REPEAT</v>
      </c>
    </row>
    <row r="3" spans="1:35" x14ac:dyDescent="0.25">
      <c r="C3">
        <v>2025</v>
      </c>
      <c r="D3">
        <v>2030</v>
      </c>
      <c r="E3">
        <v>2035</v>
      </c>
      <c r="F3">
        <f>C3</f>
        <v>2025</v>
      </c>
      <c r="G3">
        <f t="shared" ref="G3:H3" si="0">D3</f>
        <v>2030</v>
      </c>
      <c r="H3">
        <f t="shared" si="0"/>
        <v>2035</v>
      </c>
      <c r="I3">
        <f>C3</f>
        <v>2025</v>
      </c>
      <c r="J3">
        <f>D3</f>
        <v>2030</v>
      </c>
      <c r="K3">
        <f>E3</f>
        <v>2035</v>
      </c>
      <c r="L3">
        <f t="shared" ref="L3:AC3" si="1">I3</f>
        <v>2025</v>
      </c>
      <c r="M3">
        <f t="shared" si="1"/>
        <v>2030</v>
      </c>
      <c r="N3">
        <f t="shared" si="1"/>
        <v>2035</v>
      </c>
      <c r="O3">
        <f t="shared" si="1"/>
        <v>2025</v>
      </c>
      <c r="P3">
        <f t="shared" si="1"/>
        <v>2030</v>
      </c>
      <c r="Q3">
        <f t="shared" si="1"/>
        <v>2035</v>
      </c>
      <c r="R3">
        <f t="shared" si="1"/>
        <v>2025</v>
      </c>
      <c r="S3">
        <f t="shared" si="1"/>
        <v>2030</v>
      </c>
      <c r="T3">
        <f t="shared" si="1"/>
        <v>2035</v>
      </c>
      <c r="U3">
        <f>R3</f>
        <v>2025</v>
      </c>
      <c r="V3">
        <f t="shared" ref="V3:W3" si="2">S3</f>
        <v>2030</v>
      </c>
      <c r="W3">
        <f t="shared" si="2"/>
        <v>2035</v>
      </c>
      <c r="X3">
        <f>R3</f>
        <v>2025</v>
      </c>
      <c r="Y3">
        <f>S3</f>
        <v>2030</v>
      </c>
      <c r="Z3">
        <f>T3</f>
        <v>2035</v>
      </c>
      <c r="AA3">
        <f t="shared" si="1"/>
        <v>2025</v>
      </c>
      <c r="AB3">
        <f t="shared" si="1"/>
        <v>2030</v>
      </c>
      <c r="AC3">
        <f t="shared" si="1"/>
        <v>2035</v>
      </c>
    </row>
    <row r="4" spans="1:35" x14ac:dyDescent="0.25">
      <c r="B4" t="str">
        <f>Raw!C4</f>
        <v>Electric</v>
      </c>
      <c r="C4" s="4">
        <f>Raw!J4-Raw!D4</f>
        <v>-161.02999999999997</v>
      </c>
      <c r="D4" s="4">
        <f>Raw!K4-Raw!E4</f>
        <v>-598.77</v>
      </c>
      <c r="E4" s="4">
        <f>Raw!L4-Raw!F4</f>
        <v>-861.98800000000006</v>
      </c>
      <c r="F4" s="4">
        <f>Raw!J12-Raw!D12</f>
        <v>-324.07769882078992</v>
      </c>
      <c r="G4" s="4">
        <f>Raw!K12-Raw!E12</f>
        <v>-595.25122785995302</v>
      </c>
      <c r="H4" s="4">
        <f>Raw!L12-Raw!F12</f>
        <v>-847.53498777671803</v>
      </c>
      <c r="I4" s="4">
        <f>Raw!J20-Raw!D20</f>
        <v>-188.68251440537165</v>
      </c>
      <c r="J4" s="4">
        <f>Raw!K20-Raw!E20</f>
        <v>-430.21786825490449</v>
      </c>
      <c r="K4" s="4">
        <f>Raw!L20-Raw!F20</f>
        <v>-406.01340367944044</v>
      </c>
      <c r="L4" s="4">
        <f>Raw!J28-Raw!D28</f>
        <v>67.372746299132359</v>
      </c>
      <c r="M4" s="4">
        <f>Raw!K28-Raw!E28</f>
        <v>-248.5331300517729</v>
      </c>
      <c r="N4" s="4">
        <f>Raw!L28-Raw!F28</f>
        <v>-307.37203908199945</v>
      </c>
      <c r="O4" s="4">
        <f>Raw!J36-Raw!D36</f>
        <v>32.170000000000073</v>
      </c>
      <c r="P4" s="4">
        <f>Raw!K36-Raw!E36</f>
        <v>-146.91999999999985</v>
      </c>
      <c r="Q4" s="4">
        <f>Raw!L36-Raw!F36</f>
        <v>-680.65</v>
      </c>
      <c r="R4" s="4">
        <f>Raw!J44-Raw!D44</f>
        <v>104.23135669998396</v>
      </c>
      <c r="S4" s="4">
        <f>Raw!K44-Raw!E44</f>
        <v>-496.77872539170136</v>
      </c>
      <c r="T4" s="4">
        <f>Raw!L44-Raw!F44</f>
        <v>-317.70863841824371</v>
      </c>
      <c r="U4" s="4">
        <f>Raw!J52-Raw!D52</f>
        <v>-208.67459111379003</v>
      </c>
      <c r="V4" s="4">
        <f>Raw!K52-Raw!E52</f>
        <v>-824.65195069609808</v>
      </c>
      <c r="W4" s="4">
        <f>Raw!L52-Raw!F52</f>
        <v>-841.79420139403999</v>
      </c>
      <c r="X4" s="4">
        <f>Raw!J60-Raw!D60</f>
        <v>-12.45737802359713</v>
      </c>
      <c r="Y4" s="4">
        <f>Raw!K60-Raw!E60</f>
        <v>-125.39116040812678</v>
      </c>
      <c r="Z4" s="4">
        <f>Raw!L60-Raw!F60</f>
        <v>-597.11283508825215</v>
      </c>
      <c r="AA4" s="4">
        <f>Raw!J68-Raw!D68</f>
        <v>24.5</v>
      </c>
      <c r="AB4" s="4">
        <f>Raw!K68-Raw!E68</f>
        <v>-238</v>
      </c>
      <c r="AC4" s="4">
        <f>Raw!L68-Raw!F68</f>
        <v>-407</v>
      </c>
    </row>
    <row r="5" spans="1:35" x14ac:dyDescent="0.25">
      <c r="B5" t="str">
        <f>Raw!C5</f>
        <v>Industry</v>
      </c>
      <c r="C5" s="4">
        <f>Raw!J5-Raw!D5</f>
        <v>35.838678999999956</v>
      </c>
      <c r="D5" s="4">
        <f>Raw!K5-Raw!E5</f>
        <v>-6.4625820000001113</v>
      </c>
      <c r="E5" s="4">
        <f>Raw!L5-Raw!F5</f>
        <v>-82.642606999999884</v>
      </c>
      <c r="F5" s="4">
        <f>Raw!J13-Raw!D13</f>
        <v>-107.89701065176996</v>
      </c>
      <c r="G5" s="4">
        <f>Raw!K13-Raw!E13</f>
        <v>-193.25750308668989</v>
      </c>
      <c r="H5" s="4">
        <f>Raw!L13-Raw!F13</f>
        <v>-158.42914444838993</v>
      </c>
      <c r="I5" s="4"/>
      <c r="J5" s="4"/>
      <c r="K5" s="4"/>
      <c r="L5" s="4"/>
      <c r="M5" s="4"/>
      <c r="N5" s="4"/>
      <c r="O5" s="4">
        <f>Raw!J37-Raw!D37</f>
        <v>-14.450000000000045</v>
      </c>
      <c r="P5" s="4">
        <f>Raw!K37-Raw!E37</f>
        <v>-3.9499999999998181</v>
      </c>
      <c r="Q5" s="4">
        <f>Raw!L37-Raw!F37</f>
        <v>-32.700000000000045</v>
      </c>
      <c r="R5" s="4">
        <f>Raw!J45-Raw!D45</f>
        <v>2.9969633567475285E-2</v>
      </c>
      <c r="S5" s="4">
        <f>Raw!K45-Raw!E45</f>
        <v>-7.2817557971668521</v>
      </c>
      <c r="T5" s="4">
        <f>Raw!L45-Raw!F45</f>
        <v>-124.29850510311917</v>
      </c>
      <c r="U5" s="4"/>
      <c r="V5" s="4"/>
      <c r="W5" s="4"/>
      <c r="X5" s="4">
        <f>Raw!J61-Raw!D61</f>
        <v>-10.296743495270675</v>
      </c>
      <c r="Y5" s="4">
        <f>Raw!K61-Raw!E61</f>
        <v>-15.493837679081253</v>
      </c>
      <c r="Z5" s="4">
        <f>Raw!L61-Raw!F61</f>
        <v>-48.468620941842119</v>
      </c>
      <c r="AA5" s="4">
        <f>Raw!J69-Raw!D69</f>
        <v>-38.5</v>
      </c>
      <c r="AB5" s="4">
        <f>Raw!K69-Raw!E69</f>
        <v>-96</v>
      </c>
      <c r="AC5" s="4">
        <f>Raw!L69-Raw!F69</f>
        <v>-237</v>
      </c>
    </row>
    <row r="6" spans="1:35" x14ac:dyDescent="0.25">
      <c r="B6" t="str">
        <f>Raw!C6</f>
        <v>Buildings</v>
      </c>
      <c r="C6" s="4">
        <f>Raw!J6-Raw!D6</f>
        <v>-13.465000000000032</v>
      </c>
      <c r="D6" s="4">
        <f>Raw!K6-Raw!E6</f>
        <v>-32.441000000000031</v>
      </c>
      <c r="E6" s="4">
        <f>Raw!L6-Raw!F6</f>
        <v>-38.947999999999979</v>
      </c>
      <c r="F6" s="4">
        <f>Raw!J14-Raw!D14</f>
        <v>-41.934491898186025</v>
      </c>
      <c r="G6" s="4">
        <f>Raw!K14-Raw!E14</f>
        <v>-78.72193710277503</v>
      </c>
      <c r="H6" s="4">
        <f>Raw!L14-Raw!F14</f>
        <v>-57.789786667519991</v>
      </c>
      <c r="I6" s="4"/>
      <c r="J6" s="4"/>
      <c r="K6" s="4"/>
      <c r="L6" s="4"/>
      <c r="M6" s="4"/>
      <c r="N6" s="4"/>
      <c r="O6" s="4">
        <f>Raw!J38-Raw!D38</f>
        <v>-32.170000000000016</v>
      </c>
      <c r="P6" s="4">
        <f>Raw!K38-Raw!E38</f>
        <v>-18.879999999999995</v>
      </c>
      <c r="Q6" s="4">
        <f>Raw!L38-Raw!F38</f>
        <v>-25.169999999999987</v>
      </c>
      <c r="R6" s="4">
        <f>Raw!J46-Raw!D46</f>
        <v>-3.4890270000000783</v>
      </c>
      <c r="S6" s="4">
        <f>Raw!K46-Raw!E46</f>
        <v>-0.42814199999963876</v>
      </c>
      <c r="T6" s="4">
        <f>Raw!L46-Raw!F46</f>
        <v>-3.7495599999998603</v>
      </c>
      <c r="U6" s="4"/>
      <c r="V6" s="4"/>
      <c r="W6" s="4"/>
      <c r="X6" s="4">
        <f>Raw!J62-Raw!D62</f>
        <v>-12.842330347355528</v>
      </c>
      <c r="Y6" s="4">
        <f>Raw!K62-Raw!E62</f>
        <v>-24.62123687356609</v>
      </c>
      <c r="Z6" s="4">
        <f>Raw!L62-Raw!F62</f>
        <v>-26.377755937785366</v>
      </c>
      <c r="AA6" s="4">
        <f>Raw!J70-Raw!D70</f>
        <v>-7.5</v>
      </c>
      <c r="AB6" s="4">
        <f>Raw!K70-Raw!E70</f>
        <v>-48</v>
      </c>
      <c r="AC6" s="4">
        <f>Raw!L70-Raw!F70</f>
        <v>-99</v>
      </c>
    </row>
    <row r="7" spans="1:35" x14ac:dyDescent="0.25">
      <c r="B7" t="str">
        <f>Raw!C7</f>
        <v>Transport</v>
      </c>
      <c r="C7" s="4">
        <f>Raw!J7-Raw!D7</f>
        <v>-3.9384650000001784</v>
      </c>
      <c r="D7" s="4">
        <f>Raw!K7-Raw!E7</f>
        <v>-21.135629999999992</v>
      </c>
      <c r="E7" s="4">
        <f>Raw!L7-Raw!F7</f>
        <v>-38.989555999999538</v>
      </c>
      <c r="F7" s="4">
        <f>Raw!J15-Raw!D15</f>
        <v>-58.053001139980097</v>
      </c>
      <c r="G7" s="4">
        <f>Raw!K15-Raw!E15</f>
        <v>-107.60724450518001</v>
      </c>
      <c r="H7" s="4">
        <f>Raw!L15-Raw!F15</f>
        <v>-23.32567624626995</v>
      </c>
      <c r="I7" s="4"/>
      <c r="J7" s="4"/>
      <c r="K7" s="4"/>
      <c r="L7" s="4"/>
      <c r="M7" s="4"/>
      <c r="N7" s="4"/>
      <c r="O7" s="4">
        <f>Raw!J39-Raw!D39</f>
        <v>-4.6600000000000819</v>
      </c>
      <c r="P7" s="4">
        <f>Raw!K39-Raw!E39</f>
        <v>-22.930000000000064</v>
      </c>
      <c r="Q7" s="4">
        <f>Raw!L39-Raw!F39</f>
        <v>-38.779999999999973</v>
      </c>
      <c r="R7" s="4">
        <f>Raw!J47-Raw!D47</f>
        <v>0.18769848186661875</v>
      </c>
      <c r="S7" s="4">
        <f>Raw!K47-Raw!E47</f>
        <v>-18.53868503338731</v>
      </c>
      <c r="T7" s="4">
        <f>Raw!L47-Raw!F47</f>
        <v>-39.087235520937838</v>
      </c>
      <c r="U7" s="4"/>
      <c r="V7" s="4"/>
      <c r="W7" s="4"/>
      <c r="X7" s="4">
        <f>Raw!J63-Raw!D63</f>
        <v>-6.0007578353834106</v>
      </c>
      <c r="Y7" s="4">
        <f>Raw!K63-Raw!E63</f>
        <v>-32.984179794918191</v>
      </c>
      <c r="Z7" s="4">
        <f>Raw!L63-Raw!F63</f>
        <v>-52.890134027834392</v>
      </c>
      <c r="AA7" s="4">
        <f>Raw!J71-Raw!D71</f>
        <v>-15</v>
      </c>
      <c r="AB7" s="4">
        <f>Raw!K71-Raw!E71</f>
        <v>-78</v>
      </c>
      <c r="AC7" s="4">
        <f>Raw!L71-Raw!F71</f>
        <v>-207</v>
      </c>
    </row>
    <row r="8" spans="1:35" x14ac:dyDescent="0.25">
      <c r="B8" t="str">
        <f>Raw!C8</f>
        <v>Non-Energy CO2</v>
      </c>
      <c r="C8" s="4">
        <f>Raw!J8-Raw!D8</f>
        <v>-59.104198999999994</v>
      </c>
      <c r="D8" s="4">
        <f>Raw!K8-Raw!E8</f>
        <v>-67.29053799999997</v>
      </c>
      <c r="E8" s="4">
        <f>Raw!L8-Raw!F8</f>
        <v>-66.278392999999994</v>
      </c>
      <c r="F8" s="4">
        <f>Raw!J16-Raw!D16</f>
        <v>-3.0592872373443001</v>
      </c>
      <c r="G8" s="4">
        <f>Raw!K16-Raw!E16</f>
        <v>-5.6424855461512067</v>
      </c>
      <c r="H8" s="4">
        <f>Raw!L16-Raw!F16</f>
        <v>-6.1141897262033567</v>
      </c>
      <c r="I8" s="4"/>
      <c r="J8" s="4"/>
      <c r="K8" s="4"/>
      <c r="L8" s="4"/>
      <c r="M8" s="4"/>
      <c r="N8" s="4"/>
      <c r="O8" s="4">
        <f>Raw!J40-Raw!D40</f>
        <v>-9.9999999999997868E-2</v>
      </c>
      <c r="P8" s="4">
        <f>Raw!K40-Raw!E40</f>
        <v>7.0000000000000284E-2</v>
      </c>
      <c r="Q8" s="4">
        <f>Raw!L40-Raw!F40</f>
        <v>-0.42999999999999972</v>
      </c>
      <c r="R8" s="4">
        <f>Raw!J48-Raw!D48</f>
        <v>-0.28710139020336101</v>
      </c>
      <c r="S8" s="4">
        <f>Raw!K48-Raw!E48</f>
        <v>-12.887206376433141</v>
      </c>
      <c r="T8" s="4">
        <f>Raw!L48-Raw!F48</f>
        <v>-11.795555742151407</v>
      </c>
      <c r="U8" s="4"/>
      <c r="V8" s="4"/>
      <c r="W8" s="4"/>
      <c r="X8" s="4"/>
      <c r="Y8" s="4"/>
      <c r="Z8" s="4"/>
      <c r="AA8" s="4">
        <f>Raw!J72-Raw!D72</f>
        <v>0</v>
      </c>
      <c r="AB8" s="4">
        <f>Raw!K72-Raw!E72</f>
        <v>0</v>
      </c>
      <c r="AC8" s="4">
        <f>Raw!L72-Raw!F72</f>
        <v>0</v>
      </c>
    </row>
    <row r="9" spans="1:35" x14ac:dyDescent="0.25">
      <c r="B9" t="str">
        <f>Raw!C9</f>
        <v>Non-CO2 GHG</v>
      </c>
      <c r="C9" s="4">
        <f>Raw!J9-Raw!D9</f>
        <v>-82.610599999998612</v>
      </c>
      <c r="D9" s="4">
        <f>Raw!K9-Raw!E9</f>
        <v>-79.639800000000378</v>
      </c>
      <c r="E9" s="4">
        <f>Raw!L9-Raw!F9</f>
        <v>-23.289400000000569</v>
      </c>
      <c r="F9" s="4">
        <f>Raw!J17-Raw!D17</f>
        <v>-2.7175777127072251</v>
      </c>
      <c r="G9" s="4">
        <f>Raw!K17-Raw!E17</f>
        <v>-4.1054702150877347</v>
      </c>
      <c r="H9" s="4">
        <f>Raw!L17-Raw!F17</f>
        <v>2.6871527221596807</v>
      </c>
      <c r="I9" s="4"/>
      <c r="J9" s="4"/>
      <c r="K9" s="4"/>
      <c r="L9" s="4"/>
      <c r="M9" s="4"/>
      <c r="N9" s="4"/>
      <c r="O9" s="4"/>
      <c r="P9" s="4"/>
      <c r="Q9" s="4"/>
      <c r="R9" s="4">
        <f>Raw!J49-Raw!D49</f>
        <v>-3.2998122937763128</v>
      </c>
      <c r="S9" s="4">
        <f>Raw!K49-Raw!E49</f>
        <v>-44.689627707700083</v>
      </c>
      <c r="T9" s="4">
        <f>Raw!L49-Raw!F49</f>
        <v>-33.562334175445358</v>
      </c>
      <c r="U9" s="4"/>
      <c r="V9" s="4"/>
      <c r="W9" s="4"/>
      <c r="AA9" s="4">
        <f>Raw!J73-Raw!D73</f>
        <v>-79</v>
      </c>
      <c r="AB9" s="4">
        <f>Raw!K73-Raw!E73</f>
        <v>-127.70000000000005</v>
      </c>
      <c r="AC9" s="4">
        <f>Raw!L73-Raw!F73</f>
        <v>-128.49999999999989</v>
      </c>
    </row>
    <row r="10" spans="1:35" x14ac:dyDescent="0.25">
      <c r="B10" t="str">
        <f>Raw!C10</f>
        <v>Sink</v>
      </c>
      <c r="C10" s="4">
        <f>Raw!J10-Raw!D10</f>
        <v>-14.69500000000005</v>
      </c>
      <c r="D10" s="4">
        <f>Raw!K10-Raw!E10</f>
        <v>-39.184999999999945</v>
      </c>
      <c r="E10" s="4">
        <f>Raw!L10-Raw!F10</f>
        <v>-23.350999999999999</v>
      </c>
      <c r="F10" s="4">
        <f>Raw!J18-Raw!D18</f>
        <v>0</v>
      </c>
      <c r="G10" s="4">
        <f>Raw!K18-Raw!E18</f>
        <v>0</v>
      </c>
      <c r="H10" s="4">
        <f>Raw!L18-Raw!F18</f>
        <v>-0.20000000000004547</v>
      </c>
      <c r="I10" s="4"/>
      <c r="J10" s="4"/>
      <c r="K10" s="4"/>
      <c r="L10" s="4"/>
      <c r="M10" s="4"/>
      <c r="N10" s="4"/>
      <c r="O10" s="4">
        <f>Raw!J42-Raw!D42</f>
        <v>0</v>
      </c>
      <c r="P10" s="4">
        <f>Raw!K42-Raw!E42</f>
        <v>0</v>
      </c>
      <c r="Q10" s="4">
        <f>Raw!L42-Raw!F42</f>
        <v>0</v>
      </c>
      <c r="R10" s="4">
        <f>Raw!J50-Raw!D50</f>
        <v>-15.014122976560884</v>
      </c>
      <c r="S10" s="4">
        <f>Raw!K50-Raw!E50</f>
        <v>-43.296333203072663</v>
      </c>
      <c r="T10" s="4">
        <f>Raw!L50-Raw!F50</f>
        <v>-26.119577744935896</v>
      </c>
      <c r="U10" s="4"/>
      <c r="V10" s="4"/>
      <c r="W10" s="4"/>
      <c r="AA10" s="4">
        <f>Raw!J74-Raw!D74</f>
        <v>-57.600000000000023</v>
      </c>
      <c r="AB10" s="4">
        <f>Raw!K74-Raw!E74</f>
        <v>-95.5</v>
      </c>
      <c r="AC10" s="4">
        <f>Raw!L74-Raw!F74</f>
        <v>-22</v>
      </c>
      <c r="AG10" t="s">
        <v>87</v>
      </c>
      <c r="AI10" t="s">
        <v>88</v>
      </c>
    </row>
    <row r="11" spans="1:35" x14ac:dyDescent="0.25">
      <c r="B11" t="str">
        <f>Raw!C11</f>
        <v>Other</v>
      </c>
      <c r="C11" s="4">
        <f>Raw!J11-Raw!D11</f>
        <v>-58.595079999999996</v>
      </c>
      <c r="D11" s="4">
        <f>Raw!K11-Raw!E11</f>
        <v>-59.023480000000006</v>
      </c>
      <c r="E11" s="4">
        <f>Raw!L11-Raw!F11</f>
        <v>-0.55570000000000164</v>
      </c>
      <c r="F11" s="4">
        <f>Raw!J19-Raw!D19</f>
        <v>0</v>
      </c>
      <c r="G11" s="4">
        <f>Raw!K19-Raw!E19</f>
        <v>0</v>
      </c>
      <c r="H11" s="4">
        <f>Raw!L19-Raw!F19</f>
        <v>0</v>
      </c>
      <c r="I11" s="4"/>
      <c r="J11" s="4"/>
      <c r="K11" s="4"/>
      <c r="L11" s="4"/>
      <c r="M11" s="4"/>
      <c r="N11" s="4"/>
      <c r="O11" s="4">
        <f>Raw!J43-Raw!D43</f>
        <v>0</v>
      </c>
      <c r="P11" s="4">
        <f>Raw!K43-Raw!E43</f>
        <v>0</v>
      </c>
      <c r="Q11" s="4">
        <f>Raw!L43-Raw!F43</f>
        <v>0</v>
      </c>
      <c r="R11" s="4">
        <f>Raw!J51-Raw!D51</f>
        <v>0</v>
      </c>
      <c r="S11" s="4">
        <f>Raw!K51-Raw!E51</f>
        <v>0</v>
      </c>
      <c r="T11" s="4">
        <f>Raw!L51-Raw!F51</f>
        <v>0</v>
      </c>
      <c r="U11" s="4"/>
      <c r="V11" s="4"/>
      <c r="W11" s="4"/>
      <c r="AA11" s="4">
        <f>Raw!J75-Raw!D75</f>
        <v>0</v>
      </c>
      <c r="AB11" s="4">
        <f>Raw!K75-Raw!E75</f>
        <v>0</v>
      </c>
      <c r="AC11" s="4">
        <f>Raw!L75-Raw!F75</f>
        <v>0</v>
      </c>
      <c r="AG11">
        <v>2030</v>
      </c>
      <c r="AH11">
        <v>2035</v>
      </c>
      <c r="AI11">
        <v>2030</v>
      </c>
    </row>
    <row r="12" spans="1:35" x14ac:dyDescent="0.25">
      <c r="B12" t="s">
        <v>89</v>
      </c>
      <c r="C12" s="4">
        <f>SUM(C4:C11)</f>
        <v>-357.59966499999888</v>
      </c>
      <c r="D12" s="26">
        <f t="shared" ref="D12:G12" si="3">SUM(D4:D11)</f>
        <v>-903.94803000000047</v>
      </c>
      <c r="E12" s="26">
        <f t="shared" si="3"/>
        <v>-1136.0426560000001</v>
      </c>
      <c r="F12" s="4">
        <f t="shared" si="3"/>
        <v>-537.73906746077751</v>
      </c>
      <c r="G12" s="26">
        <f t="shared" si="3"/>
        <v>-984.58586831583693</v>
      </c>
      <c r="H12" s="26">
        <f t="shared" ref="H12" si="4">SUM(H4:H11)</f>
        <v>-1090.7066321429418</v>
      </c>
      <c r="I12" s="4">
        <f t="shared" ref="I12:AC12" si="5">SUM(I4:I11)</f>
        <v>-188.68251440537165</v>
      </c>
      <c r="J12" s="26">
        <f t="shared" si="5"/>
        <v>-430.21786825490449</v>
      </c>
      <c r="K12" s="26">
        <f t="shared" si="5"/>
        <v>-406.01340367944044</v>
      </c>
      <c r="L12" s="4">
        <f t="shared" si="5"/>
        <v>67.372746299132359</v>
      </c>
      <c r="M12" s="26">
        <f t="shared" si="5"/>
        <v>-248.5331300517729</v>
      </c>
      <c r="N12" s="26">
        <f t="shared" si="5"/>
        <v>-307.37203908199945</v>
      </c>
      <c r="O12" s="4">
        <f t="shared" si="5"/>
        <v>-19.210000000000068</v>
      </c>
      <c r="P12" s="26">
        <f t="shared" si="5"/>
        <v>-192.60999999999973</v>
      </c>
      <c r="Q12" s="26">
        <f t="shared" si="5"/>
        <v>-777.7299999999999</v>
      </c>
      <c r="R12" s="4">
        <f t="shared" si="5"/>
        <v>82.35896115487742</v>
      </c>
      <c r="S12" s="26">
        <f t="shared" si="5"/>
        <v>-623.9004755094611</v>
      </c>
      <c r="T12" s="26">
        <f t="shared" si="5"/>
        <v>-556.32140670483318</v>
      </c>
      <c r="U12" s="4">
        <f t="shared" si="5"/>
        <v>-208.67459111379003</v>
      </c>
      <c r="V12" s="26">
        <f t="shared" si="5"/>
        <v>-824.65195069609808</v>
      </c>
      <c r="W12" s="26">
        <f t="shared" si="5"/>
        <v>-841.79420139403999</v>
      </c>
      <c r="X12" s="4">
        <f t="shared" si="5"/>
        <v>-41.597209701606744</v>
      </c>
      <c r="Y12" s="26">
        <f t="shared" si="5"/>
        <v>-198.49041475569231</v>
      </c>
      <c r="Z12" s="26">
        <f t="shared" si="5"/>
        <v>-724.84934599571397</v>
      </c>
      <c r="AA12" s="4">
        <f t="shared" si="5"/>
        <v>-173.10000000000002</v>
      </c>
      <c r="AB12" s="26">
        <f t="shared" si="5"/>
        <v>-683.2</v>
      </c>
      <c r="AC12" s="26">
        <f t="shared" si="5"/>
        <v>-1100.5</v>
      </c>
      <c r="AF12" t="s">
        <v>46</v>
      </c>
      <c r="AG12" s="26">
        <f>MIN(D12,G12,P12,S12,Y12,AB12)</f>
        <v>-984.58586831583693</v>
      </c>
      <c r="AH12" s="26">
        <f>MIN(E12,H12,Q12,T12,Z12,AC12)</f>
        <v>-1136.0426560000001</v>
      </c>
      <c r="AI12" s="21">
        <f>MIN(D13,G13,P13,S13,Y13,AB13)</f>
        <v>0.34836065573770492</v>
      </c>
    </row>
    <row r="13" spans="1:35" x14ac:dyDescent="0.25">
      <c r="B13" t="s">
        <v>88</v>
      </c>
      <c r="C13" s="11">
        <f>C4/C12</f>
        <v>0.45030802811294712</v>
      </c>
      <c r="D13" s="16">
        <f t="shared" ref="D13:AC13" si="6">D4/D12</f>
        <v>0.66239427503370929</v>
      </c>
      <c r="E13" s="11">
        <f t="shared" si="6"/>
        <v>0.75876376247618649</v>
      </c>
      <c r="F13" s="11">
        <f t="shared" si="6"/>
        <v>0.60266720130842644</v>
      </c>
      <c r="G13" s="16">
        <f t="shared" si="6"/>
        <v>0.60457015179198914</v>
      </c>
      <c r="H13" s="18">
        <f t="shared" ref="H13" si="7">H4/H12</f>
        <v>0.7770512829022983</v>
      </c>
      <c r="I13" s="11"/>
      <c r="J13" s="11"/>
      <c r="K13" s="11"/>
      <c r="L13" s="11"/>
      <c r="M13" s="11"/>
      <c r="N13" s="11"/>
      <c r="O13" s="11">
        <f t="shared" si="6"/>
        <v>-1.6746486205101487</v>
      </c>
      <c r="P13" s="16">
        <f t="shared" si="6"/>
        <v>0.76278490213384587</v>
      </c>
      <c r="Q13" s="11">
        <f t="shared" si="6"/>
        <v>0.87517518933305916</v>
      </c>
      <c r="R13" s="11">
        <f t="shared" si="6"/>
        <v>1.2655739610893724</v>
      </c>
      <c r="S13" s="16">
        <f t="shared" si="6"/>
        <v>0.79624674910857318</v>
      </c>
      <c r="T13" s="11">
        <f t="shared" si="6"/>
        <v>0.57108828563702929</v>
      </c>
      <c r="U13" s="11"/>
      <c r="V13" s="11"/>
      <c r="W13" s="11"/>
      <c r="X13" s="11">
        <f t="shared" si="6"/>
        <v>0.29947628970690188</v>
      </c>
      <c r="Y13" s="16">
        <f t="shared" si="6"/>
        <v>0.63172400824725872</v>
      </c>
      <c r="Z13" s="11">
        <f t="shared" si="6"/>
        <v>0.8237750897988434</v>
      </c>
      <c r="AA13" s="11">
        <f t="shared" si="6"/>
        <v>-0.14153668399768918</v>
      </c>
      <c r="AB13" s="16">
        <f t="shared" si="6"/>
        <v>0.34836065573770492</v>
      </c>
      <c r="AC13" s="11">
        <f t="shared" si="6"/>
        <v>0.36983189459336663</v>
      </c>
      <c r="AF13" t="s">
        <v>48</v>
      </c>
      <c r="AG13" s="26">
        <f>MAX(D12,G12,P12,S12,Y12,AB12)</f>
        <v>-192.60999999999973</v>
      </c>
      <c r="AH13" s="26">
        <f>MAX(E12,H12,Q12,T12,Z12,AC12)</f>
        <v>-556.32140670483318</v>
      </c>
      <c r="AI13" s="21">
        <f>MAX(D13,G13,P13,S13,Y13,AB13)</f>
        <v>0.79624674910857318</v>
      </c>
    </row>
    <row r="14" spans="1:35" x14ac:dyDescent="0.25">
      <c r="A14" s="13" t="s">
        <v>90</v>
      </c>
      <c r="AF14" t="s">
        <v>47</v>
      </c>
      <c r="AI14" s="21">
        <f>AVERAGE(D13,G13,P13,S13,Y13,AB13)</f>
        <v>0.63434679034218011</v>
      </c>
    </row>
    <row r="15" spans="1:35" x14ac:dyDescent="0.25">
      <c r="C15" t="s">
        <v>7</v>
      </c>
      <c r="D15" t="s">
        <v>28</v>
      </c>
      <c r="E15" t="s">
        <v>29</v>
      </c>
      <c r="F15" t="s">
        <v>30</v>
      </c>
      <c r="G15" t="s">
        <v>31</v>
      </c>
      <c r="H15" t="s">
        <v>33</v>
      </c>
      <c r="I15" t="s">
        <v>34</v>
      </c>
      <c r="J15" t="s">
        <v>35</v>
      </c>
      <c r="K15" t="s">
        <v>37</v>
      </c>
    </row>
    <row r="16" spans="1:35" x14ac:dyDescent="0.25">
      <c r="B16" t="s">
        <v>91</v>
      </c>
      <c r="C16" s="4">
        <f>D12</f>
        <v>-903.94803000000047</v>
      </c>
      <c r="D16" s="4">
        <f>G12</f>
        <v>-984.58586831583693</v>
      </c>
      <c r="E16" s="4">
        <f>J12</f>
        <v>-430.21786825490449</v>
      </c>
      <c r="F16" s="4">
        <f>M12</f>
        <v>-248.5331300517729</v>
      </c>
      <c r="G16" s="4">
        <f>P12</f>
        <v>-192.60999999999973</v>
      </c>
      <c r="H16" s="4">
        <f>S12</f>
        <v>-623.9004755094611</v>
      </c>
      <c r="I16" s="4">
        <f>V12</f>
        <v>-824.65195069609808</v>
      </c>
      <c r="J16" s="4">
        <f>Y12</f>
        <v>-198.49041475569231</v>
      </c>
      <c r="K16" s="4">
        <f>AB12</f>
        <v>-683.2</v>
      </c>
    </row>
    <row r="17" spans="2:14" x14ac:dyDescent="0.25">
      <c r="B17" t="s">
        <v>92</v>
      </c>
      <c r="C17">
        <f>'2030 Em IRA'!AI16</f>
        <v>-2547.9086446856622</v>
      </c>
      <c r="D17">
        <f>'2030 Em IRA'!AJ16</f>
        <v>-2612.2543445698238</v>
      </c>
      <c r="E17">
        <f>'2030 Em IRA'!AK16</f>
        <v>-1430.0171026136704</v>
      </c>
      <c r="F17">
        <f>'2030 Em IRA'!AL16</f>
        <v>-1572.7108014390969</v>
      </c>
      <c r="G17">
        <f>'2030 Em IRA'!AM16</f>
        <v>-2081</v>
      </c>
      <c r="H17">
        <f>'2030 Em IRA'!AN16</f>
        <v>-2622.3749978846918</v>
      </c>
      <c r="I17">
        <f>'2030 Em IRA'!AO16</f>
        <v>-1986.586475228718</v>
      </c>
      <c r="J17">
        <f>'2030 Em IRA'!AP16</f>
        <v>-1888.8854860069082</v>
      </c>
      <c r="K17">
        <f>'2030 Em IRA'!AQ16</f>
        <v>-2296.4068403207657</v>
      </c>
    </row>
    <row r="18" spans="2:14" x14ac:dyDescent="0.25">
      <c r="B18" s="19"/>
      <c r="C18" s="19"/>
      <c r="D18" s="19"/>
      <c r="E18" s="19"/>
      <c r="F18" s="19"/>
      <c r="G18" s="19"/>
      <c r="H18" s="19"/>
      <c r="I18" s="19"/>
      <c r="J18" s="19"/>
      <c r="K18" s="19"/>
      <c r="M18" s="19"/>
      <c r="N18" s="19"/>
    </row>
  </sheetData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61C37-6D3B-4557-B3EB-3621EBB2FA8F}">
  <dimension ref="A1:J24"/>
  <sheetViews>
    <sheetView zoomScale="70" zoomScaleNormal="70" workbookViewId="0">
      <selection activeCell="T40" sqref="T40"/>
    </sheetView>
  </sheetViews>
  <sheetFormatPr defaultRowHeight="15" x14ac:dyDescent="0.25"/>
  <cols>
    <col min="1" max="1" width="14" bestFit="1" customWidth="1"/>
    <col min="5" max="5" width="12.28515625" bestFit="1" customWidth="1"/>
    <col min="8" max="8" width="12.42578125" bestFit="1" customWidth="1"/>
  </cols>
  <sheetData>
    <row r="1" spans="1:10" x14ac:dyDescent="0.25">
      <c r="A1" t="s">
        <v>93</v>
      </c>
    </row>
    <row r="3" spans="1:10" x14ac:dyDescent="0.25">
      <c r="B3" t="s">
        <v>94</v>
      </c>
      <c r="C3" t="s">
        <v>95</v>
      </c>
      <c r="D3" t="s">
        <v>96</v>
      </c>
      <c r="E3" t="s">
        <v>97</v>
      </c>
      <c r="F3" t="s">
        <v>98</v>
      </c>
      <c r="G3" t="s">
        <v>17</v>
      </c>
      <c r="I3">
        <v>2005</v>
      </c>
      <c r="J3">
        <v>2030</v>
      </c>
    </row>
    <row r="4" spans="1:10" x14ac:dyDescent="0.25">
      <c r="A4" t="str">
        <f>Em_t!B6</f>
        <v>EPS-EI</v>
      </c>
      <c r="B4">
        <f>'2030 Em IRA'!AI16</f>
        <v>-2547.9086446856622</v>
      </c>
      <c r="C4">
        <f>($B4/(LN(J4)-LN(I4)))*LN(C15/C$24)</f>
        <v>1403.5743997100335</v>
      </c>
      <c r="D4">
        <f>($B4/(LN(J4)-LN(I4)))*LN(D15/D$24)</f>
        <v>58.131731388788424</v>
      </c>
      <c r="E4">
        <f>($B4/(LN(J4)-LN(I4)))*LN(E15/E$24)</f>
        <v>-1591.0423528532629</v>
      </c>
      <c r="F4">
        <f>($B4/(LN(J4)-LN(I4)))*LN(F15/F$24)</f>
        <v>-2418.5724229312245</v>
      </c>
      <c r="G4">
        <f t="shared" ref="G4:G12" si="0">SUM(C4:F4)</f>
        <v>-2547.9086446856654</v>
      </c>
      <c r="I4">
        <f>'2030 Em IRA'!$O$16</f>
        <v>6758.3347795791569</v>
      </c>
      <c r="J4">
        <f>C15*D15*E15*F15/1000</f>
        <v>4841.6000000000004</v>
      </c>
    </row>
    <row r="5" spans="1:10" x14ac:dyDescent="0.25">
      <c r="A5" t="str">
        <f>Em_t!B7</f>
        <v>GCAM-CGS</v>
      </c>
      <c r="B5">
        <f>'2030 Em IRA'!AJ16</f>
        <v>-2612.2543445698238</v>
      </c>
      <c r="C5" t="e">
        <f t="shared" ref="C5:C12" si="1">($B5/(LN(J5)-LN(I5)))*LN(C16/C$24)</f>
        <v>#NUM!</v>
      </c>
      <c r="D5" t="e">
        <f t="shared" ref="D5:D12" si="2">($B5/(LN(J5)-LN(I5)))*LN(D16/D$24)</f>
        <v>#NUM!</v>
      </c>
      <c r="E5" t="e">
        <f t="shared" ref="E5:E12" si="3">($B5/(LN(J5)-LN(I5)))*LN(E16/E$24)</f>
        <v>#NUM!</v>
      </c>
      <c r="F5" t="e">
        <f t="shared" ref="F5:F12" si="4">($B5/(LN(J5)-LN(I5)))*LN(F16/F$24)</f>
        <v>#NUM!</v>
      </c>
      <c r="G5" t="e">
        <f t="shared" si="0"/>
        <v>#NUM!</v>
      </c>
      <c r="I5">
        <f>'2030 Em IRA'!$O$16</f>
        <v>6758.3347795791569</v>
      </c>
      <c r="J5">
        <f t="shared" ref="J5:J12" si="5">C16*D16*E16*F16/1000</f>
        <v>0</v>
      </c>
    </row>
    <row r="6" spans="1:10" x14ac:dyDescent="0.25">
      <c r="A6" t="str">
        <f>Em_t!B8</f>
        <v>Haiku-RFF</v>
      </c>
      <c r="B6">
        <f>'2030 Em IRA'!AK16</f>
        <v>-1430.0171026136704</v>
      </c>
      <c r="C6" t="e">
        <f t="shared" si="1"/>
        <v>#NUM!</v>
      </c>
      <c r="D6" t="e">
        <f t="shared" si="2"/>
        <v>#NUM!</v>
      </c>
      <c r="E6" t="e">
        <f t="shared" si="3"/>
        <v>#NUM!</v>
      </c>
      <c r="F6" t="e">
        <f t="shared" si="4"/>
        <v>#NUM!</v>
      </c>
      <c r="G6" t="e">
        <f t="shared" si="0"/>
        <v>#NUM!</v>
      </c>
      <c r="I6">
        <f>'2030 Em IRA'!$O$16</f>
        <v>6758.3347795791569</v>
      </c>
      <c r="J6">
        <f t="shared" si="5"/>
        <v>0</v>
      </c>
    </row>
    <row r="7" spans="1:10" x14ac:dyDescent="0.25">
      <c r="A7" t="str">
        <f>Em_t!B9</f>
        <v>IPM-NRDC</v>
      </c>
      <c r="B7">
        <f>'2030 Em IRA'!AL16</f>
        <v>-1572.7108014390969</v>
      </c>
      <c r="C7" t="e">
        <f t="shared" si="1"/>
        <v>#NUM!</v>
      </c>
      <c r="D7" t="e">
        <f t="shared" si="2"/>
        <v>#NUM!</v>
      </c>
      <c r="E7" t="e">
        <f t="shared" si="3"/>
        <v>#NUM!</v>
      </c>
      <c r="F7" t="e">
        <f t="shared" si="4"/>
        <v>#NUM!</v>
      </c>
      <c r="G7" t="e">
        <f t="shared" si="0"/>
        <v>#NUM!</v>
      </c>
      <c r="I7">
        <f>'2030 Em IRA'!$O$16</f>
        <v>6758.3347795791569</v>
      </c>
      <c r="J7">
        <f t="shared" si="5"/>
        <v>0</v>
      </c>
    </row>
    <row r="8" spans="1:10" x14ac:dyDescent="0.25">
      <c r="A8" t="str">
        <f>Em_t!B10</f>
        <v>MARKAL-NETL</v>
      </c>
      <c r="B8">
        <f>'2030 Em IRA'!AM16</f>
        <v>-2081</v>
      </c>
      <c r="C8" t="e">
        <f t="shared" si="1"/>
        <v>#NUM!</v>
      </c>
      <c r="D8" t="e">
        <f t="shared" si="2"/>
        <v>#NUM!</v>
      </c>
      <c r="E8" t="e">
        <f t="shared" si="3"/>
        <v>#NUM!</v>
      </c>
      <c r="F8" t="e">
        <f t="shared" si="4"/>
        <v>#NUM!</v>
      </c>
      <c r="G8" t="e">
        <f t="shared" si="0"/>
        <v>#NUM!</v>
      </c>
      <c r="I8">
        <f>'2030 Em IRA'!$O$16</f>
        <v>6758.3347795791569</v>
      </c>
      <c r="J8">
        <f t="shared" si="5"/>
        <v>0</v>
      </c>
    </row>
    <row r="9" spans="1:10" x14ac:dyDescent="0.25">
      <c r="A9" t="str">
        <f>Em_t!B11</f>
        <v>NEMS-RHG</v>
      </c>
      <c r="B9">
        <f>'2030 Em IRA'!AN16</f>
        <v>-2622.3749978846918</v>
      </c>
      <c r="C9">
        <f t="shared" si="1"/>
        <v>727.77642026249839</v>
      </c>
      <c r="D9">
        <f t="shared" si="2"/>
        <v>1431.8150591161118</v>
      </c>
      <c r="E9">
        <f t="shared" si="3"/>
        <v>-1443.4707655385985</v>
      </c>
      <c r="F9">
        <f t="shared" si="4"/>
        <v>-3338.4957117247027</v>
      </c>
      <c r="G9">
        <f t="shared" si="0"/>
        <v>-2622.3749978846909</v>
      </c>
      <c r="I9">
        <f>'2030 Em IRA'!$O$16</f>
        <v>6758.3347795791569</v>
      </c>
      <c r="J9">
        <f t="shared" si="5"/>
        <v>3968.8555235623935</v>
      </c>
    </row>
    <row r="10" spans="1:10" x14ac:dyDescent="0.25">
      <c r="A10" t="str">
        <f>Em_t!B12</f>
        <v>ReEDS-NREL</v>
      </c>
      <c r="B10">
        <f>'2030 Em IRA'!AO16</f>
        <v>-1986.586475228718</v>
      </c>
      <c r="C10" t="e">
        <f t="shared" si="1"/>
        <v>#NUM!</v>
      </c>
      <c r="D10" t="e">
        <f t="shared" si="2"/>
        <v>#NUM!</v>
      </c>
      <c r="E10" t="e">
        <f t="shared" si="3"/>
        <v>#NUM!</v>
      </c>
      <c r="F10" t="e">
        <f t="shared" si="4"/>
        <v>#NUM!</v>
      </c>
      <c r="G10" t="e">
        <f t="shared" si="0"/>
        <v>#NUM!</v>
      </c>
      <c r="I10">
        <f>'2030 Em IRA'!$O$16</f>
        <v>6758.3347795791569</v>
      </c>
      <c r="J10">
        <f t="shared" si="5"/>
        <v>0</v>
      </c>
    </row>
    <row r="11" spans="1:10" x14ac:dyDescent="0.25">
      <c r="A11" t="str">
        <f>Em_t!B13</f>
        <v>REGEN-EPRI</v>
      </c>
      <c r="B11">
        <f>'2030 Em IRA'!AP16</f>
        <v>-1888.8854860069082</v>
      </c>
      <c r="C11">
        <f t="shared" si="1"/>
        <v>682.48227999093842</v>
      </c>
      <c r="D11">
        <f t="shared" si="2"/>
        <v>631.2689788929257</v>
      </c>
      <c r="E11">
        <f t="shared" si="3"/>
        <v>-1912.8321376064689</v>
      </c>
      <c r="F11">
        <f t="shared" si="4"/>
        <v>-1289.8046072843013</v>
      </c>
      <c r="G11">
        <f t="shared" si="0"/>
        <v>-1888.8854860069061</v>
      </c>
      <c r="I11">
        <f>'2030 Em IRA'!$O$16</f>
        <v>6758.3347795791569</v>
      </c>
      <c r="J11">
        <f t="shared" si="5"/>
        <v>3920.6145139930923</v>
      </c>
    </row>
    <row r="12" spans="1:10" x14ac:dyDescent="0.25">
      <c r="A12" t="str">
        <f>Em_t!B14</f>
        <v>RIO-REPEAT</v>
      </c>
      <c r="B12">
        <f>'2030 Em IRA'!AQ16</f>
        <v>-2296.4068403207657</v>
      </c>
      <c r="C12" t="e">
        <f t="shared" si="1"/>
        <v>#NUM!</v>
      </c>
      <c r="D12" t="e">
        <f t="shared" si="2"/>
        <v>#NUM!</v>
      </c>
      <c r="E12" t="e">
        <f t="shared" si="3"/>
        <v>#NUM!</v>
      </c>
      <c r="F12" t="e">
        <f t="shared" si="4"/>
        <v>#NUM!</v>
      </c>
      <c r="G12" t="e">
        <f t="shared" si="0"/>
        <v>#NUM!</v>
      </c>
      <c r="I12">
        <f>'2030 Em IRA'!$O$16</f>
        <v>6758.3347795791569</v>
      </c>
      <c r="J12">
        <f t="shared" si="5"/>
        <v>0</v>
      </c>
    </row>
    <row r="14" spans="1:10" x14ac:dyDescent="0.25">
      <c r="C14" t="s">
        <v>99</v>
      </c>
      <c r="D14" t="s">
        <v>100</v>
      </c>
      <c r="E14" t="s">
        <v>101</v>
      </c>
      <c r="F14" t="s">
        <v>102</v>
      </c>
    </row>
    <row r="15" spans="1:10" x14ac:dyDescent="0.25">
      <c r="A15" t="str">
        <f>A4</f>
        <v>EPS-EI</v>
      </c>
      <c r="B15">
        <v>2030</v>
      </c>
      <c r="C15" s="15">
        <f>[2]Econ!$P$14</f>
        <v>355.101</v>
      </c>
      <c r="D15" s="15">
        <f>[2]Econ!$P$15</f>
        <v>58007.531293782238</v>
      </c>
      <c r="E15">
        <f>[2]Econ!$P$16</f>
        <v>3.1533804391847726E-3</v>
      </c>
      <c r="F15" s="15">
        <f>[2]Econ!$P$17</f>
        <v>74.537746521970732</v>
      </c>
    </row>
    <row r="16" spans="1:10" x14ac:dyDescent="0.25">
      <c r="A16" t="str">
        <f t="shared" ref="A16:A23" si="6">A5</f>
        <v>GCAM-CGS</v>
      </c>
      <c r="B16">
        <f>B15</f>
        <v>2030</v>
      </c>
    </row>
    <row r="17" spans="1:6" x14ac:dyDescent="0.25">
      <c r="A17" t="str">
        <f t="shared" si="6"/>
        <v>Haiku-RFF</v>
      </c>
      <c r="B17">
        <f t="shared" ref="B17:B22" si="7">B16</f>
        <v>2030</v>
      </c>
    </row>
    <row r="18" spans="1:6" x14ac:dyDescent="0.25">
      <c r="A18" t="str">
        <f t="shared" si="6"/>
        <v>IPM-NRDC</v>
      </c>
      <c r="B18">
        <f t="shared" si="7"/>
        <v>2030</v>
      </c>
    </row>
    <row r="19" spans="1:6" x14ac:dyDescent="0.25">
      <c r="A19" t="str">
        <f t="shared" si="6"/>
        <v>MARKAL-NETL</v>
      </c>
      <c r="B19">
        <f t="shared" si="7"/>
        <v>2030</v>
      </c>
      <c r="F19">
        <f>[6]Econ!$J$17</f>
        <v>68.738379659505554</v>
      </c>
    </row>
    <row r="20" spans="1:6" x14ac:dyDescent="0.25">
      <c r="A20" t="str">
        <f t="shared" si="6"/>
        <v>NEMS-RHG</v>
      </c>
      <c r="B20">
        <f t="shared" si="7"/>
        <v>2030</v>
      </c>
      <c r="C20" s="4">
        <f>[7]Econ!$J$14</f>
        <v>342.54238900000001</v>
      </c>
      <c r="D20">
        <f>[7]Econ!$J$15</f>
        <v>76984.02676295751</v>
      </c>
      <c r="E20" s="29">
        <f>[7]Econ!$J$16</f>
        <v>2.8972095616296599E-3</v>
      </c>
      <c r="F20" s="29">
        <f>[7]Econ!$J$17</f>
        <v>51.948191623912315</v>
      </c>
    </row>
    <row r="21" spans="1:6" x14ac:dyDescent="0.25">
      <c r="A21" t="str">
        <f t="shared" si="6"/>
        <v>ReEDS-NREL</v>
      </c>
      <c r="B21">
        <f t="shared" si="7"/>
        <v>2030</v>
      </c>
    </row>
    <row r="22" spans="1:6" x14ac:dyDescent="0.25">
      <c r="A22" t="str">
        <f t="shared" si="6"/>
        <v>REGEN-EPRI</v>
      </c>
      <c r="B22">
        <f t="shared" si="7"/>
        <v>2030</v>
      </c>
      <c r="C22">
        <f>[9]Econ!$J$14</f>
        <v>359.75200000000001</v>
      </c>
      <c r="D22">
        <f>[9]Econ!$J$15</f>
        <v>69057.913003218302</v>
      </c>
      <c r="E22">
        <f>[9]Econ!$J$16</f>
        <v>2.2374062753743925E-3</v>
      </c>
      <c r="F22">
        <f>[9]Econ!$J$17</f>
        <v>70.533043662546348</v>
      </c>
    </row>
    <row r="23" spans="1:6" x14ac:dyDescent="0.25">
      <c r="A23" t="str">
        <f t="shared" si="6"/>
        <v>RIO-REPEAT</v>
      </c>
      <c r="B23">
        <f>B20</f>
        <v>2030</v>
      </c>
      <c r="C23">
        <f>[10]Econ!$J$14</f>
        <v>358</v>
      </c>
    </row>
    <row r="24" spans="1:6" x14ac:dyDescent="0.25">
      <c r="B24">
        <v>2005</v>
      </c>
      <c r="C24">
        <v>295.5</v>
      </c>
      <c r="D24">
        <f>1000000*14.332*(258.844/218.076)/C24</f>
        <v>57567.788239676396</v>
      </c>
      <c r="E24">
        <f>62.62*1.055*1000000000/(14.332*(258.844/218.076)*1000000000000)</f>
        <v>3.8835463566897076E-3</v>
      </c>
      <c r="F24">
        <f>'2030 Em IRA'!O16/(62.62*1.055)</f>
        <v>102.29965714479054</v>
      </c>
    </row>
  </sheetData>
  <pageMargins left="0.7" right="0.7" top="0.75" bottom="0.75" header="0.3" footer="0.3"/>
  <drawing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C4E8F-AE21-4F46-ADA4-32B97CBF6D08}">
  <sheetPr>
    <tabColor theme="4" tint="0.79998168889431442"/>
  </sheetPr>
  <dimension ref="A1"/>
  <sheetViews>
    <sheetView zoomScale="70" zoomScaleNormal="70" workbookViewId="0">
      <selection activeCell="X3" sqref="X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7294E-7C87-4701-9006-9171F998AD24}">
  <sheetPr>
    <tabColor theme="4" tint="0.79998168889431442"/>
  </sheetPr>
  <dimension ref="A1:N16"/>
  <sheetViews>
    <sheetView topLeftCell="A4" zoomScale="55" zoomScaleNormal="55" workbookViewId="0">
      <selection activeCell="O48" sqref="O48"/>
    </sheetView>
  </sheetViews>
  <sheetFormatPr defaultRowHeight="15" x14ac:dyDescent="0.25"/>
  <cols>
    <col min="1" max="1" width="19.7109375" customWidth="1"/>
    <col min="4" max="4" width="21.7109375" customWidth="1"/>
  </cols>
  <sheetData>
    <row r="1" spans="1:14" x14ac:dyDescent="0.25">
      <c r="A1" t="s">
        <v>103</v>
      </c>
    </row>
    <row r="4" spans="1:14" x14ac:dyDescent="0.25">
      <c r="B4">
        <v>2030</v>
      </c>
      <c r="C4">
        <v>2005</v>
      </c>
      <c r="E4">
        <v>2005</v>
      </c>
      <c r="F4">
        <v>2021</v>
      </c>
      <c r="G4" t="s">
        <v>8</v>
      </c>
      <c r="H4" t="s">
        <v>13</v>
      </c>
      <c r="I4" t="s">
        <v>16</v>
      </c>
      <c r="J4" t="s">
        <v>19</v>
      </c>
      <c r="K4" t="s">
        <v>43</v>
      </c>
      <c r="L4">
        <v>2030</v>
      </c>
    </row>
    <row r="5" spans="1:14" x14ac:dyDescent="0.25">
      <c r="A5" t="s">
        <v>8</v>
      </c>
      <c r="B5" s="17">
        <f>Raw!K4</f>
        <v>602.70000000000005</v>
      </c>
      <c r="C5" s="24">
        <f>Raw!Q4</f>
        <v>2400.057485640647</v>
      </c>
      <c r="D5" t="s">
        <v>8</v>
      </c>
      <c r="E5" s="2">
        <f>C5</f>
        <v>2400.057485640647</v>
      </c>
      <c r="F5" s="2">
        <f>'2030 Em IRA'!P9</f>
        <v>1551</v>
      </c>
      <c r="G5" s="2">
        <f>ABS(B5-E5)</f>
        <v>1797.3574856406469</v>
      </c>
      <c r="M5" s="11"/>
    </row>
    <row r="6" spans="1:14" x14ac:dyDescent="0.25">
      <c r="A6" t="s">
        <v>13</v>
      </c>
      <c r="B6" s="17">
        <f>Raw!K5</f>
        <v>838.78235799999993</v>
      </c>
      <c r="C6" s="24">
        <f>Raw!Q5</f>
        <v>1086.7679786271462</v>
      </c>
      <c r="E6" s="2"/>
      <c r="F6" s="2"/>
      <c r="G6" s="2"/>
      <c r="M6" s="11"/>
      <c r="N6" s="12"/>
    </row>
    <row r="7" spans="1:14" x14ac:dyDescent="0.25">
      <c r="A7" t="s">
        <v>16</v>
      </c>
      <c r="B7" s="17">
        <f>Raw!K6</f>
        <v>525.17599999999993</v>
      </c>
      <c r="C7" s="24">
        <f>Raw!Q6</f>
        <v>586.02753370179153</v>
      </c>
      <c r="D7" t="s">
        <v>13</v>
      </c>
      <c r="E7" s="2">
        <f>C6</f>
        <v>1086.7679786271462</v>
      </c>
      <c r="F7" s="2">
        <f>'2030 Em IRA'!P10</f>
        <v>777.34664804469276</v>
      </c>
      <c r="H7" s="2">
        <f>ABS(B6-E7)</f>
        <v>247.98562062714632</v>
      </c>
      <c r="M7" s="11"/>
    </row>
    <row r="8" spans="1:14" x14ac:dyDescent="0.25">
      <c r="A8" t="s">
        <v>19</v>
      </c>
      <c r="B8" s="17">
        <f>Raw!K7</f>
        <v>1380.345127</v>
      </c>
      <c r="C8" s="24">
        <f>Raw!Q7</f>
        <v>1858.5521693709068</v>
      </c>
      <c r="E8" s="2"/>
      <c r="F8" s="2"/>
      <c r="H8" s="2"/>
      <c r="M8" s="30">
        <f>E7-B6</f>
        <v>247.98562062714632</v>
      </c>
    </row>
    <row r="9" spans="1:14" x14ac:dyDescent="0.25">
      <c r="A9" s="5"/>
      <c r="B9" s="5"/>
      <c r="D9" t="s">
        <v>16</v>
      </c>
      <c r="E9" s="2">
        <f>C7</f>
        <v>586.02753370179153</v>
      </c>
      <c r="F9" s="2">
        <f>'2030 Em IRA'!P11</f>
        <v>559</v>
      </c>
      <c r="I9" s="2">
        <f>E9-B7</f>
        <v>60.851533701791595</v>
      </c>
      <c r="M9" s="11"/>
    </row>
    <row r="10" spans="1:14" x14ac:dyDescent="0.25">
      <c r="A10" s="5"/>
      <c r="B10" s="5"/>
      <c r="E10" s="2"/>
      <c r="F10" s="2"/>
      <c r="I10" s="2"/>
      <c r="M10" s="11"/>
    </row>
    <row r="11" spans="1:14" x14ac:dyDescent="0.25">
      <c r="A11" s="5"/>
      <c r="B11" s="5"/>
      <c r="D11" t="s">
        <v>19</v>
      </c>
      <c r="E11" s="2">
        <f>C8</f>
        <v>1858.5521693709068</v>
      </c>
      <c r="F11" s="2">
        <f>'2030 Em IRA'!P12</f>
        <v>1699.7304573804574</v>
      </c>
      <c r="J11" s="2">
        <f>E11-B8</f>
        <v>478.20704237090672</v>
      </c>
      <c r="K11" s="2"/>
      <c r="M11" s="11"/>
    </row>
    <row r="12" spans="1:14" x14ac:dyDescent="0.25">
      <c r="E12" s="2"/>
      <c r="F12" s="2"/>
      <c r="J12" s="2"/>
      <c r="K12" s="2"/>
      <c r="M12" s="11"/>
    </row>
    <row r="13" spans="1:14" x14ac:dyDescent="0.25">
      <c r="D13" t="s">
        <v>43</v>
      </c>
      <c r="E13" s="2"/>
      <c r="F13" s="2"/>
      <c r="J13" s="2"/>
      <c r="K13" s="31">
        <f>SUM(B5:B8)-L13</f>
        <v>381.30090132975465</v>
      </c>
      <c r="L13">
        <f>B15</f>
        <v>2965.7025836702455</v>
      </c>
      <c r="M13" s="11"/>
    </row>
    <row r="14" spans="1:14" x14ac:dyDescent="0.25">
      <c r="D14" t="s">
        <v>104</v>
      </c>
      <c r="G14" s="2">
        <f>E15-G5-G6</f>
        <v>4134.0476816998444</v>
      </c>
      <c r="H14" s="2">
        <f>IF(M8&lt;0,G14,G14-H7)</f>
        <v>3886.0620610726983</v>
      </c>
      <c r="I14" s="2">
        <f>IF(M8&gt;0,H14-(E9-B7),H14-(E9-B7)-M8)</f>
        <v>3825.2105273709067</v>
      </c>
      <c r="J14" s="2">
        <f>I14-(E11-B8)</f>
        <v>3347.0034850000002</v>
      </c>
      <c r="K14" s="2">
        <f>J14-K13</f>
        <v>2965.7025836702455</v>
      </c>
    </row>
    <row r="15" spans="1:14" x14ac:dyDescent="0.25">
      <c r="A15" t="s">
        <v>105</v>
      </c>
      <c r="B15">
        <f>0.5*SUM(C5:C8)</f>
        <v>2965.7025836702455</v>
      </c>
      <c r="D15" t="s">
        <v>9</v>
      </c>
      <c r="E15" s="2">
        <f>SUM(E5:E11)</f>
        <v>5931.4051673404911</v>
      </c>
      <c r="F15" s="2">
        <f>SUM(F5:F11)</f>
        <v>4587.07710542515</v>
      </c>
      <c r="L15" s="4">
        <f>SUM(B5:B8)</f>
        <v>3347.0034850000002</v>
      </c>
    </row>
    <row r="16" spans="1:14" x14ac:dyDescent="0.25">
      <c r="J16" t="s">
        <v>106</v>
      </c>
      <c r="K16" s="31">
        <f>E15-SUM(B5:B8)</f>
        <v>2584.4016823404909</v>
      </c>
      <c r="M16" s="12"/>
    </row>
  </sheetData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1915D-B089-462D-B297-37462AC32BB5}">
  <sheetPr>
    <tabColor theme="4" tint="0.79998168889431442"/>
  </sheetPr>
  <dimension ref="A1:N16"/>
  <sheetViews>
    <sheetView topLeftCell="A4" zoomScale="55" zoomScaleNormal="55" workbookViewId="0">
      <selection activeCell="M46" sqref="M46"/>
    </sheetView>
  </sheetViews>
  <sheetFormatPr defaultRowHeight="15" x14ac:dyDescent="0.25"/>
  <cols>
    <col min="1" max="1" width="19.7109375" customWidth="1"/>
    <col min="4" max="4" width="21.7109375" customWidth="1"/>
  </cols>
  <sheetData>
    <row r="1" spans="1:14" x14ac:dyDescent="0.25">
      <c r="A1" t="s">
        <v>103</v>
      </c>
    </row>
    <row r="4" spans="1:14" x14ac:dyDescent="0.25">
      <c r="B4">
        <v>2030</v>
      </c>
      <c r="C4">
        <v>2005</v>
      </c>
      <c r="E4">
        <v>2005</v>
      </c>
      <c r="F4">
        <v>2021</v>
      </c>
      <c r="G4" t="s">
        <v>8</v>
      </c>
      <c r="H4" t="s">
        <v>13</v>
      </c>
      <c r="I4" t="s">
        <v>16</v>
      </c>
      <c r="J4" t="s">
        <v>19</v>
      </c>
      <c r="K4" t="s">
        <v>43</v>
      </c>
      <c r="L4">
        <v>2030</v>
      </c>
    </row>
    <row r="5" spans="1:14" x14ac:dyDescent="0.25">
      <c r="A5" t="s">
        <v>8</v>
      </c>
      <c r="B5" s="17">
        <f>Raw!K12</f>
        <v>679.65905481321704</v>
      </c>
      <c r="C5" s="24">
        <f>Raw!Q12</f>
        <v>2417.1</v>
      </c>
      <c r="D5" t="s">
        <v>8</v>
      </c>
      <c r="E5" s="2">
        <f>C5</f>
        <v>2417.1</v>
      </c>
      <c r="F5" s="2">
        <f>'2030 Em IRA'!P9</f>
        <v>1551</v>
      </c>
      <c r="G5" s="2">
        <f>ABS(B5-E5)</f>
        <v>1737.4409451867828</v>
      </c>
      <c r="M5" s="11"/>
    </row>
    <row r="6" spans="1:14" x14ac:dyDescent="0.25">
      <c r="A6" t="s">
        <v>13</v>
      </c>
      <c r="B6" s="17">
        <f>Raw!K13</f>
        <v>1015.73661606983</v>
      </c>
      <c r="C6" s="24">
        <f>Raw!Q13</f>
        <v>1190.4000000000001</v>
      </c>
      <c r="E6" s="2"/>
      <c r="F6" s="2"/>
      <c r="G6" s="2"/>
      <c r="M6" s="11"/>
      <c r="N6" s="12"/>
    </row>
    <row r="7" spans="1:14" x14ac:dyDescent="0.25">
      <c r="A7" t="s">
        <v>16</v>
      </c>
      <c r="B7" s="17">
        <f>Raw!K14</f>
        <v>454.81527759807699</v>
      </c>
      <c r="C7" s="24">
        <f>Raw!Q14</f>
        <v>586</v>
      </c>
      <c r="D7" t="s">
        <v>13</v>
      </c>
      <c r="E7" s="2">
        <f>C6</f>
        <v>1190.4000000000001</v>
      </c>
      <c r="F7" s="2">
        <f>'2030 Em IRA'!P10</f>
        <v>777.34664804469276</v>
      </c>
      <c r="H7" s="2">
        <f>ABS(B6-E7)</f>
        <v>174.66338393017008</v>
      </c>
      <c r="M7" s="11"/>
    </row>
    <row r="8" spans="1:14" x14ac:dyDescent="0.25">
      <c r="A8" t="s">
        <v>19</v>
      </c>
      <c r="B8" s="17">
        <f>Raw!K15</f>
        <v>1357.1796423220101</v>
      </c>
      <c r="C8" s="24">
        <f>Raw!Q15</f>
        <v>1868.8</v>
      </c>
      <c r="E8" s="2"/>
      <c r="F8" s="2"/>
      <c r="H8" s="2"/>
      <c r="M8" s="30">
        <f>E7-B6</f>
        <v>174.66338393017008</v>
      </c>
    </row>
    <row r="9" spans="1:14" x14ac:dyDescent="0.25">
      <c r="A9" s="5"/>
      <c r="B9" s="5"/>
      <c r="D9" t="s">
        <v>16</v>
      </c>
      <c r="E9" s="2">
        <f>C7</f>
        <v>586</v>
      </c>
      <c r="F9" s="2">
        <f>'2030 Em IRA'!P11</f>
        <v>559</v>
      </c>
      <c r="I9" s="2">
        <f>E9-B7</f>
        <v>131.18472240192301</v>
      </c>
      <c r="M9" s="11"/>
    </row>
    <row r="10" spans="1:14" x14ac:dyDescent="0.25">
      <c r="A10" s="5"/>
      <c r="B10" s="5"/>
      <c r="E10" s="2"/>
      <c r="F10" s="2"/>
      <c r="I10" s="2"/>
      <c r="M10" s="11"/>
    </row>
    <row r="11" spans="1:14" x14ac:dyDescent="0.25">
      <c r="A11" s="5"/>
      <c r="B11" s="5"/>
      <c r="D11" t="s">
        <v>19</v>
      </c>
      <c r="E11" s="2">
        <f>C8</f>
        <v>1868.8</v>
      </c>
      <c r="F11" s="2">
        <f>'2030 Em IRA'!P12</f>
        <v>1699.7304573804574</v>
      </c>
      <c r="J11" s="2">
        <f>E11-B8</f>
        <v>511.62035767798989</v>
      </c>
      <c r="K11" s="2"/>
      <c r="M11" s="11"/>
    </row>
    <row r="12" spans="1:14" x14ac:dyDescent="0.25">
      <c r="E12" s="2"/>
      <c r="F12" s="2"/>
      <c r="J12" s="2"/>
      <c r="K12" s="2"/>
      <c r="M12" s="11"/>
    </row>
    <row r="13" spans="1:14" x14ac:dyDescent="0.25">
      <c r="D13" t="s">
        <v>43</v>
      </c>
      <c r="E13" s="2"/>
      <c r="F13" s="2"/>
      <c r="J13" s="2"/>
      <c r="K13" s="31">
        <f>SUM(B5:B8)-L13</f>
        <v>476.24059080313373</v>
      </c>
      <c r="L13">
        <f>B15</f>
        <v>3031.15</v>
      </c>
      <c r="M13" s="11"/>
    </row>
    <row r="14" spans="1:14" x14ac:dyDescent="0.25">
      <c r="D14" t="s">
        <v>104</v>
      </c>
      <c r="G14" s="2">
        <f>E15-G5-G6</f>
        <v>4324.8590548132179</v>
      </c>
      <c r="H14" s="2">
        <f>IF(M8&lt;0,G14,G14-H7)</f>
        <v>4150.1956708830476</v>
      </c>
      <c r="I14" s="2">
        <f>IF(M8&gt;0,H14-(E9-B7),H14-(E9-B7)-M8)</f>
        <v>4019.0109484811246</v>
      </c>
      <c r="J14" s="2">
        <f>I14-(E11-B8)</f>
        <v>3507.3905908031347</v>
      </c>
      <c r="K14" s="2">
        <f>J14-K13</f>
        <v>3031.150000000001</v>
      </c>
    </row>
    <row r="15" spans="1:14" x14ac:dyDescent="0.25">
      <c r="A15" t="s">
        <v>105</v>
      </c>
      <c r="B15">
        <f>0.5*SUM(C5:C8)</f>
        <v>3031.15</v>
      </c>
      <c r="D15" t="s">
        <v>9</v>
      </c>
      <c r="E15" s="2">
        <f>SUM(E5:E11)</f>
        <v>6062.3</v>
      </c>
      <c r="F15" s="2">
        <f>SUM(F5:F11)</f>
        <v>4587.07710542515</v>
      </c>
      <c r="L15" s="4">
        <f>SUM(B5:B8)</f>
        <v>3507.3905908031338</v>
      </c>
    </row>
    <row r="16" spans="1:14" x14ac:dyDescent="0.25">
      <c r="J16" t="s">
        <v>106</v>
      </c>
      <c r="K16" s="31">
        <f>E15-SUM(B5:B8)</f>
        <v>2554.9094091968664</v>
      </c>
      <c r="M16" s="12"/>
    </row>
  </sheetData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93A0B-0926-4308-9636-A6444BD5ED03}">
  <sheetPr>
    <tabColor theme="4" tint="0.79998168889431442"/>
  </sheetPr>
  <dimension ref="A1:N16"/>
  <sheetViews>
    <sheetView topLeftCell="A4" zoomScale="55" zoomScaleNormal="55" workbookViewId="0">
      <selection activeCell="A44" sqref="A44"/>
    </sheetView>
  </sheetViews>
  <sheetFormatPr defaultRowHeight="15" x14ac:dyDescent="0.25"/>
  <cols>
    <col min="1" max="1" width="19.7109375" customWidth="1"/>
    <col min="4" max="4" width="21.7109375" customWidth="1"/>
  </cols>
  <sheetData>
    <row r="1" spans="1:14" x14ac:dyDescent="0.25">
      <c r="A1" t="s">
        <v>103</v>
      </c>
    </row>
    <row r="4" spans="1:14" x14ac:dyDescent="0.25">
      <c r="B4">
        <v>2030</v>
      </c>
      <c r="C4">
        <v>2005</v>
      </c>
      <c r="E4">
        <v>2005</v>
      </c>
      <c r="F4">
        <v>2021</v>
      </c>
      <c r="G4" t="s">
        <v>8</v>
      </c>
      <c r="H4" t="s">
        <v>13</v>
      </c>
      <c r="I4" t="s">
        <v>16</v>
      </c>
      <c r="J4" t="s">
        <v>19</v>
      </c>
      <c r="K4" t="s">
        <v>43</v>
      </c>
      <c r="L4">
        <v>2030</v>
      </c>
    </row>
    <row r="5" spans="1:14" x14ac:dyDescent="0.25">
      <c r="A5" t="s">
        <v>8</v>
      </c>
      <c r="B5" s="17">
        <f>Raw!K36</f>
        <v>1232.67</v>
      </c>
      <c r="C5" s="24">
        <f>Raw!Q36</f>
        <v>2338.5100000000002</v>
      </c>
      <c r="D5" t="s">
        <v>8</v>
      </c>
      <c r="E5" s="2">
        <f>C5</f>
        <v>2338.5100000000002</v>
      </c>
      <c r="F5" s="2">
        <f>'2030 Em IRA'!P9</f>
        <v>1551</v>
      </c>
      <c r="G5" s="2">
        <f>ABS(B5-E5)</f>
        <v>1105.8400000000001</v>
      </c>
      <c r="M5" s="11"/>
    </row>
    <row r="6" spans="1:14" x14ac:dyDescent="0.25">
      <c r="A6" t="s">
        <v>13</v>
      </c>
      <c r="B6" s="17">
        <f>Raw!K37</f>
        <v>1076.1300000000001</v>
      </c>
      <c r="C6" s="24">
        <f>Raw!Q37</f>
        <v>954.44</v>
      </c>
      <c r="E6" s="2"/>
      <c r="F6" s="2"/>
      <c r="G6" s="2"/>
      <c r="M6" s="11"/>
      <c r="N6" s="12"/>
    </row>
    <row r="7" spans="1:14" x14ac:dyDescent="0.25">
      <c r="A7" t="s">
        <v>16</v>
      </c>
      <c r="B7" s="17">
        <f>Raw!K38</f>
        <v>259.2</v>
      </c>
      <c r="C7" s="24">
        <f>Raw!Q38</f>
        <v>563.87</v>
      </c>
      <c r="D7" t="s">
        <v>13</v>
      </c>
      <c r="E7" s="2">
        <f>C6</f>
        <v>954.44</v>
      </c>
      <c r="F7" s="2">
        <f>'2030 Em IRA'!P10</f>
        <v>777.34664804469276</v>
      </c>
      <c r="H7" s="2">
        <f>ABS(B6-E7)</f>
        <v>121.69000000000005</v>
      </c>
      <c r="M7" s="11"/>
    </row>
    <row r="8" spans="1:14" x14ac:dyDescent="0.25">
      <c r="A8" t="s">
        <v>19</v>
      </c>
      <c r="B8" s="17">
        <f>Raw!K39</f>
        <v>1380.98</v>
      </c>
      <c r="C8" s="24">
        <f>Raw!Q39</f>
        <v>2147.66</v>
      </c>
      <c r="E8" s="2"/>
      <c r="F8" s="2"/>
      <c r="H8" s="2"/>
      <c r="M8" s="30">
        <f>E7-B6</f>
        <v>-121.69000000000005</v>
      </c>
    </row>
    <row r="9" spans="1:14" x14ac:dyDescent="0.25">
      <c r="A9" s="5"/>
      <c r="B9" s="5"/>
      <c r="D9" t="s">
        <v>16</v>
      </c>
      <c r="E9" s="2">
        <f>C7</f>
        <v>563.87</v>
      </c>
      <c r="F9" s="2">
        <f>'2030 Em IRA'!P11</f>
        <v>559</v>
      </c>
      <c r="I9" s="2">
        <f>E9-B7</f>
        <v>304.67</v>
      </c>
      <c r="M9" s="11"/>
    </row>
    <row r="10" spans="1:14" x14ac:dyDescent="0.25">
      <c r="A10" s="5"/>
      <c r="B10" s="5"/>
      <c r="E10" s="2"/>
      <c r="F10" s="2"/>
      <c r="I10" s="2"/>
      <c r="M10" s="11"/>
    </row>
    <row r="11" spans="1:14" x14ac:dyDescent="0.25">
      <c r="A11" s="5"/>
      <c r="B11" s="5"/>
      <c r="D11" t="s">
        <v>19</v>
      </c>
      <c r="E11" s="2">
        <f>C8</f>
        <v>2147.66</v>
      </c>
      <c r="F11" s="2">
        <f>'2030 Em IRA'!P12</f>
        <v>1699.7304573804574</v>
      </c>
      <c r="J11" s="2">
        <f>E11-B8</f>
        <v>766.67999999999984</v>
      </c>
      <c r="K11" s="2"/>
      <c r="M11" s="11"/>
    </row>
    <row r="12" spans="1:14" x14ac:dyDescent="0.25">
      <c r="E12" s="2"/>
      <c r="F12" s="2"/>
      <c r="J12" s="2"/>
      <c r="K12" s="2"/>
      <c r="M12" s="11"/>
    </row>
    <row r="13" spans="1:14" x14ac:dyDescent="0.25">
      <c r="D13" t="s">
        <v>43</v>
      </c>
      <c r="E13" s="2"/>
      <c r="F13" s="2"/>
      <c r="J13" s="2"/>
      <c r="K13" s="31">
        <f>SUM(B5:B8)-L13</f>
        <v>946.74000000000024</v>
      </c>
      <c r="L13">
        <f>B15</f>
        <v>3002.24</v>
      </c>
      <c r="M13" s="11"/>
    </row>
    <row r="14" spans="1:14" x14ac:dyDescent="0.25">
      <c r="D14" t="s">
        <v>104</v>
      </c>
      <c r="G14" s="2">
        <f>E15-G5-G6</f>
        <v>4898.6399999999994</v>
      </c>
      <c r="H14" s="2">
        <f>IF(M8&lt;0,G14,G14-H7)</f>
        <v>4898.6399999999994</v>
      </c>
      <c r="I14" s="2">
        <f>IF(M8&gt;0,H14-(E9-B7),H14-(E9-B7)-M8)</f>
        <v>4715.66</v>
      </c>
      <c r="J14" s="2">
        <f>I14-(E11-B8)</f>
        <v>3948.98</v>
      </c>
      <c r="K14" s="2">
        <f>J14-K13</f>
        <v>3002.24</v>
      </c>
    </row>
    <row r="15" spans="1:14" x14ac:dyDescent="0.25">
      <c r="A15" t="s">
        <v>105</v>
      </c>
      <c r="B15">
        <f>0.5*SUM(C5:C8)</f>
        <v>3002.24</v>
      </c>
      <c r="D15" t="s">
        <v>9</v>
      </c>
      <c r="E15" s="2">
        <f>SUM(E5:E11)</f>
        <v>6004.48</v>
      </c>
      <c r="F15" s="2">
        <f>SUM(F5:F11)</f>
        <v>4587.07710542515</v>
      </c>
      <c r="L15" s="4">
        <f>SUM(B5:B8)</f>
        <v>3948.98</v>
      </c>
    </row>
    <row r="16" spans="1:14" x14ac:dyDescent="0.25">
      <c r="J16" t="s">
        <v>106</v>
      </c>
      <c r="K16" s="31">
        <f>E15-SUM(B5:B8)</f>
        <v>2055.4999999999995</v>
      </c>
      <c r="M16" s="12"/>
    </row>
  </sheetData>
  <pageMargins left="0.7" right="0.7" top="0.75" bottom="0.75" header="0.3" footer="0.3"/>
  <pageSetup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D8F48-6E4E-4411-98EB-0601B6C4E73D}">
  <sheetPr>
    <tabColor theme="4" tint="0.79998168889431442"/>
  </sheetPr>
  <dimension ref="A1:N16"/>
  <sheetViews>
    <sheetView topLeftCell="A4" zoomScale="55" zoomScaleNormal="55" workbookViewId="0">
      <selection activeCell="Q107" sqref="Q107"/>
    </sheetView>
  </sheetViews>
  <sheetFormatPr defaultRowHeight="15" x14ac:dyDescent="0.25"/>
  <cols>
    <col min="1" max="1" width="19.7109375" customWidth="1"/>
    <col min="4" max="4" width="21.7109375" customWidth="1"/>
  </cols>
  <sheetData>
    <row r="1" spans="1:14" x14ac:dyDescent="0.25">
      <c r="A1" t="s">
        <v>103</v>
      </c>
    </row>
    <row r="4" spans="1:14" x14ac:dyDescent="0.25">
      <c r="B4">
        <v>2030</v>
      </c>
      <c r="C4">
        <v>2005</v>
      </c>
      <c r="E4">
        <v>2005</v>
      </c>
      <c r="F4">
        <v>2021</v>
      </c>
      <c r="G4" t="s">
        <v>8</v>
      </c>
      <c r="H4" t="s">
        <v>13</v>
      </c>
      <c r="I4" t="s">
        <v>16</v>
      </c>
      <c r="J4" t="s">
        <v>19</v>
      </c>
      <c r="K4" t="s">
        <v>43</v>
      </c>
      <c r="L4">
        <v>2030</v>
      </c>
    </row>
    <row r="5" spans="1:14" x14ac:dyDescent="0.25">
      <c r="A5" t="s">
        <v>8</v>
      </c>
      <c r="B5" s="17">
        <f>Raw!K44</f>
        <v>482.81984665287968</v>
      </c>
      <c r="C5" s="28">
        <f>Raw!Q44</f>
        <v>2437.5330357062999</v>
      </c>
      <c r="D5" t="s">
        <v>8</v>
      </c>
      <c r="E5" s="2">
        <f>C5</f>
        <v>2437.5330357062999</v>
      </c>
      <c r="F5" s="2">
        <f>'2030 Em IRA'!P9</f>
        <v>1551</v>
      </c>
      <c r="G5" s="2">
        <f>ABS(B5-E5)</f>
        <v>1954.7131890534201</v>
      </c>
      <c r="M5" s="11"/>
    </row>
    <row r="6" spans="1:14" x14ac:dyDescent="0.25">
      <c r="A6" t="s">
        <v>13</v>
      </c>
      <c r="B6" s="17">
        <f>Raw!K45</f>
        <v>815.4119260782594</v>
      </c>
      <c r="C6" s="28">
        <f>Raw!Q45</f>
        <v>851.49999999999739</v>
      </c>
      <c r="E6" s="2"/>
      <c r="F6" s="2"/>
      <c r="G6" s="2"/>
      <c r="M6" s="11"/>
      <c r="N6" s="12"/>
    </row>
    <row r="7" spans="1:14" x14ac:dyDescent="0.25">
      <c r="A7" t="s">
        <v>16</v>
      </c>
      <c r="B7" s="17">
        <f>Raw!K46</f>
        <v>571.0736249999992</v>
      </c>
      <c r="C7" s="28">
        <f>Raw!Q46</f>
        <v>585.99999999999886</v>
      </c>
      <c r="D7" t="s">
        <v>13</v>
      </c>
      <c r="E7" s="2">
        <f>C6</f>
        <v>851.49999999999739</v>
      </c>
      <c r="F7" s="2">
        <f>'2030 Em IRA'!P10</f>
        <v>777.34664804469276</v>
      </c>
      <c r="H7" s="2">
        <f>ABS(B6-E7)</f>
        <v>36.088073921737987</v>
      </c>
      <c r="M7" s="11"/>
    </row>
    <row r="8" spans="1:14" x14ac:dyDescent="0.25">
      <c r="A8" t="s">
        <v>19</v>
      </c>
      <c r="B8" s="17">
        <f>Raw!K47</f>
        <v>1492.6608476410065</v>
      </c>
      <c r="C8" s="28">
        <f>Raw!Q47</f>
        <v>1877.0669642936946</v>
      </c>
      <c r="E8" s="2"/>
      <c r="F8" s="2"/>
      <c r="H8" s="2"/>
      <c r="M8" s="30">
        <f>E7-B6</f>
        <v>36.088073921737987</v>
      </c>
    </row>
    <row r="9" spans="1:14" x14ac:dyDescent="0.25">
      <c r="A9" s="5"/>
      <c r="B9" s="5"/>
      <c r="D9" t="s">
        <v>16</v>
      </c>
      <c r="E9" s="2">
        <f>C7</f>
        <v>585.99999999999886</v>
      </c>
      <c r="F9" s="2">
        <f>'2030 Em IRA'!P11</f>
        <v>559</v>
      </c>
      <c r="I9" s="2">
        <f>E9-B7</f>
        <v>14.926374999999666</v>
      </c>
      <c r="M9" s="11"/>
    </row>
    <row r="10" spans="1:14" x14ac:dyDescent="0.25">
      <c r="A10" s="5"/>
      <c r="B10" s="5"/>
      <c r="E10" s="2"/>
      <c r="F10" s="2"/>
      <c r="I10" s="2"/>
      <c r="M10" s="11"/>
    </row>
    <row r="11" spans="1:14" x14ac:dyDescent="0.25">
      <c r="A11" s="5"/>
      <c r="B11" s="5"/>
      <c r="D11" t="s">
        <v>19</v>
      </c>
      <c r="E11" s="2">
        <f>C8</f>
        <v>1877.0669642936946</v>
      </c>
      <c r="F11" s="2">
        <f>'2030 Em IRA'!P12</f>
        <v>1699.7304573804574</v>
      </c>
      <c r="J11" s="2">
        <f>E11-B8</f>
        <v>384.40611665268807</v>
      </c>
      <c r="K11" s="2"/>
      <c r="M11" s="11"/>
    </row>
    <row r="12" spans="1:14" x14ac:dyDescent="0.25">
      <c r="E12" s="2"/>
      <c r="F12" s="2"/>
      <c r="J12" s="2"/>
      <c r="K12" s="2"/>
      <c r="M12" s="11"/>
    </row>
    <row r="13" spans="1:14" x14ac:dyDescent="0.25">
      <c r="D13" t="s">
        <v>43</v>
      </c>
      <c r="E13" s="2"/>
      <c r="F13" s="2"/>
      <c r="J13" s="2"/>
      <c r="K13" s="31">
        <f>SUM(B5:B8)-L13</f>
        <v>485.91624537214966</v>
      </c>
      <c r="L13">
        <f>B15</f>
        <v>2876.0499999999952</v>
      </c>
      <c r="M13" s="11"/>
    </row>
    <row r="14" spans="1:14" x14ac:dyDescent="0.25">
      <c r="D14" t="s">
        <v>104</v>
      </c>
      <c r="G14" s="2">
        <f>E15-G5-G6</f>
        <v>3797.3868109465702</v>
      </c>
      <c r="H14" s="2">
        <f>IF(M8&lt;0,G14,G14-H7)</f>
        <v>3761.298737024832</v>
      </c>
      <c r="I14" s="2">
        <f>IF(M8&gt;0,H14-(E9-B7),H14-(E9-B7)-M8)</f>
        <v>3746.3723620248325</v>
      </c>
      <c r="J14" s="2">
        <f>I14-(E11-B8)</f>
        <v>3361.9662453721444</v>
      </c>
      <c r="K14" s="2">
        <f>J14-K13</f>
        <v>2876.0499999999947</v>
      </c>
    </row>
    <row r="15" spans="1:14" x14ac:dyDescent="0.25">
      <c r="A15" t="s">
        <v>105</v>
      </c>
      <c r="B15">
        <f>0.5*SUM(C5:C8)</f>
        <v>2876.0499999999952</v>
      </c>
      <c r="D15" t="s">
        <v>9</v>
      </c>
      <c r="E15" s="2">
        <f>SUM(E5:E11)</f>
        <v>5752.0999999999904</v>
      </c>
      <c r="F15" s="2">
        <f>SUM(F5:F11)</f>
        <v>4587.07710542515</v>
      </c>
      <c r="L15" s="4">
        <f>SUM(B5:B8)</f>
        <v>3361.9662453721448</v>
      </c>
    </row>
    <row r="16" spans="1:14" x14ac:dyDescent="0.25">
      <c r="J16" t="s">
        <v>106</v>
      </c>
      <c r="K16" s="31">
        <f>E15-SUM(B5:B8)</f>
        <v>2390.1337546278455</v>
      </c>
      <c r="M16" s="12"/>
    </row>
  </sheetData>
  <pageMargins left="0.7" right="0.7" top="0.75" bottom="0.75" header="0.3" footer="0.3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F1024-5A73-4735-99C5-3F19C62ADDED}">
  <sheetPr>
    <tabColor theme="4" tint="0.79998168889431442"/>
  </sheetPr>
  <dimension ref="A1:N16"/>
  <sheetViews>
    <sheetView topLeftCell="A4" zoomScale="55" zoomScaleNormal="55" workbookViewId="0">
      <selection activeCell="P18" sqref="P18"/>
    </sheetView>
  </sheetViews>
  <sheetFormatPr defaultRowHeight="15" x14ac:dyDescent="0.25"/>
  <cols>
    <col min="1" max="1" width="19.7109375" customWidth="1"/>
    <col min="4" max="4" width="21.7109375" customWidth="1"/>
  </cols>
  <sheetData>
    <row r="1" spans="1:14" x14ac:dyDescent="0.25">
      <c r="A1" t="s">
        <v>103</v>
      </c>
    </row>
    <row r="4" spans="1:14" x14ac:dyDescent="0.25">
      <c r="B4">
        <v>2030</v>
      </c>
      <c r="C4">
        <v>2005</v>
      </c>
      <c r="E4">
        <v>2005</v>
      </c>
      <c r="F4">
        <v>2021</v>
      </c>
      <c r="G4" t="s">
        <v>8</v>
      </c>
      <c r="H4" t="s">
        <v>13</v>
      </c>
      <c r="I4" t="s">
        <v>16</v>
      </c>
      <c r="J4" t="s">
        <v>19</v>
      </c>
      <c r="K4" t="s">
        <v>43</v>
      </c>
      <c r="L4">
        <v>2030</v>
      </c>
    </row>
    <row r="5" spans="1:14" x14ac:dyDescent="0.25">
      <c r="A5" t="s">
        <v>8</v>
      </c>
      <c r="B5" s="32">
        <f>Raw!K60</f>
        <v>999.66625419476827</v>
      </c>
      <c r="C5" s="32">
        <f>Raw!Q60</f>
        <v>2400.1</v>
      </c>
      <c r="D5" t="s">
        <v>8</v>
      </c>
      <c r="E5" s="2">
        <f>C5</f>
        <v>2400.1</v>
      </c>
      <c r="F5" s="2">
        <f>'2030 Em IRA'!P9</f>
        <v>1551</v>
      </c>
      <c r="G5" s="2">
        <f>ABS(B5-E5)</f>
        <v>1400.4337458052316</v>
      </c>
      <c r="M5" s="11"/>
    </row>
    <row r="6" spans="1:14" x14ac:dyDescent="0.25">
      <c r="A6" t="s">
        <v>13</v>
      </c>
      <c r="B6" s="32">
        <f>Raw!K61</f>
        <v>929.87779969934127</v>
      </c>
      <c r="C6" s="32">
        <f>Raw!Q61</f>
        <v>851.5</v>
      </c>
      <c r="E6" s="2"/>
      <c r="F6" s="2"/>
      <c r="G6" s="2"/>
      <c r="M6" s="11"/>
      <c r="N6" s="12"/>
    </row>
    <row r="7" spans="1:14" x14ac:dyDescent="0.25">
      <c r="A7" t="s">
        <v>16</v>
      </c>
      <c r="B7" s="32">
        <f>Raw!K62</f>
        <v>491.90305488677882</v>
      </c>
      <c r="C7" s="32">
        <f>Raw!Q62</f>
        <v>586</v>
      </c>
      <c r="D7" t="s">
        <v>13</v>
      </c>
      <c r="E7" s="2">
        <f>C6</f>
        <v>851.5</v>
      </c>
      <c r="F7" s="2">
        <f>'2030 Em IRA'!P10</f>
        <v>777.34664804469276</v>
      </c>
      <c r="H7" s="2">
        <f>ABS(B6-E7)</f>
        <v>78.377799699341267</v>
      </c>
      <c r="M7" s="11"/>
    </row>
    <row r="8" spans="1:14" x14ac:dyDescent="0.25">
      <c r="A8" t="s">
        <v>19</v>
      </c>
      <c r="B8" s="32">
        <f>Raw!K63</f>
        <v>1499.1674052122032</v>
      </c>
      <c r="C8" s="32">
        <f>Raw!Q63</f>
        <v>1971.8999999999999</v>
      </c>
      <c r="E8" s="2"/>
      <c r="F8" s="2"/>
      <c r="H8" s="2"/>
      <c r="M8" s="30">
        <f>E7-B6</f>
        <v>-78.377799699341267</v>
      </c>
    </row>
    <row r="9" spans="1:14" x14ac:dyDescent="0.25">
      <c r="A9" s="5"/>
      <c r="B9" s="5"/>
      <c r="D9" t="s">
        <v>16</v>
      </c>
      <c r="E9" s="2">
        <f>C7</f>
        <v>586</v>
      </c>
      <c r="F9" s="2">
        <f>'2030 Em IRA'!P11</f>
        <v>559</v>
      </c>
      <c r="I9" s="2">
        <f>E9-B7</f>
        <v>94.096945113221182</v>
      </c>
      <c r="M9" s="11"/>
    </row>
    <row r="10" spans="1:14" x14ac:dyDescent="0.25">
      <c r="A10" s="5"/>
      <c r="B10" s="5"/>
      <c r="E10" s="2"/>
      <c r="F10" s="2"/>
      <c r="I10" s="2"/>
      <c r="M10" s="11"/>
    </row>
    <row r="11" spans="1:14" x14ac:dyDescent="0.25">
      <c r="A11" s="5"/>
      <c r="B11" s="5"/>
      <c r="D11" t="s">
        <v>19</v>
      </c>
      <c r="E11" s="2">
        <f>C8</f>
        <v>1971.8999999999999</v>
      </c>
      <c r="F11" s="2">
        <f>'2030 Em IRA'!P12</f>
        <v>1699.7304573804574</v>
      </c>
      <c r="J11" s="2">
        <f>E11-B8</f>
        <v>472.73259478779664</v>
      </c>
      <c r="K11" s="2"/>
      <c r="M11" s="11"/>
    </row>
    <row r="12" spans="1:14" x14ac:dyDescent="0.25">
      <c r="E12" s="2"/>
      <c r="F12" s="2"/>
      <c r="J12" s="2"/>
      <c r="K12" s="2"/>
      <c r="M12" s="11"/>
    </row>
    <row r="13" spans="1:14" x14ac:dyDescent="0.25">
      <c r="D13" t="s">
        <v>43</v>
      </c>
      <c r="E13" s="2"/>
      <c r="F13" s="2"/>
      <c r="J13" s="2"/>
      <c r="K13" s="31">
        <f>SUM(B5:B8)-L13</f>
        <v>1015.8645139930914</v>
      </c>
      <c r="L13">
        <f>B15</f>
        <v>2904.75</v>
      </c>
      <c r="M13" s="11"/>
    </row>
    <row r="14" spans="1:14" x14ac:dyDescent="0.25">
      <c r="D14" t="s">
        <v>104</v>
      </c>
      <c r="G14" s="2">
        <f>E15-G5-G6</f>
        <v>4409.0662541947686</v>
      </c>
      <c r="H14" s="2">
        <f>IF(M8&lt;0,G14,G14-H7)</f>
        <v>4409.0662541947686</v>
      </c>
      <c r="I14" s="2">
        <f>IF(M8&gt;0,H14-(E9-B7),H14-(E9-B7)-M8)</f>
        <v>4393.3471087808884</v>
      </c>
      <c r="J14" s="2">
        <f>I14-(E11-B8)</f>
        <v>3920.6145139930918</v>
      </c>
      <c r="K14" s="2">
        <f>J14-K13</f>
        <v>2904.7500000000005</v>
      </c>
    </row>
    <row r="15" spans="1:14" x14ac:dyDescent="0.25">
      <c r="A15" t="s">
        <v>105</v>
      </c>
      <c r="B15">
        <f>0.5*SUM(C5:C8)</f>
        <v>2904.75</v>
      </c>
      <c r="D15" t="s">
        <v>9</v>
      </c>
      <c r="E15" s="2">
        <f>SUM(E5:E11)</f>
        <v>5809.5</v>
      </c>
      <c r="F15" s="2">
        <f>SUM(F5:F11)</f>
        <v>4587.07710542515</v>
      </c>
      <c r="L15" s="4">
        <f>SUM(B5:B8)</f>
        <v>3920.6145139930914</v>
      </c>
    </row>
    <row r="16" spans="1:14" x14ac:dyDescent="0.25">
      <c r="J16" t="s">
        <v>106</v>
      </c>
      <c r="K16" s="31">
        <f>E15-SUM(B5:B8)</f>
        <v>1888.8854860069086</v>
      </c>
      <c r="M16" s="12"/>
    </row>
  </sheetData>
  <pageMargins left="0.7" right="0.7" top="0.75" bottom="0.75" header="0.3" footer="0.3"/>
  <pageSetup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3076A-A92A-449E-8B31-ECD348A636DF}">
  <sheetPr>
    <tabColor theme="4" tint="0.79998168889431442"/>
  </sheetPr>
  <dimension ref="A1:N16"/>
  <sheetViews>
    <sheetView zoomScale="55" zoomScaleNormal="55" workbookViewId="0">
      <selection activeCell="J74" sqref="J74"/>
    </sheetView>
  </sheetViews>
  <sheetFormatPr defaultRowHeight="15" x14ac:dyDescent="0.25"/>
  <cols>
    <col min="1" max="1" width="19.7109375" customWidth="1"/>
    <col min="4" max="4" width="21.7109375" customWidth="1"/>
  </cols>
  <sheetData>
    <row r="1" spans="1:14" x14ac:dyDescent="0.25">
      <c r="A1" t="s">
        <v>103</v>
      </c>
    </row>
    <row r="4" spans="1:14" x14ac:dyDescent="0.25">
      <c r="B4">
        <v>2030</v>
      </c>
      <c r="C4">
        <v>2005</v>
      </c>
      <c r="E4">
        <v>2005</v>
      </c>
      <c r="F4">
        <v>2021</v>
      </c>
      <c r="G4" t="s">
        <v>8</v>
      </c>
      <c r="H4" t="s">
        <v>13</v>
      </c>
      <c r="I4" t="s">
        <v>16</v>
      </c>
      <c r="J4" t="s">
        <v>19</v>
      </c>
      <c r="K4" t="s">
        <v>43</v>
      </c>
      <c r="L4">
        <v>2030</v>
      </c>
    </row>
    <row r="5" spans="1:14" x14ac:dyDescent="0.25">
      <c r="A5" t="s">
        <v>8</v>
      </c>
      <c r="B5" s="32">
        <f>Raw!K68</f>
        <v>743</v>
      </c>
      <c r="C5" s="32">
        <f>Raw!Q68</f>
        <v>2400</v>
      </c>
      <c r="D5" t="s">
        <v>8</v>
      </c>
      <c r="E5" s="2">
        <f>C5</f>
        <v>2400</v>
      </c>
      <c r="F5" s="2">
        <f>'2030 Em IRA'!P9</f>
        <v>1551</v>
      </c>
      <c r="G5" s="2">
        <f>ABS(B5-E5)</f>
        <v>1657</v>
      </c>
      <c r="M5" s="11"/>
    </row>
    <row r="6" spans="1:14" x14ac:dyDescent="0.25">
      <c r="A6" t="s">
        <v>13</v>
      </c>
      <c r="B6" s="32">
        <f>Raw!K69</f>
        <v>737</v>
      </c>
      <c r="C6" s="32">
        <f>Raw!Q69</f>
        <v>850</v>
      </c>
      <c r="E6" s="2"/>
      <c r="F6" s="2"/>
      <c r="G6" s="2"/>
      <c r="M6" s="11"/>
      <c r="N6" s="12"/>
    </row>
    <row r="7" spans="1:14" x14ac:dyDescent="0.25">
      <c r="A7" t="s">
        <v>16</v>
      </c>
      <c r="B7" s="32">
        <f>Raw!K70</f>
        <v>590</v>
      </c>
      <c r="C7" s="32">
        <f>Raw!Q70</f>
        <v>585</v>
      </c>
      <c r="D7" t="s">
        <v>13</v>
      </c>
      <c r="E7" s="2">
        <f>C6</f>
        <v>850</v>
      </c>
      <c r="F7" s="2">
        <f>'2030 Em IRA'!P10</f>
        <v>777.34664804469276</v>
      </c>
      <c r="H7" s="2">
        <f>ABS(B6-E7)</f>
        <v>113</v>
      </c>
      <c r="M7" s="11"/>
    </row>
    <row r="8" spans="1:14" x14ac:dyDescent="0.25">
      <c r="A8" t="s">
        <v>19</v>
      </c>
      <c r="B8" s="32">
        <f>Raw!K71</f>
        <v>1520</v>
      </c>
      <c r="C8" s="32">
        <f>Raw!Q71</f>
        <v>1856</v>
      </c>
      <c r="E8" s="2"/>
      <c r="F8" s="2"/>
      <c r="H8" s="2"/>
      <c r="M8" s="30">
        <f>E7-B6</f>
        <v>113</v>
      </c>
    </row>
    <row r="9" spans="1:14" x14ac:dyDescent="0.25">
      <c r="A9" s="5"/>
      <c r="B9" s="5"/>
      <c r="D9" t="s">
        <v>16</v>
      </c>
      <c r="E9" s="2">
        <f>C7</f>
        <v>585</v>
      </c>
      <c r="F9" s="2">
        <f>'2030 Em IRA'!P11</f>
        <v>559</v>
      </c>
      <c r="I9" s="2">
        <f>E9-B7</f>
        <v>-5</v>
      </c>
      <c r="M9" s="11"/>
    </row>
    <row r="10" spans="1:14" x14ac:dyDescent="0.25">
      <c r="A10" s="5"/>
      <c r="B10" s="5"/>
      <c r="E10" s="2"/>
      <c r="F10" s="2"/>
      <c r="I10" s="2"/>
      <c r="M10" s="11"/>
    </row>
    <row r="11" spans="1:14" x14ac:dyDescent="0.25">
      <c r="A11" s="5"/>
      <c r="B11" s="5"/>
      <c r="D11" t="s">
        <v>19</v>
      </c>
      <c r="E11" s="2">
        <f>C8</f>
        <v>1856</v>
      </c>
      <c r="F11" s="2">
        <f>'2030 Em IRA'!P12</f>
        <v>1699.7304573804574</v>
      </c>
      <c r="J11" s="2">
        <f>E11-B8</f>
        <v>336</v>
      </c>
      <c r="K11" s="2"/>
      <c r="M11" s="11"/>
    </row>
    <row r="12" spans="1:14" x14ac:dyDescent="0.25">
      <c r="E12" s="2"/>
      <c r="F12" s="2"/>
      <c r="J12" s="2"/>
      <c r="K12" s="2"/>
      <c r="M12" s="11"/>
    </row>
    <row r="13" spans="1:14" x14ac:dyDescent="0.25">
      <c r="D13" t="s">
        <v>43</v>
      </c>
      <c r="E13" s="2"/>
      <c r="F13" s="2"/>
      <c r="J13" s="2"/>
      <c r="K13" s="31">
        <f>SUM(B5:B8)-L13</f>
        <v>744.5</v>
      </c>
      <c r="L13">
        <f>B15</f>
        <v>2845.5</v>
      </c>
      <c r="M13" s="11"/>
    </row>
    <row r="14" spans="1:14" x14ac:dyDescent="0.25">
      <c r="D14" t="s">
        <v>104</v>
      </c>
      <c r="G14" s="2">
        <f>E15-G5-G6</f>
        <v>4034</v>
      </c>
      <c r="H14" s="2">
        <f>IF(M8&lt;0,G14,G14-H7)</f>
        <v>3921</v>
      </c>
      <c r="I14" s="2">
        <f>IF(M8&gt;0,H14-(E9-B7),H14-(E9-B7)-M8)</f>
        <v>3926</v>
      </c>
      <c r="J14" s="2">
        <f>I14-(E11-B8)</f>
        <v>3590</v>
      </c>
      <c r="K14" s="2">
        <f>J14-K13</f>
        <v>2845.5</v>
      </c>
    </row>
    <row r="15" spans="1:14" x14ac:dyDescent="0.25">
      <c r="A15" t="s">
        <v>105</v>
      </c>
      <c r="B15">
        <f>0.5*SUM(C5:C8)</f>
        <v>2845.5</v>
      </c>
      <c r="D15" t="s">
        <v>9</v>
      </c>
      <c r="E15" s="2">
        <f>SUM(E5:E11)</f>
        <v>5691</v>
      </c>
      <c r="F15" s="2">
        <f>SUM(F5:F11)</f>
        <v>4587.07710542515</v>
      </c>
      <c r="L15" s="4">
        <f>SUM(B5:B8)</f>
        <v>3590</v>
      </c>
    </row>
    <row r="16" spans="1:14" x14ac:dyDescent="0.25">
      <c r="J16" t="s">
        <v>106</v>
      </c>
      <c r="K16" s="31">
        <f>E15-SUM(B5:B8)</f>
        <v>2101</v>
      </c>
      <c r="M16" s="12"/>
    </row>
  </sheetData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haredContentType xmlns="Microsoft.SharePoint.Taxonomy.ContentTypeSync" SourceId="29f62856-1543-49d4-a736-4569d363f533" ContentTypeId="0x0101" PreviousValue="false"/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lcf76f155ced4ddcb4097134ff3c332f xmlns="3d00cabe-74f9-499f-ba26-1e0076cbc6cc">
      <Terms xmlns="http://schemas.microsoft.com/office/infopath/2007/PartnerControls"/>
    </lcf76f155ced4ddcb4097134ff3c332f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2023-03-28T17:43:17+00:00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8B916ED2FB6A47AFA4E05A3E606BD3" ma:contentTypeVersion="11" ma:contentTypeDescription="Create a new document." ma:contentTypeScope="" ma:versionID="a94e0fd8b44729910807c0515ebac9ca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3d00cabe-74f9-499f-ba26-1e0076cbc6cc" xmlns:ns6="2755580c-7c5f-43cf-bd85-5c868b718937" targetNamespace="http://schemas.microsoft.com/office/2006/metadata/properties" ma:root="true" ma:fieldsID="6c46c8e9e737c7513e9b5f82e7b81653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3d00cabe-74f9-499f-ba26-1e0076cbc6cc"/>
    <xsd:import namespace="2755580c-7c5f-43cf-bd85-5c868b718937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MediaServiceMetadata" minOccurs="0"/>
                <xsd:element ref="ns5:MediaServiceFastMetadata" minOccurs="0"/>
                <xsd:element ref="ns5:lcf76f155ced4ddcb4097134ff3c332f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6:SharedWithUsers" minOccurs="0"/>
                <xsd:element ref="ns6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 ma:readOnly="false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5ca1b457-b24e-4cf4-9a12-6eec6c5f2b6e}" ma:internalName="TaxCatchAllLabel" ma:readOnly="true" ma:showField="CatchAllDataLabel" ma:web="2755580c-7c5f-43cf-bd85-5c868b7189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5ca1b457-b24e-4cf4-9a12-6eec6c5f2b6e}" ma:internalName="TaxCatchAll" ma:showField="CatchAllData" ma:web="2755580c-7c5f-43cf-bd85-5c868b7189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00cabe-74f9-499f-ba26-1e0076cbc6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31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3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55580c-7c5f-43cf-bd85-5c868b718937" elementFormDefault="qualified">
    <xsd:import namespace="http://schemas.microsoft.com/office/2006/documentManagement/types"/>
    <xsd:import namespace="http://schemas.microsoft.com/office/infopath/2007/PartnerControls"/>
    <xsd:element name="SharedWithUsers" ma:index="3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65E47FC-E8AD-42AE-BD3B-3FDA42AB1502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D6309F7F-C6A2-48C1-87E9-0DF3AC89234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F79E8D5-DD3F-4ED0-8545-84AC231420F0}">
  <ds:schemaRefs>
    <ds:schemaRef ds:uri="4ffa91fb-a0ff-4ac5-b2db-65c790d184a4"/>
    <ds:schemaRef ds:uri="http://purl.org/dc/elements/1.1/"/>
    <ds:schemaRef ds:uri="2755580c-7c5f-43cf-bd85-5c868b718937"/>
    <ds:schemaRef ds:uri="http://schemas.microsoft.com/office/infopath/2007/PartnerControls"/>
    <ds:schemaRef ds:uri="http://schemas.openxmlformats.org/package/2006/metadata/core-properties"/>
    <ds:schemaRef ds:uri="http://schemas.microsoft.com/sharepoint/v3/fields"/>
    <ds:schemaRef ds:uri="http://purl.org/dc/terms/"/>
    <ds:schemaRef ds:uri="http://schemas.microsoft.com/office/2006/metadata/properties"/>
    <ds:schemaRef ds:uri="3d00cabe-74f9-499f-ba26-1e0076cbc6cc"/>
    <ds:schemaRef ds:uri="http://schemas.microsoft.com/office/2006/documentManagement/types"/>
    <ds:schemaRef ds:uri="http://schemas.microsoft.com/sharepoint/v3"/>
    <ds:schemaRef ds:uri="http://schemas.microsoft.com/sharepoint.v3"/>
    <ds:schemaRef ds:uri="http://www.w3.org/XML/1998/namespac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08E81C1A-1A93-463A-A1F7-AE3BAEB781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3d00cabe-74f9-499f-ba26-1e0076cbc6cc"/>
    <ds:schemaRef ds:uri="2755580c-7c5f-43cf-bd85-5c868b7189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Data Sector GHGI</vt:lpstr>
      <vt:lpstr>Raw</vt:lpstr>
      <vt:lpstr>Em_t</vt:lpstr>
      <vt:lpstr>Em_t_power</vt:lpstr>
      <vt:lpstr>2030 Em IRA</vt:lpstr>
      <vt:lpstr>2030 Em Ref-IRA</vt:lpstr>
      <vt:lpstr>RefIRA_t</vt:lpstr>
      <vt:lpstr>LMDI</vt:lpstr>
      <vt:lpstr>Waterfall Summary</vt:lpstr>
      <vt:lpstr>W EPS</vt:lpstr>
      <vt:lpstr>W GCAM</vt:lpstr>
      <vt:lpstr>W MARKAL</vt:lpstr>
      <vt:lpstr>W NEMS</vt:lpstr>
      <vt:lpstr>W REGEN</vt:lpstr>
      <vt:lpstr>W RIO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Cole, Jefferson</dc:creator>
  <cp:keywords/>
  <dc:description/>
  <cp:lastModifiedBy>Cole, Jefferson</cp:lastModifiedBy>
  <cp:revision/>
  <dcterms:created xsi:type="dcterms:W3CDTF">2015-06-05T18:17:20Z</dcterms:created>
  <dcterms:modified xsi:type="dcterms:W3CDTF">2023-03-29T02:32:00Z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0x0101005B8B916ED2FB6A47AFA4E05A3E606BD3</vt:lpwstr>
  </property>
  <property fmtid="{D5CDD505-2E9C-101B-9397-08002B2CF9AE}" pid="3" name="TaxKeyword">
    <vt:lpwstr/>
  </property>
  <property fmtid="{D5CDD505-2E9C-101B-9397-08002B2CF9AE}" pid="4" name="MediaServiceImageTags">
    <vt:lpwstr/>
  </property>
  <property fmtid="{D5CDD505-2E9C-101B-9397-08002B2CF9AE}" pid="5" name="e3f09c3df709400db2417a7161762d62">
    <vt:lpwstr/>
  </property>
  <property fmtid="{D5CDD505-2E9C-101B-9397-08002B2CF9AE}" pid="6" name="EPA_x0020_Subject">
    <vt:lpwstr/>
  </property>
  <property fmtid="{D5CDD505-2E9C-101B-9397-08002B2CF9AE}" pid="7" name="Document Type">
    <vt:lpwstr/>
  </property>
  <property fmtid="{D5CDD505-2E9C-101B-9397-08002B2CF9AE}" pid="8" name="EPA Subject">
    <vt:lpwstr/>
  </property>
</Properties>
</file>