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brownin\GitHub\zaytinya_dashboard_quarto\"/>
    </mc:Choice>
  </mc:AlternateContent>
  <xr:revisionPtr revIDLastSave="0" documentId="13_ncr:1_{0D7FA137-A1E6-4CF7-817B-BDDC4742EE51}" xr6:coauthVersionLast="47" xr6:coauthVersionMax="47" xr10:uidLastSave="{00000000-0000-0000-0000-000000000000}"/>
  <bookViews>
    <workbookView xWindow="28680" yWindow="270" windowWidth="25440" windowHeight="15270" activeTab="1" xr2:uid="{80E96593-0587-4251-9D43-617FD602CB1B}"/>
  </bookViews>
  <sheets>
    <sheet name="Table" sheetId="1" r:id="rId1"/>
    <sheet name="Small" sheetId="2" r:id="rId2"/>
  </sheets>
  <definedNames>
    <definedName name="_xlnm._FilterDatabase" localSheetId="0" hidden="1">Table!$B$4:$P$19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5" i="1" l="1"/>
  <c r="F25" i="1"/>
  <c r="N25" i="1"/>
  <c r="L25" i="1"/>
  <c r="J25" i="1"/>
  <c r="H25" i="1"/>
  <c r="D25" i="1"/>
  <c r="C25" i="1"/>
  <c r="F23" i="1"/>
  <c r="H23" i="1"/>
  <c r="J23" i="1"/>
  <c r="L23" i="1"/>
  <c r="N23" i="1"/>
  <c r="D23" i="1"/>
  <c r="P23" i="1"/>
  <c r="C23" i="1"/>
  <c r="B2" i="2" a="1"/>
  <c r="B2" i="2" s="1"/>
  <c r="A2" i="2" a="1"/>
  <c r="A2" i="2" s="1"/>
  <c r="N9" i="1"/>
  <c r="O9" i="1" s="1"/>
  <c r="H7" i="1"/>
  <c r="I7" i="1" s="1"/>
  <c r="D7" i="1"/>
  <c r="E7" i="1" s="1"/>
  <c r="J7" i="1"/>
  <c r="C20" i="1"/>
  <c r="C21" i="1" s="1"/>
  <c r="O11" i="1"/>
  <c r="I11" i="1"/>
  <c r="E11" i="1"/>
  <c r="N10" i="1"/>
  <c r="O10" i="1" s="1"/>
  <c r="L10" i="1"/>
  <c r="M10" i="1" s="1"/>
  <c r="J10" i="1"/>
  <c r="K10" i="1" s="1"/>
  <c r="H10" i="1"/>
  <c r="I10" i="1" s="1"/>
  <c r="F10" i="1"/>
  <c r="G10" i="1" s="1"/>
  <c r="D10" i="1"/>
  <c r="E10" i="1" s="1"/>
  <c r="L9" i="1"/>
  <c r="M9" i="1" s="1"/>
  <c r="J9" i="1"/>
  <c r="O8" i="1"/>
  <c r="N7" i="1"/>
  <c r="O7" i="1" s="1"/>
  <c r="M8" i="1"/>
  <c r="L7" i="1"/>
  <c r="M7" i="1" s="1"/>
  <c r="K8" i="1"/>
  <c r="K7" i="1"/>
  <c r="I8" i="1"/>
  <c r="G8" i="1"/>
  <c r="F7" i="1"/>
  <c r="G7" i="1" s="1"/>
  <c r="E8" i="1"/>
  <c r="N4" i="1"/>
  <c r="O4" i="1" s="1"/>
  <c r="L4" i="1"/>
  <c r="M4" i="1" s="1"/>
  <c r="J4" i="1"/>
  <c r="K4" i="1" s="1"/>
  <c r="H4" i="1"/>
  <c r="I4" i="1" s="1"/>
  <c r="F4" i="1"/>
  <c r="G4" i="1" s="1"/>
  <c r="D4" i="1"/>
  <c r="E4" i="1" s="1"/>
  <c r="P13" i="1"/>
  <c r="P14" i="1"/>
  <c r="P15" i="1"/>
  <c r="P16" i="1"/>
  <c r="P17" i="1"/>
  <c r="P6" i="1"/>
  <c r="P5" i="1"/>
  <c r="P18" i="1"/>
  <c r="P19" i="1"/>
  <c r="P12" i="1"/>
  <c r="O13" i="1"/>
  <c r="O14" i="1"/>
  <c r="O15" i="1"/>
  <c r="O16" i="1"/>
  <c r="O17" i="1"/>
  <c r="O6" i="1"/>
  <c r="O5" i="1"/>
  <c r="O18" i="1"/>
  <c r="O19" i="1"/>
  <c r="M13" i="1"/>
  <c r="M14" i="1"/>
  <c r="M15" i="1"/>
  <c r="M16" i="1"/>
  <c r="M17" i="1"/>
  <c r="M6" i="1"/>
  <c r="M5" i="1"/>
  <c r="M11" i="1"/>
  <c r="M18" i="1"/>
  <c r="M19" i="1"/>
  <c r="K13" i="1"/>
  <c r="K14" i="1"/>
  <c r="K15" i="1"/>
  <c r="K16" i="1"/>
  <c r="K17" i="1"/>
  <c r="K6" i="1"/>
  <c r="K5" i="1"/>
  <c r="K11" i="1"/>
  <c r="K18" i="1"/>
  <c r="K19" i="1"/>
  <c r="I13" i="1"/>
  <c r="I14" i="1"/>
  <c r="I15" i="1"/>
  <c r="I16" i="1"/>
  <c r="I17" i="1"/>
  <c r="I6" i="1"/>
  <c r="I5" i="1"/>
  <c r="I9" i="1"/>
  <c r="I18" i="1"/>
  <c r="I19" i="1"/>
  <c r="G13" i="1"/>
  <c r="G14" i="1"/>
  <c r="G15" i="1"/>
  <c r="G16" i="1"/>
  <c r="G17" i="1"/>
  <c r="G6" i="1"/>
  <c r="G5" i="1"/>
  <c r="G9" i="1"/>
  <c r="G18" i="1"/>
  <c r="G19" i="1"/>
  <c r="E13" i="1"/>
  <c r="E14" i="1"/>
  <c r="E15" i="1"/>
  <c r="E16" i="1"/>
  <c r="E17" i="1"/>
  <c r="E6" i="1"/>
  <c r="E5" i="1"/>
  <c r="E9" i="1"/>
  <c r="E18" i="1"/>
  <c r="E19" i="1"/>
  <c r="O12" i="1"/>
  <c r="M12" i="1"/>
  <c r="K12" i="1"/>
  <c r="I12" i="1"/>
  <c r="G12" i="1"/>
  <c r="E12" i="1"/>
  <c r="P7" i="1" l="1"/>
  <c r="I2" i="2" a="1"/>
  <c r="I2" i="2" s="1"/>
  <c r="C22" i="1"/>
  <c r="D2" i="2" a="1"/>
  <c r="D2" i="2" s="1"/>
  <c r="E2" i="2" a="1"/>
  <c r="E2" i="2" s="1"/>
  <c r="F2" i="2" a="1"/>
  <c r="F2" i="2" s="1"/>
  <c r="G2" i="2" a="1"/>
  <c r="G2" i="2" s="1"/>
  <c r="H2" i="2" a="1"/>
  <c r="H2" i="2" s="1"/>
  <c r="M20" i="1"/>
  <c r="L20" i="1" s="1"/>
  <c r="E20" i="1"/>
  <c r="O20" i="1"/>
  <c r="N20" i="1" s="1"/>
  <c r="I20" i="1"/>
  <c r="P9" i="1"/>
  <c r="K9" i="1"/>
  <c r="K20" i="1" s="1"/>
  <c r="P10" i="1"/>
  <c r="P11" i="1"/>
  <c r="G11" i="1"/>
  <c r="G20" i="1" s="1"/>
  <c r="P4" i="1"/>
  <c r="P8" i="1"/>
  <c r="L24" i="1" l="1"/>
  <c r="L21" i="1"/>
  <c r="L22" i="1" s="1"/>
  <c r="M22" i="1"/>
  <c r="N21" i="1"/>
  <c r="N22" i="1" s="1"/>
  <c r="N24" i="1"/>
  <c r="G22" i="1"/>
  <c r="O22" i="1"/>
  <c r="H20" i="1"/>
  <c r="H21" i="1" s="1"/>
  <c r="I22" i="1"/>
  <c r="D20" i="1"/>
  <c r="E22" i="1"/>
  <c r="P20" i="1"/>
  <c r="K22" i="1"/>
  <c r="F20" i="1"/>
  <c r="J20" i="1"/>
  <c r="F24" i="1" l="1"/>
  <c r="F21" i="1"/>
  <c r="F22" i="1" s="1"/>
  <c r="H24" i="1"/>
  <c r="H22" i="1"/>
  <c r="D24" i="1"/>
  <c r="D21" i="1"/>
  <c r="D22" i="1" s="1"/>
  <c r="J24" i="1"/>
  <c r="J21" i="1"/>
  <c r="P24" i="1" l="1"/>
  <c r="P21" i="1"/>
  <c r="J22" i="1"/>
  <c r="P2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<sst xmlns="http://schemas.openxmlformats.org/spreadsheetml/2006/main" count="68" uniqueCount="36">
  <si>
    <t>Item</t>
  </si>
  <si>
    <t>Price</t>
  </si>
  <si>
    <t>Akshay</t>
  </si>
  <si>
    <t>David</t>
  </si>
  <si>
    <t>Jared</t>
  </si>
  <si>
    <t>Marie</t>
  </si>
  <si>
    <t>Matt</t>
  </si>
  <si>
    <t>Morgan</t>
  </si>
  <si>
    <t>Sum Check</t>
  </si>
  <si>
    <t>% Consumed</t>
  </si>
  <si>
    <t>Cost</t>
  </si>
  <si>
    <t>Hommus</t>
  </si>
  <si>
    <t>Seared Halloumi</t>
  </si>
  <si>
    <t>Adana Kebab</t>
  </si>
  <si>
    <t>Falafel</t>
  </si>
  <si>
    <t>Olive Orektika</t>
  </si>
  <si>
    <t>Beet Salata</t>
  </si>
  <si>
    <t>Brussels Afelia</t>
  </si>
  <si>
    <t>Cauliflower Tiganites</t>
  </si>
  <si>
    <t>Lamb Pita</t>
  </si>
  <si>
    <t>Chicken Durum</t>
  </si>
  <si>
    <t>Pomona</t>
  </si>
  <si>
    <t>Beyierbeyi Gobek</t>
  </si>
  <si>
    <t>Hot Tea</t>
  </si>
  <si>
    <t>Turkish Coffee</t>
  </si>
  <si>
    <t>Subtotal</t>
  </si>
  <si>
    <t>Tax</t>
  </si>
  <si>
    <t>Total</t>
  </si>
  <si>
    <t>Discount</t>
  </si>
  <si>
    <t>Total w/ Discount</t>
  </si>
  <si>
    <t>Tip</t>
  </si>
  <si>
    <t>Category</t>
  </si>
  <si>
    <t>Drinkable</t>
  </si>
  <si>
    <t>Dippable</t>
  </si>
  <si>
    <t>Forkable</t>
  </si>
  <si>
    <t>Biteable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</si>
</sst>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  <font>
      <b/>
      <sz val="11"/>
      <color theme="0" tint="-0.34998626667073579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60">
    <xf numFmtId="0" fontId="0" fillId="0" borderId="0" xfId="0"/>
    <xf numFmtId="9" fontId="0" fillId="0" borderId="0" xfId="0" applyNumberFormat="1"/>
    <xf numFmtId="164" fontId="0" fillId="0" borderId="0" xfId="0" applyNumberFormat="1"/>
    <xf numFmtId="44" fontId="0" fillId="0" borderId="1" xfId="1" applyFont="1" applyBorder="1"/>
    <xf numFmtId="164" fontId="0" fillId="0" borderId="1" xfId="2" applyNumberFormat="1" applyFont="1" applyBorder="1"/>
    <xf numFmtId="44" fontId="0" fillId="0" borderId="1" xfId="0" applyNumberFormat="1" applyBorder="1"/>
    <xf numFmtId="44" fontId="0" fillId="0" borderId="6" xfId="0" applyNumberFormat="1" applyBorder="1"/>
    <xf numFmtId="44" fontId="0" fillId="0" borderId="8" xfId="1" applyFont="1" applyBorder="1"/>
    <xf numFmtId="44" fontId="0" fillId="0" borderId="11" xfId="1" applyFont="1" applyBorder="1"/>
    <xf numFmtId="44" fontId="0" fillId="0" borderId="3" xfId="1" applyFont="1" applyBorder="1"/>
    <xf numFmtId="164" fontId="0" fillId="0" borderId="3" xfId="2" applyNumberFormat="1" applyFont="1" applyBorder="1"/>
    <xf numFmtId="44" fontId="0" fillId="0" borderId="3" xfId="0" applyNumberFormat="1" applyBorder="1"/>
    <xf numFmtId="44" fontId="0" fillId="0" borderId="16" xfId="1" applyFont="1" applyBorder="1"/>
    <xf numFmtId="164" fontId="0" fillId="0" borderId="16" xfId="2" applyNumberFormat="1" applyFont="1" applyBorder="1"/>
    <xf numFmtId="44" fontId="0" fillId="0" borderId="16" xfId="0" applyNumberFormat="1" applyBorder="1"/>
    <xf numFmtId="44" fontId="0" fillId="0" borderId="18" xfId="1" applyFont="1" applyBorder="1"/>
    <xf numFmtId="9" fontId="0" fillId="0" borderId="18" xfId="2" applyFont="1" applyBorder="1"/>
    <xf numFmtId="44" fontId="0" fillId="0" borderId="18" xfId="0" applyNumberFormat="1" applyBorder="1"/>
    <xf numFmtId="0" fontId="1" fillId="3" borderId="8" xfId="4" applyBorder="1"/>
    <xf numFmtId="0" fontId="3" fillId="0" borderId="17" xfId="0" applyFont="1" applyBorder="1"/>
    <xf numFmtId="0" fontId="3" fillId="0" borderId="10" xfId="0" applyFont="1" applyBorder="1"/>
    <xf numFmtId="0" fontId="3" fillId="0" borderId="7" xfId="0" applyFont="1" applyBorder="1"/>
    <xf numFmtId="0" fontId="5" fillId="7" borderId="2" xfId="8" applyFont="1" applyBorder="1"/>
    <xf numFmtId="0" fontId="5" fillId="7" borderId="5" xfId="8" applyFont="1" applyBorder="1"/>
    <xf numFmtId="0" fontId="5" fillId="6" borderId="5" xfId="7" applyFont="1" applyBorder="1"/>
    <xf numFmtId="0" fontId="5" fillId="5" borderId="5" xfId="6" applyFont="1" applyBorder="1"/>
    <xf numFmtId="0" fontId="5" fillId="5" borderId="15" xfId="6" applyFont="1" applyBorder="1"/>
    <xf numFmtId="9" fontId="6" fillId="8" borderId="0" xfId="0" applyNumberFormat="1" applyFont="1" applyFill="1" applyBorder="1"/>
    <xf numFmtId="44" fontId="6" fillId="8" borderId="0" xfId="0" applyNumberFormat="1" applyFont="1" applyFill="1" applyBorder="1"/>
    <xf numFmtId="0" fontId="1" fillId="3" borderId="9" xfId="4" applyBorder="1"/>
    <xf numFmtId="44" fontId="0" fillId="0" borderId="4" xfId="0" applyNumberFormat="1" applyBorder="1"/>
    <xf numFmtId="44" fontId="0" fillId="0" borderId="19" xfId="0" applyNumberFormat="1" applyBorder="1"/>
    <xf numFmtId="44" fontId="0" fillId="0" borderId="20" xfId="0" applyNumberFormat="1" applyBorder="1"/>
    <xf numFmtId="0" fontId="8" fillId="0" borderId="13" xfId="0" applyFont="1" applyBorder="1"/>
    <xf numFmtId="44" fontId="8" fillId="0" borderId="14" xfId="1" applyFont="1" applyBorder="1"/>
    <xf numFmtId="164" fontId="9" fillId="0" borderId="1" xfId="2" applyNumberFormat="1" applyFont="1" applyFill="1" applyBorder="1"/>
    <xf numFmtId="164" fontId="0" fillId="0" borderId="1" xfId="2" applyNumberFormat="1" applyFont="1" applyFill="1" applyBorder="1"/>
    <xf numFmtId="2" fontId="0" fillId="0" borderId="0" xfId="0" applyNumberFormat="1"/>
    <xf numFmtId="0" fontId="3" fillId="0" borderId="22" xfId="0" applyFont="1" applyBorder="1"/>
    <xf numFmtId="44" fontId="0" fillId="0" borderId="23" xfId="1" applyFont="1" applyBorder="1"/>
    <xf numFmtId="0" fontId="3" fillId="0" borderId="24" xfId="0" applyFont="1" applyBorder="1"/>
    <xf numFmtId="44" fontId="0" fillId="0" borderId="25" xfId="1" applyFont="1" applyBorder="1"/>
    <xf numFmtId="44" fontId="0" fillId="0" borderId="27" xfId="0" applyNumberFormat="1" applyBorder="1" applyAlignment="1">
      <alignment horizontal="center"/>
    </xf>
    <xf numFmtId="44" fontId="0" fillId="0" borderId="28" xfId="0" applyNumberFormat="1" applyBorder="1" applyAlignment="1">
      <alignment horizontal="center"/>
    </xf>
    <xf numFmtId="44" fontId="0" fillId="0" borderId="29" xfId="0" applyNumberFormat="1" applyBorder="1" applyAlignment="1">
      <alignment horizontal="center"/>
    </xf>
    <xf numFmtId="44" fontId="0" fillId="0" borderId="8" xfId="0" applyNumberFormat="1" applyBorder="1" applyAlignment="1">
      <alignment horizontal="center"/>
    </xf>
    <xf numFmtId="44" fontId="0" fillId="0" borderId="9" xfId="0" applyNumberFormat="1" applyBorder="1" applyAlignment="1">
      <alignment horizontal="center"/>
    </xf>
    <xf numFmtId="44" fontId="8" fillId="0" borderId="14" xfId="0" applyNumberFormat="1" applyFont="1" applyBorder="1" applyAlignment="1">
      <alignment horizontal="center"/>
    </xf>
    <xf numFmtId="44" fontId="8" fillId="0" borderId="21" xfId="0" applyNumberFormat="1" applyFont="1" applyBorder="1" applyAlignment="1">
      <alignment horizontal="center"/>
    </xf>
    <xf numFmtId="44" fontId="0" fillId="0" borderId="25" xfId="0" applyNumberFormat="1" applyBorder="1" applyAlignment="1">
      <alignment horizontal="center"/>
    </xf>
    <xf numFmtId="0" fontId="3" fillId="4" borderId="3" xfId="5" applyFont="1" applyBorder="1" applyAlignment="1">
      <alignment horizontal="center"/>
    </xf>
    <xf numFmtId="0" fontId="3" fillId="4" borderId="4" xfId="5" applyFont="1" applyBorder="1" applyAlignment="1">
      <alignment horizontal="center"/>
    </xf>
    <xf numFmtId="0" fontId="7" fillId="8" borderId="0" xfId="0" applyFont="1" applyFill="1" applyBorder="1" applyAlignment="1">
      <alignment horizontal="center" vertical="center"/>
    </xf>
    <xf numFmtId="44" fontId="0" fillId="0" borderId="11" xfId="0" applyNumberFormat="1" applyBorder="1" applyAlignment="1">
      <alignment horizontal="center"/>
    </xf>
    <xf numFmtId="44" fontId="0" fillId="0" borderId="12" xfId="0" applyNumberFormat="1" applyBorder="1" applyAlignment="1">
      <alignment horizontal="center"/>
    </xf>
    <xf numFmtId="44" fontId="0" fillId="0" borderId="26" xfId="0" applyNumberFormat="1" applyBorder="1" applyAlignment="1">
      <alignment horizontal="center"/>
    </xf>
    <xf numFmtId="0" fontId="2" fillId="2" borderId="2" xfId="3" applyFont="1" applyBorder="1" applyAlignment="1">
      <alignment horizontal="center" vertical="center"/>
    </xf>
    <xf numFmtId="0" fontId="2" fillId="2" borderId="7" xfId="3" applyFont="1" applyBorder="1" applyAlignment="1">
      <alignment horizontal="center" vertical="center"/>
    </xf>
    <xf numFmtId="0" fontId="2" fillId="2" borderId="3" xfId="3" applyFont="1" applyBorder="1" applyAlignment="1">
      <alignment horizontal="center" vertical="center"/>
    </xf>
    <xf numFmtId="0" fontId="2" fillId="2" borderId="8" xfId="3" applyFont="1" applyBorder="1" applyAlignment="1">
      <alignment horizontal="center" vertical="center"/>
    </xf>
  </cellXfs>
  <cellStyles count="9">
    <cellStyle name="20% - Accent1" xfId="4" builtinId="30"/>
    <cellStyle name="20% - Accent2" xfId="6" builtinId="34"/>
    <cellStyle name="20% - Accent5" xfId="7" builtinId="46"/>
    <cellStyle name="20% - Accent6" xfId="8" builtinId="50"/>
    <cellStyle name="60% - Accent1" xfId="5" builtinId="32"/>
    <cellStyle name="Accent1" xfId="3" builtinId="29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omic Sans MS"/>
                <a:ea typeface="Comic Sans MS"/>
                <a:cs typeface="Comic Sans MS"/>
              </a:defRPr>
            </a:pPr>
            <a:r>
              <a:rPr lang="en-US"/>
              <a:t>Who Hogged The Halloumi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omic Sans MS"/>
              <a:ea typeface="Comic Sans MS"/>
              <a:cs typeface="Comic Sans M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Table!$D$2:$D$3</c:f>
              <c:strCache>
                <c:ptCount val="2"/>
                <c:pt idx="0">
                  <c:v>Akshay</c:v>
                </c:pt>
                <c:pt idx="1">
                  <c:v>% Consumed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Table!$B$4:$B$19</c:f>
              <c:strCache>
                <c:ptCount val="16"/>
                <c:pt idx="0">
                  <c:v>Hommus</c:v>
                </c:pt>
                <c:pt idx="1">
                  <c:v>Seared Halloumi</c:v>
                </c:pt>
                <c:pt idx="2">
                  <c:v>Adana Kebab</c:v>
                </c:pt>
                <c:pt idx="3">
                  <c:v>Falafel</c:v>
                </c:pt>
                <c:pt idx="4">
                  <c:v>Olive Orektika</c:v>
                </c:pt>
                <c:pt idx="5">
                  <c:v>Beet Salata</c:v>
                </c:pt>
                <c:pt idx="6">
                  <c:v>Brussels Afelia</c:v>
                </c:pt>
                <c:pt idx="7">
                  <c:v>Cauliflower Tiganites</c:v>
                </c:pt>
                <c:pt idx="8">
                  <c:v>Lamb Pita</c:v>
                </c:pt>
                <c:pt idx="9">
                  <c:v>Lamb Pita</c:v>
                </c:pt>
                <c:pt idx="10">
                  <c:v>Chicken Durum</c:v>
                </c:pt>
                <c:pt idx="11">
                  <c:v>Pomona</c:v>
                </c:pt>
                <c:pt idx="12">
                  <c:v>Beyierbeyi Gobek</c:v>
                </c:pt>
                <c:pt idx="13">
                  <c:v>Beyierbeyi Gobek</c:v>
                </c:pt>
                <c:pt idx="14">
                  <c:v>Hot Tea</c:v>
                </c:pt>
                <c:pt idx="15">
                  <c:v>Turkish Coffee</c:v>
                </c:pt>
              </c:strCache>
            </c:strRef>
          </c:cat>
          <c:val>
            <c:numRef>
              <c:f>Table!$D$4:$D$19</c:f>
              <c:numCache>
                <c:formatCode>0.0%</c:formatCode>
                <c:ptCount val="16"/>
                <c:pt idx="0">
                  <c:v>0.16666666666666666</c:v>
                </c:pt>
                <c:pt idx="1">
                  <c:v>0.22500000000000001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0.16666666666666666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A4-44A3-83A7-F50BAF3ED6B8}"/>
            </c:ext>
          </c:extLst>
        </c:ser>
        <c:ser>
          <c:idx val="1"/>
          <c:order val="1"/>
          <c:tx>
            <c:strRef>
              <c:f>Table!$F$2:$F$3</c:f>
              <c:strCache>
                <c:ptCount val="2"/>
                <c:pt idx="0">
                  <c:v>David</c:v>
                </c:pt>
                <c:pt idx="1">
                  <c:v>% Consumed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Table!$B$4:$B$19</c:f>
              <c:strCache>
                <c:ptCount val="16"/>
                <c:pt idx="0">
                  <c:v>Hommus</c:v>
                </c:pt>
                <c:pt idx="1">
                  <c:v>Seared Halloumi</c:v>
                </c:pt>
                <c:pt idx="2">
                  <c:v>Adana Kebab</c:v>
                </c:pt>
                <c:pt idx="3">
                  <c:v>Falafel</c:v>
                </c:pt>
                <c:pt idx="4">
                  <c:v>Olive Orektika</c:v>
                </c:pt>
                <c:pt idx="5">
                  <c:v>Beet Salata</c:v>
                </c:pt>
                <c:pt idx="6">
                  <c:v>Brussels Afelia</c:v>
                </c:pt>
                <c:pt idx="7">
                  <c:v>Cauliflower Tiganites</c:v>
                </c:pt>
                <c:pt idx="8">
                  <c:v>Lamb Pita</c:v>
                </c:pt>
                <c:pt idx="9">
                  <c:v>Lamb Pita</c:v>
                </c:pt>
                <c:pt idx="10">
                  <c:v>Chicken Durum</c:v>
                </c:pt>
                <c:pt idx="11">
                  <c:v>Pomona</c:v>
                </c:pt>
                <c:pt idx="12">
                  <c:v>Beyierbeyi Gobek</c:v>
                </c:pt>
                <c:pt idx="13">
                  <c:v>Beyierbeyi Gobek</c:v>
                </c:pt>
                <c:pt idx="14">
                  <c:v>Hot Tea</c:v>
                </c:pt>
                <c:pt idx="15">
                  <c:v>Turkish Coffee</c:v>
                </c:pt>
              </c:strCache>
            </c:strRef>
          </c:cat>
          <c:val>
            <c:numRef>
              <c:f>Table!$F$4:$F$19</c:f>
              <c:numCache>
                <c:formatCode>0.0%</c:formatCode>
                <c:ptCount val="16"/>
                <c:pt idx="0">
                  <c:v>0.16666666666666666</c:v>
                </c:pt>
                <c:pt idx="1">
                  <c:v>0.1</c:v>
                </c:pt>
                <c:pt idx="2">
                  <c:v>0</c:v>
                </c:pt>
                <c:pt idx="3">
                  <c:v>0.16666666666666666</c:v>
                </c:pt>
                <c:pt idx="4">
                  <c:v>1</c:v>
                </c:pt>
                <c:pt idx="5">
                  <c:v>0.1</c:v>
                </c:pt>
                <c:pt idx="6">
                  <c:v>0.16666666666666666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A4-44A3-83A7-F50BAF3ED6B8}"/>
            </c:ext>
          </c:extLst>
        </c:ser>
        <c:ser>
          <c:idx val="2"/>
          <c:order val="2"/>
          <c:tx>
            <c:strRef>
              <c:f>Table!$H$2:$H$3</c:f>
              <c:strCache>
                <c:ptCount val="2"/>
                <c:pt idx="0">
                  <c:v>Jared</c:v>
                </c:pt>
                <c:pt idx="1">
                  <c:v>% Consumed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Table!$B$4:$B$19</c:f>
              <c:strCache>
                <c:ptCount val="16"/>
                <c:pt idx="0">
                  <c:v>Hommus</c:v>
                </c:pt>
                <c:pt idx="1">
                  <c:v>Seared Halloumi</c:v>
                </c:pt>
                <c:pt idx="2">
                  <c:v>Adana Kebab</c:v>
                </c:pt>
                <c:pt idx="3">
                  <c:v>Falafel</c:v>
                </c:pt>
                <c:pt idx="4">
                  <c:v>Olive Orektika</c:v>
                </c:pt>
                <c:pt idx="5">
                  <c:v>Beet Salata</c:v>
                </c:pt>
                <c:pt idx="6">
                  <c:v>Brussels Afelia</c:v>
                </c:pt>
                <c:pt idx="7">
                  <c:v>Cauliflower Tiganites</c:v>
                </c:pt>
                <c:pt idx="8">
                  <c:v>Lamb Pita</c:v>
                </c:pt>
                <c:pt idx="9">
                  <c:v>Lamb Pita</c:v>
                </c:pt>
                <c:pt idx="10">
                  <c:v>Chicken Durum</c:v>
                </c:pt>
                <c:pt idx="11">
                  <c:v>Pomona</c:v>
                </c:pt>
                <c:pt idx="12">
                  <c:v>Beyierbeyi Gobek</c:v>
                </c:pt>
                <c:pt idx="13">
                  <c:v>Beyierbeyi Gobek</c:v>
                </c:pt>
                <c:pt idx="14">
                  <c:v>Hot Tea</c:v>
                </c:pt>
                <c:pt idx="15">
                  <c:v>Turkish Coffee</c:v>
                </c:pt>
              </c:strCache>
            </c:strRef>
          </c:cat>
          <c:val>
            <c:numRef>
              <c:f>Table!$H$4:$H$19</c:f>
              <c:numCache>
                <c:formatCode>0.0%</c:formatCode>
                <c:ptCount val="16"/>
                <c:pt idx="0">
                  <c:v>0.16666666666666666</c:v>
                </c:pt>
                <c:pt idx="1">
                  <c:v>0.22500000000000001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</c:v>
                </c:pt>
                <c:pt idx="6">
                  <c:v>0.16666666666666666</c:v>
                </c:pt>
                <c:pt idx="7">
                  <c:v>0.25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3A4-44A3-83A7-F50BAF3ED6B8}"/>
            </c:ext>
          </c:extLst>
        </c:ser>
        <c:ser>
          <c:idx val="3"/>
          <c:order val="3"/>
          <c:tx>
            <c:strRef>
              <c:f>Table!$J$2:$J$3</c:f>
              <c:strCache>
                <c:ptCount val="2"/>
                <c:pt idx="0">
                  <c:v>Marie</c:v>
                </c:pt>
                <c:pt idx="1">
                  <c:v>% Consumed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Table!$B$4:$B$19</c:f>
              <c:strCache>
                <c:ptCount val="16"/>
                <c:pt idx="0">
                  <c:v>Hommus</c:v>
                </c:pt>
                <c:pt idx="1">
                  <c:v>Seared Halloumi</c:v>
                </c:pt>
                <c:pt idx="2">
                  <c:v>Adana Kebab</c:v>
                </c:pt>
                <c:pt idx="3">
                  <c:v>Falafel</c:v>
                </c:pt>
                <c:pt idx="4">
                  <c:v>Olive Orektika</c:v>
                </c:pt>
                <c:pt idx="5">
                  <c:v>Beet Salata</c:v>
                </c:pt>
                <c:pt idx="6">
                  <c:v>Brussels Afelia</c:v>
                </c:pt>
                <c:pt idx="7">
                  <c:v>Cauliflower Tiganites</c:v>
                </c:pt>
                <c:pt idx="8">
                  <c:v>Lamb Pita</c:v>
                </c:pt>
                <c:pt idx="9">
                  <c:v>Lamb Pita</c:v>
                </c:pt>
                <c:pt idx="10">
                  <c:v>Chicken Durum</c:v>
                </c:pt>
                <c:pt idx="11">
                  <c:v>Pomona</c:v>
                </c:pt>
                <c:pt idx="12">
                  <c:v>Beyierbeyi Gobek</c:v>
                </c:pt>
                <c:pt idx="13">
                  <c:v>Beyierbeyi Gobek</c:v>
                </c:pt>
                <c:pt idx="14">
                  <c:v>Hot Tea</c:v>
                </c:pt>
                <c:pt idx="15">
                  <c:v>Turkish Coffee</c:v>
                </c:pt>
              </c:strCache>
            </c:strRef>
          </c:cat>
          <c:val>
            <c:numRef>
              <c:f>Table!$J$4:$J$19</c:f>
              <c:numCache>
                <c:formatCode>0.0%</c:formatCode>
                <c:ptCount val="16"/>
                <c:pt idx="0">
                  <c:v>0.16666666666666666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0.23333333333333331</c:v>
                </c:pt>
                <c:pt idx="6">
                  <c:v>0.16666666666666666</c:v>
                </c:pt>
                <c:pt idx="7">
                  <c:v>0.25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3A4-44A3-83A7-F50BAF3ED6B8}"/>
            </c:ext>
          </c:extLst>
        </c:ser>
        <c:ser>
          <c:idx val="4"/>
          <c:order val="4"/>
          <c:tx>
            <c:strRef>
              <c:f>Table!$L$2:$L$3</c:f>
              <c:strCache>
                <c:ptCount val="2"/>
                <c:pt idx="0">
                  <c:v>Matt</c:v>
                </c:pt>
                <c:pt idx="1">
                  <c:v>% Consumed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Table!$B$4:$B$19</c:f>
              <c:strCache>
                <c:ptCount val="16"/>
                <c:pt idx="0">
                  <c:v>Hommus</c:v>
                </c:pt>
                <c:pt idx="1">
                  <c:v>Seared Halloumi</c:v>
                </c:pt>
                <c:pt idx="2">
                  <c:v>Adana Kebab</c:v>
                </c:pt>
                <c:pt idx="3">
                  <c:v>Falafel</c:v>
                </c:pt>
                <c:pt idx="4">
                  <c:v>Olive Orektika</c:v>
                </c:pt>
                <c:pt idx="5">
                  <c:v>Beet Salata</c:v>
                </c:pt>
                <c:pt idx="6">
                  <c:v>Brussels Afelia</c:v>
                </c:pt>
                <c:pt idx="7">
                  <c:v>Cauliflower Tiganites</c:v>
                </c:pt>
                <c:pt idx="8">
                  <c:v>Lamb Pita</c:v>
                </c:pt>
                <c:pt idx="9">
                  <c:v>Lamb Pita</c:v>
                </c:pt>
                <c:pt idx="10">
                  <c:v>Chicken Durum</c:v>
                </c:pt>
                <c:pt idx="11">
                  <c:v>Pomona</c:v>
                </c:pt>
                <c:pt idx="12">
                  <c:v>Beyierbeyi Gobek</c:v>
                </c:pt>
                <c:pt idx="13">
                  <c:v>Beyierbeyi Gobek</c:v>
                </c:pt>
                <c:pt idx="14">
                  <c:v>Hot Tea</c:v>
                </c:pt>
                <c:pt idx="15">
                  <c:v>Turkish Coffee</c:v>
                </c:pt>
              </c:strCache>
            </c:strRef>
          </c:cat>
          <c:val>
            <c:numRef>
              <c:f>Table!$L$4:$L$19</c:f>
              <c:numCache>
                <c:formatCode>0.0%</c:formatCode>
                <c:ptCount val="16"/>
                <c:pt idx="0">
                  <c:v>0.16666666666666666</c:v>
                </c:pt>
                <c:pt idx="1">
                  <c:v>0.22500000000000001</c:v>
                </c:pt>
                <c:pt idx="2">
                  <c:v>0.5</c:v>
                </c:pt>
                <c:pt idx="3">
                  <c:v>0.16666666666666666</c:v>
                </c:pt>
                <c:pt idx="4">
                  <c:v>0</c:v>
                </c:pt>
                <c:pt idx="5">
                  <c:v>0.23333333333333331</c:v>
                </c:pt>
                <c:pt idx="6">
                  <c:v>0.16666666666666666</c:v>
                </c:pt>
                <c:pt idx="7">
                  <c:v>0.25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3A4-44A3-83A7-F50BAF3ED6B8}"/>
            </c:ext>
          </c:extLst>
        </c:ser>
        <c:ser>
          <c:idx val="5"/>
          <c:order val="5"/>
          <c:tx>
            <c:strRef>
              <c:f>Table!$N$2:$N$3</c:f>
              <c:strCache>
                <c:ptCount val="2"/>
                <c:pt idx="0">
                  <c:v>Morgan</c:v>
                </c:pt>
                <c:pt idx="1">
                  <c:v>% Consumed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Table!$B$4:$B$19</c:f>
              <c:strCache>
                <c:ptCount val="16"/>
                <c:pt idx="0">
                  <c:v>Hommus</c:v>
                </c:pt>
                <c:pt idx="1">
                  <c:v>Seared Halloumi</c:v>
                </c:pt>
                <c:pt idx="2">
                  <c:v>Adana Kebab</c:v>
                </c:pt>
                <c:pt idx="3">
                  <c:v>Falafel</c:v>
                </c:pt>
                <c:pt idx="4">
                  <c:v>Olive Orektika</c:v>
                </c:pt>
                <c:pt idx="5">
                  <c:v>Beet Salata</c:v>
                </c:pt>
                <c:pt idx="6">
                  <c:v>Brussels Afelia</c:v>
                </c:pt>
                <c:pt idx="7">
                  <c:v>Cauliflower Tiganites</c:v>
                </c:pt>
                <c:pt idx="8">
                  <c:v>Lamb Pita</c:v>
                </c:pt>
                <c:pt idx="9">
                  <c:v>Lamb Pita</c:v>
                </c:pt>
                <c:pt idx="10">
                  <c:v>Chicken Durum</c:v>
                </c:pt>
                <c:pt idx="11">
                  <c:v>Pomona</c:v>
                </c:pt>
                <c:pt idx="12">
                  <c:v>Beyierbeyi Gobek</c:v>
                </c:pt>
                <c:pt idx="13">
                  <c:v>Beyierbeyi Gobek</c:v>
                </c:pt>
                <c:pt idx="14">
                  <c:v>Hot Tea</c:v>
                </c:pt>
                <c:pt idx="15">
                  <c:v>Turkish Coffee</c:v>
                </c:pt>
              </c:strCache>
            </c:strRef>
          </c:cat>
          <c:val>
            <c:numRef>
              <c:f>Table!$N$4:$N$19</c:f>
              <c:numCache>
                <c:formatCode>0.0%</c:formatCode>
                <c:ptCount val="16"/>
                <c:pt idx="0">
                  <c:v>0.16666666666666666</c:v>
                </c:pt>
                <c:pt idx="1">
                  <c:v>0.22500000000000001</c:v>
                </c:pt>
                <c:pt idx="2">
                  <c:v>0.5</c:v>
                </c:pt>
                <c:pt idx="3">
                  <c:v>0.16666666666666666</c:v>
                </c:pt>
                <c:pt idx="4">
                  <c:v>0</c:v>
                </c:pt>
                <c:pt idx="5">
                  <c:v>0.33333333333333331</c:v>
                </c:pt>
                <c:pt idx="6">
                  <c:v>0.16666666666666666</c:v>
                </c:pt>
                <c:pt idx="7">
                  <c:v>0.25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3A4-44A3-83A7-F50BAF3ED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1774344"/>
        <c:axId val="1141776392"/>
      </c:barChart>
      <c:catAx>
        <c:axId val="1141774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mic Sans MS"/>
                <a:ea typeface="Comic Sans MS"/>
                <a:cs typeface="Comic Sans MS"/>
              </a:defRPr>
            </a:pPr>
            <a:endParaRPr lang="en-US"/>
          </a:p>
        </c:txPr>
        <c:crossAx val="1141776392"/>
        <c:crosses val="autoZero"/>
        <c:auto val="1"/>
        <c:lblAlgn val="ctr"/>
        <c:lblOffset val="100"/>
        <c:noMultiLvlLbl val="0"/>
      </c:catAx>
      <c:valAx>
        <c:axId val="114177639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mic Sans MS"/>
                <a:ea typeface="Comic Sans MS"/>
                <a:cs typeface="Comic Sans MS"/>
              </a:defRPr>
            </a:pPr>
            <a:endParaRPr lang="en-US"/>
          </a:p>
        </c:txPr>
        <c:crossAx val="1141774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omic Sans MS"/>
              <a:ea typeface="Comic Sans MS"/>
              <a:cs typeface="Comic Sans M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409575</xdr:colOff>
      <xdr:row>3</xdr:row>
      <xdr:rowOff>95250</xdr:rowOff>
    </xdr:from>
    <xdr:to>
      <xdr:col>26</xdr:col>
      <xdr:colOff>352425</xdr:colOff>
      <xdr:row>24</xdr:row>
      <xdr:rowOff>161925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9C61B47D-C96F-8A9E-0B3E-C89225A551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EA45-1A4B-4F0F-BCF2-5CF3FD6E45A9}">
  <dimension ref="B1:P40"/>
  <sheetViews>
    <sheetView showGridLines="0" zoomScaleNormal="100" workbookViewId="0">
      <selection activeCell="N25" sqref="N25:O25"/>
    </sheetView>
  </sheetViews>
  <sheetFormatPr defaultRowHeight="15" x14ac:dyDescent="0.25"/>
  <cols>
    <col min="1" max="1" width="2" customWidth="1"/>
    <col min="2" max="2" width="21" bestFit="1" customWidth="1"/>
    <col min="3" max="3" width="12.28515625" bestFit="1" customWidth="1"/>
    <col min="4" max="4" width="12.42578125" bestFit="1" customWidth="1"/>
    <col min="5" max="5" width="8" bestFit="1" customWidth="1"/>
    <col min="6" max="6" width="12.42578125" bestFit="1" customWidth="1"/>
    <col min="7" max="7" width="8" bestFit="1" customWidth="1"/>
    <col min="8" max="8" width="12.42578125" bestFit="1" customWidth="1"/>
    <col min="9" max="9" width="8" bestFit="1" customWidth="1"/>
    <col min="10" max="10" width="12.42578125" bestFit="1" customWidth="1"/>
    <col min="11" max="11" width="8" bestFit="1" customWidth="1"/>
    <col min="12" max="12" width="12.42578125" bestFit="1" customWidth="1"/>
    <col min="13" max="13" width="8" bestFit="1" customWidth="1"/>
    <col min="14" max="14" width="12.42578125" bestFit="1" customWidth="1"/>
    <col min="15" max="15" width="8" bestFit="1" customWidth="1"/>
    <col min="16" max="16" width="11.140625" bestFit="1" customWidth="1"/>
  </cols>
  <sheetData>
    <row r="1" spans="2:16" ht="9" customHeight="1" thickBot="1" x14ac:dyDescent="0.3"/>
    <row r="2" spans="2:16" x14ac:dyDescent="0.25">
      <c r="B2" s="56" t="s">
        <v>0</v>
      </c>
      <c r="C2" s="58" t="s">
        <v>1</v>
      </c>
      <c r="D2" s="50" t="s">
        <v>2</v>
      </c>
      <c r="E2" s="50"/>
      <c r="F2" s="50" t="s">
        <v>3</v>
      </c>
      <c r="G2" s="50"/>
      <c r="H2" s="50" t="s">
        <v>4</v>
      </c>
      <c r="I2" s="50"/>
      <c r="J2" s="50" t="s">
        <v>5</v>
      </c>
      <c r="K2" s="50"/>
      <c r="L2" s="50" t="s">
        <v>6</v>
      </c>
      <c r="M2" s="50"/>
      <c r="N2" s="50" t="s">
        <v>7</v>
      </c>
      <c r="O2" s="51"/>
      <c r="P2" s="52" t="s">
        <v>8</v>
      </c>
    </row>
    <row r="3" spans="2:16" ht="15.75" thickBot="1" x14ac:dyDescent="0.3">
      <c r="B3" s="57"/>
      <c r="C3" s="59"/>
      <c r="D3" s="18" t="s">
        <v>9</v>
      </c>
      <c r="E3" s="18" t="s">
        <v>10</v>
      </c>
      <c r="F3" s="18" t="s">
        <v>9</v>
      </c>
      <c r="G3" s="18" t="s">
        <v>10</v>
      </c>
      <c r="H3" s="18" t="s">
        <v>9</v>
      </c>
      <c r="I3" s="18" t="s">
        <v>10</v>
      </c>
      <c r="J3" s="18" t="s">
        <v>9</v>
      </c>
      <c r="K3" s="18" t="s">
        <v>10</v>
      </c>
      <c r="L3" s="18" t="s">
        <v>9</v>
      </c>
      <c r="M3" s="18" t="s">
        <v>10</v>
      </c>
      <c r="N3" s="18" t="s">
        <v>9</v>
      </c>
      <c r="O3" s="29" t="s">
        <v>10</v>
      </c>
      <c r="P3" s="52"/>
    </row>
    <row r="4" spans="2:16" x14ac:dyDescent="0.25">
      <c r="B4" s="22" t="s">
        <v>11</v>
      </c>
      <c r="C4" s="9">
        <v>11</v>
      </c>
      <c r="D4" s="10">
        <f>1/6</f>
        <v>0.16666666666666666</v>
      </c>
      <c r="E4" s="11">
        <f t="shared" ref="E4:E19" si="0">C4*D4</f>
        <v>1.8333333333333333</v>
      </c>
      <c r="F4" s="10">
        <f>1/6</f>
        <v>0.16666666666666666</v>
      </c>
      <c r="G4" s="11">
        <f t="shared" ref="G4:G19" si="1">C4*F4</f>
        <v>1.8333333333333333</v>
      </c>
      <c r="H4" s="10">
        <f>1/6</f>
        <v>0.16666666666666666</v>
      </c>
      <c r="I4" s="11">
        <f t="shared" ref="I4:I19" si="2">H4*C4</f>
        <v>1.8333333333333333</v>
      </c>
      <c r="J4" s="10">
        <f>1/6</f>
        <v>0.16666666666666666</v>
      </c>
      <c r="K4" s="11">
        <f t="shared" ref="K4:K19" si="3">J4*C4</f>
        <v>1.8333333333333333</v>
      </c>
      <c r="L4" s="10">
        <f>1/6</f>
        <v>0.16666666666666666</v>
      </c>
      <c r="M4" s="11">
        <f t="shared" ref="M4:M19" si="4">L4*C4</f>
        <v>1.8333333333333333</v>
      </c>
      <c r="N4" s="10">
        <f>1/6</f>
        <v>0.16666666666666666</v>
      </c>
      <c r="O4" s="30">
        <f t="shared" ref="O4:O19" si="5">N4*C4</f>
        <v>1.8333333333333333</v>
      </c>
      <c r="P4" s="27">
        <f t="shared" ref="P4:P19" si="6">SUM(D4,F4,H4,J4,L4,N4)</f>
        <v>0.99999999999999989</v>
      </c>
    </row>
    <row r="5" spans="2:16" x14ac:dyDescent="0.25">
      <c r="B5" s="23" t="s">
        <v>12</v>
      </c>
      <c r="C5" s="3">
        <v>28</v>
      </c>
      <c r="D5" s="4">
        <v>0.22500000000000001</v>
      </c>
      <c r="E5" s="5">
        <f t="shared" si="0"/>
        <v>6.3</v>
      </c>
      <c r="F5" s="4">
        <v>0.1</v>
      </c>
      <c r="G5" s="5">
        <f t="shared" si="1"/>
        <v>2.8000000000000003</v>
      </c>
      <c r="H5" s="4">
        <v>0.22500000000000001</v>
      </c>
      <c r="I5" s="5">
        <f t="shared" si="2"/>
        <v>6.3</v>
      </c>
      <c r="J5" s="4">
        <v>0</v>
      </c>
      <c r="K5" s="5">
        <f t="shared" si="3"/>
        <v>0</v>
      </c>
      <c r="L5" s="4">
        <v>0.22500000000000001</v>
      </c>
      <c r="M5" s="5">
        <f t="shared" si="4"/>
        <v>6.3</v>
      </c>
      <c r="N5" s="4">
        <v>0.22500000000000001</v>
      </c>
      <c r="O5" s="6">
        <f t="shared" si="5"/>
        <v>6.3</v>
      </c>
      <c r="P5" s="27">
        <f t="shared" si="6"/>
        <v>1</v>
      </c>
    </row>
    <row r="6" spans="2:16" x14ac:dyDescent="0.25">
      <c r="B6" s="23" t="s">
        <v>13</v>
      </c>
      <c r="C6" s="3">
        <v>15</v>
      </c>
      <c r="D6" s="4">
        <v>0</v>
      </c>
      <c r="E6" s="5">
        <f t="shared" si="0"/>
        <v>0</v>
      </c>
      <c r="F6" s="4">
        <v>0</v>
      </c>
      <c r="G6" s="5">
        <f t="shared" si="1"/>
        <v>0</v>
      </c>
      <c r="H6" s="4">
        <v>0</v>
      </c>
      <c r="I6" s="5">
        <f t="shared" si="2"/>
        <v>0</v>
      </c>
      <c r="J6" s="4">
        <v>0</v>
      </c>
      <c r="K6" s="5">
        <f t="shared" si="3"/>
        <v>0</v>
      </c>
      <c r="L6" s="4">
        <v>0.5</v>
      </c>
      <c r="M6" s="5">
        <f t="shared" si="4"/>
        <v>7.5</v>
      </c>
      <c r="N6" s="4">
        <v>0.5</v>
      </c>
      <c r="O6" s="6">
        <f t="shared" si="5"/>
        <v>7.5</v>
      </c>
      <c r="P6" s="27">
        <f t="shared" si="6"/>
        <v>1</v>
      </c>
    </row>
    <row r="7" spans="2:16" x14ac:dyDescent="0.25">
      <c r="B7" s="23" t="s">
        <v>14</v>
      </c>
      <c r="C7" s="3">
        <v>13</v>
      </c>
      <c r="D7" s="35">
        <f>0/6</f>
        <v>0</v>
      </c>
      <c r="E7" s="5">
        <f t="shared" si="0"/>
        <v>0</v>
      </c>
      <c r="F7" s="4">
        <f>1/6</f>
        <v>0.16666666666666666</v>
      </c>
      <c r="G7" s="5">
        <f t="shared" si="1"/>
        <v>2.1666666666666665</v>
      </c>
      <c r="H7" s="4">
        <f>0/6</f>
        <v>0</v>
      </c>
      <c r="I7" s="5">
        <f t="shared" si="2"/>
        <v>0</v>
      </c>
      <c r="J7" s="36">
        <f>3/6</f>
        <v>0.5</v>
      </c>
      <c r="K7" s="5">
        <f t="shared" si="3"/>
        <v>6.5</v>
      </c>
      <c r="L7" s="4">
        <f>1/6</f>
        <v>0.16666666666666666</v>
      </c>
      <c r="M7" s="5">
        <f t="shared" si="4"/>
        <v>2.1666666666666665</v>
      </c>
      <c r="N7" s="4">
        <f>1/6</f>
        <v>0.16666666666666666</v>
      </c>
      <c r="O7" s="6">
        <f t="shared" si="5"/>
        <v>2.1666666666666665</v>
      </c>
      <c r="P7" s="27">
        <f>SUM(D7,F7,H7,J7,L7,N7)</f>
        <v>0.99999999999999989</v>
      </c>
    </row>
    <row r="8" spans="2:16" x14ac:dyDescent="0.25">
      <c r="B8" s="23" t="s">
        <v>15</v>
      </c>
      <c r="C8" s="3">
        <v>12</v>
      </c>
      <c r="D8" s="4">
        <v>0</v>
      </c>
      <c r="E8" s="5">
        <f t="shared" si="0"/>
        <v>0</v>
      </c>
      <c r="F8" s="4">
        <v>1</v>
      </c>
      <c r="G8" s="5">
        <f t="shared" si="1"/>
        <v>12</v>
      </c>
      <c r="H8" s="4">
        <v>0</v>
      </c>
      <c r="I8" s="5">
        <f t="shared" si="2"/>
        <v>0</v>
      </c>
      <c r="J8" s="4">
        <v>0</v>
      </c>
      <c r="K8" s="5">
        <f t="shared" si="3"/>
        <v>0</v>
      </c>
      <c r="L8" s="4">
        <v>0</v>
      </c>
      <c r="M8" s="5">
        <f t="shared" si="4"/>
        <v>0</v>
      </c>
      <c r="N8" s="4">
        <v>0</v>
      </c>
      <c r="O8" s="6">
        <f t="shared" si="5"/>
        <v>0</v>
      </c>
      <c r="P8" s="27">
        <f t="shared" si="6"/>
        <v>1</v>
      </c>
    </row>
    <row r="9" spans="2:16" x14ac:dyDescent="0.25">
      <c r="B9" s="23" t="s">
        <v>16</v>
      </c>
      <c r="C9" s="3">
        <v>13</v>
      </c>
      <c r="D9" s="36">
        <v>0</v>
      </c>
      <c r="E9" s="5">
        <f t="shared" si="0"/>
        <v>0</v>
      </c>
      <c r="F9" s="4">
        <v>0.1</v>
      </c>
      <c r="G9" s="5">
        <f t="shared" si="1"/>
        <v>1.3</v>
      </c>
      <c r="H9" s="4">
        <v>0.1</v>
      </c>
      <c r="I9" s="5">
        <f t="shared" si="2"/>
        <v>1.3</v>
      </c>
      <c r="J9" s="4">
        <f>0.7/3</f>
        <v>0.23333333333333331</v>
      </c>
      <c r="K9" s="5">
        <f t="shared" si="3"/>
        <v>3.0333333333333332</v>
      </c>
      <c r="L9" s="4">
        <f>0.7/3</f>
        <v>0.23333333333333331</v>
      </c>
      <c r="M9" s="5">
        <f t="shared" si="4"/>
        <v>3.0333333333333332</v>
      </c>
      <c r="N9" s="4">
        <f>0.7/3+0.1</f>
        <v>0.33333333333333331</v>
      </c>
      <c r="O9" s="6">
        <f t="shared" si="5"/>
        <v>4.333333333333333</v>
      </c>
      <c r="P9" s="27">
        <f t="shared" si="6"/>
        <v>1</v>
      </c>
    </row>
    <row r="10" spans="2:16" x14ac:dyDescent="0.25">
      <c r="B10" s="23" t="s">
        <v>17</v>
      </c>
      <c r="C10" s="3">
        <v>14</v>
      </c>
      <c r="D10" s="4">
        <f>1/6</f>
        <v>0.16666666666666666</v>
      </c>
      <c r="E10" s="5">
        <f t="shared" si="0"/>
        <v>2.333333333333333</v>
      </c>
      <c r="F10" s="4">
        <f>1/6</f>
        <v>0.16666666666666666</v>
      </c>
      <c r="G10" s="5">
        <f t="shared" si="1"/>
        <v>2.333333333333333</v>
      </c>
      <c r="H10" s="4">
        <f>1/6</f>
        <v>0.16666666666666666</v>
      </c>
      <c r="I10" s="5">
        <f t="shared" si="2"/>
        <v>2.333333333333333</v>
      </c>
      <c r="J10" s="4">
        <f>1/6</f>
        <v>0.16666666666666666</v>
      </c>
      <c r="K10" s="5">
        <f t="shared" si="3"/>
        <v>2.333333333333333</v>
      </c>
      <c r="L10" s="4">
        <f>1/6</f>
        <v>0.16666666666666666</v>
      </c>
      <c r="M10" s="5">
        <f t="shared" si="4"/>
        <v>2.333333333333333</v>
      </c>
      <c r="N10" s="4">
        <f>1/6</f>
        <v>0.16666666666666666</v>
      </c>
      <c r="O10" s="6">
        <f t="shared" si="5"/>
        <v>2.333333333333333</v>
      </c>
      <c r="P10" s="27">
        <f t="shared" si="6"/>
        <v>0.99999999999999989</v>
      </c>
    </row>
    <row r="11" spans="2:16" x14ac:dyDescent="0.25">
      <c r="B11" s="23" t="s">
        <v>18</v>
      </c>
      <c r="C11" s="3">
        <v>14</v>
      </c>
      <c r="D11" s="36">
        <v>0</v>
      </c>
      <c r="E11" s="5">
        <f t="shared" si="0"/>
        <v>0</v>
      </c>
      <c r="F11" s="4">
        <v>0</v>
      </c>
      <c r="G11" s="5">
        <f t="shared" si="1"/>
        <v>0</v>
      </c>
      <c r="H11" s="4">
        <v>0.25</v>
      </c>
      <c r="I11" s="5">
        <f t="shared" si="2"/>
        <v>3.5</v>
      </c>
      <c r="J11" s="4">
        <v>0.25</v>
      </c>
      <c r="K11" s="5">
        <f t="shared" si="3"/>
        <v>3.5</v>
      </c>
      <c r="L11" s="4">
        <v>0.25</v>
      </c>
      <c r="M11" s="5">
        <f t="shared" si="4"/>
        <v>3.5</v>
      </c>
      <c r="N11" s="4">
        <v>0.25</v>
      </c>
      <c r="O11" s="6">
        <f t="shared" si="5"/>
        <v>3.5</v>
      </c>
      <c r="P11" s="27">
        <f t="shared" si="6"/>
        <v>1</v>
      </c>
    </row>
    <row r="12" spans="2:16" x14ac:dyDescent="0.25">
      <c r="B12" s="24" t="s">
        <v>19</v>
      </c>
      <c r="C12" s="3">
        <v>19</v>
      </c>
      <c r="D12" s="4">
        <v>0</v>
      </c>
      <c r="E12" s="5">
        <f t="shared" si="0"/>
        <v>0</v>
      </c>
      <c r="F12" s="4">
        <v>1</v>
      </c>
      <c r="G12" s="5">
        <f t="shared" si="1"/>
        <v>19</v>
      </c>
      <c r="H12" s="4">
        <v>0</v>
      </c>
      <c r="I12" s="5">
        <f t="shared" si="2"/>
        <v>0</v>
      </c>
      <c r="J12" s="4">
        <v>0</v>
      </c>
      <c r="K12" s="5">
        <f t="shared" si="3"/>
        <v>0</v>
      </c>
      <c r="L12" s="4">
        <v>0</v>
      </c>
      <c r="M12" s="5">
        <f t="shared" si="4"/>
        <v>0</v>
      </c>
      <c r="N12" s="4">
        <v>0</v>
      </c>
      <c r="O12" s="6">
        <f t="shared" si="5"/>
        <v>0</v>
      </c>
      <c r="P12" s="27">
        <f t="shared" si="6"/>
        <v>1</v>
      </c>
    </row>
    <row r="13" spans="2:16" x14ac:dyDescent="0.25">
      <c r="B13" s="24" t="s">
        <v>19</v>
      </c>
      <c r="C13" s="3">
        <v>19</v>
      </c>
      <c r="D13" s="4">
        <v>0</v>
      </c>
      <c r="E13" s="5">
        <f t="shared" si="0"/>
        <v>0</v>
      </c>
      <c r="F13" s="4">
        <v>0</v>
      </c>
      <c r="G13" s="5">
        <f t="shared" si="1"/>
        <v>0</v>
      </c>
      <c r="H13" s="4">
        <v>1</v>
      </c>
      <c r="I13" s="5">
        <f t="shared" si="2"/>
        <v>19</v>
      </c>
      <c r="J13" s="4">
        <v>0</v>
      </c>
      <c r="K13" s="5">
        <f t="shared" si="3"/>
        <v>0</v>
      </c>
      <c r="L13" s="4">
        <v>0</v>
      </c>
      <c r="M13" s="5">
        <f t="shared" si="4"/>
        <v>0</v>
      </c>
      <c r="N13" s="4">
        <v>0</v>
      </c>
      <c r="O13" s="6">
        <f t="shared" si="5"/>
        <v>0</v>
      </c>
      <c r="P13" s="27">
        <f t="shared" si="6"/>
        <v>1</v>
      </c>
    </row>
    <row r="14" spans="2:16" x14ac:dyDescent="0.25">
      <c r="B14" s="24" t="s">
        <v>20</v>
      </c>
      <c r="C14" s="3">
        <v>15</v>
      </c>
      <c r="D14" s="4">
        <v>1</v>
      </c>
      <c r="E14" s="5">
        <f t="shared" si="0"/>
        <v>15</v>
      </c>
      <c r="F14" s="4">
        <v>0</v>
      </c>
      <c r="G14" s="5">
        <f t="shared" si="1"/>
        <v>0</v>
      </c>
      <c r="H14" s="4">
        <v>0</v>
      </c>
      <c r="I14" s="5">
        <f t="shared" si="2"/>
        <v>0</v>
      </c>
      <c r="J14" s="4">
        <v>0</v>
      </c>
      <c r="K14" s="5">
        <f t="shared" si="3"/>
        <v>0</v>
      </c>
      <c r="L14" s="4">
        <v>0</v>
      </c>
      <c r="M14" s="5">
        <f t="shared" si="4"/>
        <v>0</v>
      </c>
      <c r="N14" s="4">
        <v>0</v>
      </c>
      <c r="O14" s="6">
        <f t="shared" si="5"/>
        <v>0</v>
      </c>
      <c r="P14" s="27">
        <f t="shared" si="6"/>
        <v>1</v>
      </c>
    </row>
    <row r="15" spans="2:16" x14ac:dyDescent="0.25">
      <c r="B15" s="25" t="s">
        <v>21</v>
      </c>
      <c r="C15" s="3">
        <v>15</v>
      </c>
      <c r="D15" s="4">
        <v>0</v>
      </c>
      <c r="E15" s="5">
        <f t="shared" si="0"/>
        <v>0</v>
      </c>
      <c r="F15" s="4">
        <v>0</v>
      </c>
      <c r="G15" s="5">
        <f t="shared" si="1"/>
        <v>0</v>
      </c>
      <c r="H15" s="4">
        <v>1</v>
      </c>
      <c r="I15" s="5">
        <f t="shared" si="2"/>
        <v>15</v>
      </c>
      <c r="J15" s="4">
        <v>0</v>
      </c>
      <c r="K15" s="5">
        <f t="shared" si="3"/>
        <v>0</v>
      </c>
      <c r="L15" s="4">
        <v>0</v>
      </c>
      <c r="M15" s="5">
        <f t="shared" si="4"/>
        <v>0</v>
      </c>
      <c r="N15" s="4">
        <v>0</v>
      </c>
      <c r="O15" s="6">
        <f t="shared" si="5"/>
        <v>0</v>
      </c>
      <c r="P15" s="27">
        <f t="shared" si="6"/>
        <v>1</v>
      </c>
    </row>
    <row r="16" spans="2:16" x14ac:dyDescent="0.25">
      <c r="B16" s="25" t="s">
        <v>22</v>
      </c>
      <c r="C16" s="3">
        <v>15</v>
      </c>
      <c r="D16" s="4">
        <v>0</v>
      </c>
      <c r="E16" s="5">
        <f t="shared" si="0"/>
        <v>0</v>
      </c>
      <c r="F16" s="4">
        <v>0</v>
      </c>
      <c r="G16" s="5">
        <f t="shared" si="1"/>
        <v>0</v>
      </c>
      <c r="H16" s="4">
        <v>0</v>
      </c>
      <c r="I16" s="5">
        <f t="shared" si="2"/>
        <v>0</v>
      </c>
      <c r="J16" s="4">
        <v>1</v>
      </c>
      <c r="K16" s="5">
        <f t="shared" si="3"/>
        <v>15</v>
      </c>
      <c r="L16" s="4">
        <v>0</v>
      </c>
      <c r="M16" s="5">
        <f t="shared" si="4"/>
        <v>0</v>
      </c>
      <c r="N16" s="4">
        <v>0</v>
      </c>
      <c r="O16" s="6">
        <f t="shared" si="5"/>
        <v>0</v>
      </c>
      <c r="P16" s="27">
        <f t="shared" si="6"/>
        <v>1</v>
      </c>
    </row>
    <row r="17" spans="2:16" x14ac:dyDescent="0.25">
      <c r="B17" s="25" t="s">
        <v>22</v>
      </c>
      <c r="C17" s="3">
        <v>15</v>
      </c>
      <c r="D17" s="4">
        <v>0</v>
      </c>
      <c r="E17" s="5">
        <f t="shared" si="0"/>
        <v>0</v>
      </c>
      <c r="F17" s="4">
        <v>0</v>
      </c>
      <c r="G17" s="5">
        <f t="shared" si="1"/>
        <v>0</v>
      </c>
      <c r="H17" s="4">
        <v>0</v>
      </c>
      <c r="I17" s="5">
        <f t="shared" si="2"/>
        <v>0</v>
      </c>
      <c r="J17" s="4">
        <v>0</v>
      </c>
      <c r="K17" s="5">
        <f t="shared" si="3"/>
        <v>0</v>
      </c>
      <c r="L17" s="4">
        <v>0</v>
      </c>
      <c r="M17" s="5">
        <f t="shared" si="4"/>
        <v>0</v>
      </c>
      <c r="N17" s="4">
        <v>1</v>
      </c>
      <c r="O17" s="6">
        <f t="shared" si="5"/>
        <v>15</v>
      </c>
      <c r="P17" s="27">
        <f t="shared" si="6"/>
        <v>1</v>
      </c>
    </row>
    <row r="18" spans="2:16" x14ac:dyDescent="0.25">
      <c r="B18" s="25" t="s">
        <v>23</v>
      </c>
      <c r="C18" s="3">
        <v>6</v>
      </c>
      <c r="D18" s="4">
        <v>0</v>
      </c>
      <c r="E18" s="5">
        <f t="shared" si="0"/>
        <v>0</v>
      </c>
      <c r="F18" s="4">
        <v>1</v>
      </c>
      <c r="G18" s="5">
        <f t="shared" si="1"/>
        <v>6</v>
      </c>
      <c r="H18" s="4">
        <v>0</v>
      </c>
      <c r="I18" s="5">
        <f t="shared" si="2"/>
        <v>0</v>
      </c>
      <c r="J18" s="4">
        <v>0</v>
      </c>
      <c r="K18" s="5">
        <f t="shared" si="3"/>
        <v>0</v>
      </c>
      <c r="L18" s="4">
        <v>0</v>
      </c>
      <c r="M18" s="5">
        <f t="shared" si="4"/>
        <v>0</v>
      </c>
      <c r="N18" s="4">
        <v>0</v>
      </c>
      <c r="O18" s="6">
        <f t="shared" si="5"/>
        <v>0</v>
      </c>
      <c r="P18" s="27">
        <f t="shared" si="6"/>
        <v>1</v>
      </c>
    </row>
    <row r="19" spans="2:16" ht="15.75" thickBot="1" x14ac:dyDescent="0.3">
      <c r="B19" s="26" t="s">
        <v>24</v>
      </c>
      <c r="C19" s="12">
        <v>6</v>
      </c>
      <c r="D19" s="13">
        <v>1</v>
      </c>
      <c r="E19" s="14">
        <f t="shared" si="0"/>
        <v>6</v>
      </c>
      <c r="F19" s="13">
        <v>0</v>
      </c>
      <c r="G19" s="14">
        <f t="shared" si="1"/>
        <v>0</v>
      </c>
      <c r="H19" s="13">
        <v>0</v>
      </c>
      <c r="I19" s="14">
        <f t="shared" si="2"/>
        <v>0</v>
      </c>
      <c r="J19" s="13">
        <v>0</v>
      </c>
      <c r="K19" s="14">
        <f t="shared" si="3"/>
        <v>0</v>
      </c>
      <c r="L19" s="13">
        <v>0</v>
      </c>
      <c r="M19" s="14">
        <f t="shared" si="4"/>
        <v>0</v>
      </c>
      <c r="N19" s="13">
        <v>0</v>
      </c>
      <c r="O19" s="31">
        <f t="shared" si="5"/>
        <v>0</v>
      </c>
      <c r="P19" s="27">
        <f t="shared" si="6"/>
        <v>1</v>
      </c>
    </row>
    <row r="20" spans="2:16" ht="15.75" thickTop="1" x14ac:dyDescent="0.25">
      <c r="B20" s="19" t="s">
        <v>25</v>
      </c>
      <c r="C20" s="15">
        <f>SUM(C4:C19)</f>
        <v>230</v>
      </c>
      <c r="D20" s="16">
        <f>E20/C20</f>
        <v>0.13681159420289854</v>
      </c>
      <c r="E20" s="17">
        <f>SUM(E4:E19)</f>
        <v>31.466666666666665</v>
      </c>
      <c r="F20" s="16">
        <f>G20/C20</f>
        <v>0.20623188405797102</v>
      </c>
      <c r="G20" s="17">
        <f t="shared" ref="G20:O20" si="7">SUM(G4:G19)</f>
        <v>47.433333333333337</v>
      </c>
      <c r="H20" s="16">
        <f>I20/C20</f>
        <v>0.21420289855072464</v>
      </c>
      <c r="I20" s="17">
        <f t="shared" si="7"/>
        <v>49.266666666666666</v>
      </c>
      <c r="J20" s="16">
        <f>K20/C20</f>
        <v>0.14000000000000001</v>
      </c>
      <c r="K20" s="17">
        <f>SUM(K4:K19)</f>
        <v>32.200000000000003</v>
      </c>
      <c r="L20" s="16">
        <f>M20/C20</f>
        <v>0.11594202898550725</v>
      </c>
      <c r="M20" s="17">
        <f t="shared" si="7"/>
        <v>26.666666666666668</v>
      </c>
      <c r="N20" s="16">
        <f>O20/C20</f>
        <v>0.18681159420289856</v>
      </c>
      <c r="O20" s="32">
        <f t="shared" si="7"/>
        <v>42.966666666666669</v>
      </c>
      <c r="P20" s="28">
        <f>SUM(E20,G20,I20,K20,M20,O20)</f>
        <v>230</v>
      </c>
    </row>
    <row r="21" spans="2:16" ht="15.75" thickBot="1" x14ac:dyDescent="0.3">
      <c r="B21" s="40" t="s">
        <v>26</v>
      </c>
      <c r="C21" s="41">
        <f>0.1*C20</f>
        <v>23</v>
      </c>
      <c r="D21" s="49">
        <f>D20*$C$21</f>
        <v>3.1466666666666665</v>
      </c>
      <c r="E21" s="49"/>
      <c r="F21" s="49">
        <f>F20*$C$21</f>
        <v>4.7433333333333332</v>
      </c>
      <c r="G21" s="49"/>
      <c r="H21" s="49">
        <f>H20*$C$21</f>
        <v>4.9266666666666667</v>
      </c>
      <c r="I21" s="49"/>
      <c r="J21" s="49">
        <f>J20*$C$21</f>
        <v>3.22</v>
      </c>
      <c r="K21" s="49"/>
      <c r="L21" s="49">
        <f>L20*$C$21</f>
        <v>2.6666666666666665</v>
      </c>
      <c r="M21" s="49"/>
      <c r="N21" s="49">
        <f>N20*$C$21</f>
        <v>4.2966666666666669</v>
      </c>
      <c r="O21" s="55"/>
      <c r="P21" s="28">
        <f>SUM(D21:O21)</f>
        <v>23</v>
      </c>
    </row>
    <row r="22" spans="2:16" ht="15.75" thickTop="1" x14ac:dyDescent="0.25">
      <c r="B22" s="20" t="s">
        <v>27</v>
      </c>
      <c r="C22" s="8">
        <f>SUM(C20:C21)</f>
        <v>253</v>
      </c>
      <c r="D22" s="53">
        <f>SUM(E20,D21)</f>
        <v>34.61333333333333</v>
      </c>
      <c r="E22" s="53">
        <f>SUM(E20:E21)</f>
        <v>31.466666666666665</v>
      </c>
      <c r="F22" s="53">
        <f>SUM(G20,F21)</f>
        <v>52.176666666666669</v>
      </c>
      <c r="G22" s="53">
        <f>SUM(G20:G21)</f>
        <v>47.433333333333337</v>
      </c>
      <c r="H22" s="53">
        <f>SUM(I20,H21)</f>
        <v>54.193333333333335</v>
      </c>
      <c r="I22" s="53">
        <f>SUM(I20:I21)</f>
        <v>49.266666666666666</v>
      </c>
      <c r="J22" s="53">
        <f>SUM(K20,J21)</f>
        <v>35.42</v>
      </c>
      <c r="K22" s="53">
        <f>SUM(K20:K21)</f>
        <v>32.200000000000003</v>
      </c>
      <c r="L22" s="53">
        <f>SUM(M20,L21)</f>
        <v>29.333333333333336</v>
      </c>
      <c r="M22" s="53">
        <f>SUM(M20:M21)</f>
        <v>26.666666666666668</v>
      </c>
      <c r="N22" s="53">
        <f>SUM(O20,N21)</f>
        <v>47.263333333333335</v>
      </c>
      <c r="O22" s="54">
        <f>SUM(O20:O21)</f>
        <v>42.966666666666669</v>
      </c>
      <c r="P22" s="28">
        <f>SUM(D22,F22,H22,J22,L22,N22)</f>
        <v>253</v>
      </c>
    </row>
    <row r="23" spans="2:16" x14ac:dyDescent="0.25">
      <c r="B23" s="38" t="s">
        <v>30</v>
      </c>
      <c r="C23" s="39">
        <f>0.2*C20</f>
        <v>46</v>
      </c>
      <c r="D23" s="42">
        <f>$C$23*D20</f>
        <v>6.293333333333333</v>
      </c>
      <c r="E23" s="43"/>
      <c r="F23" s="42">
        <f t="shared" ref="F23" si="8">$C$23*F20</f>
        <v>9.4866666666666664</v>
      </c>
      <c r="G23" s="43"/>
      <c r="H23" s="42">
        <f t="shared" ref="H23" si="9">$C$23*H20</f>
        <v>9.8533333333333335</v>
      </c>
      <c r="I23" s="43"/>
      <c r="J23" s="42">
        <f t="shared" ref="J23" si="10">$C$23*J20</f>
        <v>6.44</v>
      </c>
      <c r="K23" s="43"/>
      <c r="L23" s="42">
        <f t="shared" ref="L23" si="11">$C$23*L20</f>
        <v>5.333333333333333</v>
      </c>
      <c r="M23" s="43"/>
      <c r="N23" s="42">
        <f t="shared" ref="N23" si="12">$C$23*N20</f>
        <v>8.5933333333333337</v>
      </c>
      <c r="O23" s="44"/>
      <c r="P23" s="28">
        <f>SUM(D23,F23,H23,J23,L23,N23)</f>
        <v>46</v>
      </c>
    </row>
    <row r="24" spans="2:16" ht="15.75" thickBot="1" x14ac:dyDescent="0.3">
      <c r="B24" s="21" t="s">
        <v>28</v>
      </c>
      <c r="C24" s="7">
        <v>-50</v>
      </c>
      <c r="D24" s="45">
        <f>$C$24*D20</f>
        <v>-6.8405797101449268</v>
      </c>
      <c r="E24" s="45"/>
      <c r="F24" s="45">
        <f>$C$24*F20</f>
        <v>-10.311594202898551</v>
      </c>
      <c r="G24" s="45"/>
      <c r="H24" s="45">
        <f>$C$24*H20</f>
        <v>-10.710144927536232</v>
      </c>
      <c r="I24" s="45"/>
      <c r="J24" s="45">
        <f>$C$24*J20</f>
        <v>-7.0000000000000009</v>
      </c>
      <c r="K24" s="45"/>
      <c r="L24" s="45">
        <f>$C$24*L20</f>
        <v>-5.7971014492753623</v>
      </c>
      <c r="M24" s="45"/>
      <c r="N24" s="45">
        <f>$C$24*N20</f>
        <v>-9.3405797101449277</v>
      </c>
      <c r="O24" s="46"/>
      <c r="P24" s="28">
        <f>SUM(D24,F24,H24,J24,L24,N24)</f>
        <v>-50</v>
      </c>
    </row>
    <row r="25" spans="2:16" ht="19.5" thickBot="1" x14ac:dyDescent="0.35">
      <c r="B25" s="33" t="s">
        <v>29</v>
      </c>
      <c r="C25" s="34">
        <f>C22+C24+C23</f>
        <v>249</v>
      </c>
      <c r="D25" s="47">
        <f>SUM(D22,D24,D23)</f>
        <v>34.066086956521737</v>
      </c>
      <c r="E25" s="47"/>
      <c r="F25" s="47">
        <f>SUM(F22,F23,F24)</f>
        <v>51.35173913043478</v>
      </c>
      <c r="G25" s="47"/>
      <c r="H25" s="47">
        <f>SUM(H22,H24,H23)</f>
        <v>53.336521739130433</v>
      </c>
      <c r="I25" s="47"/>
      <c r="J25" s="47">
        <f>SUM(J22,J24,J23)</f>
        <v>34.86</v>
      </c>
      <c r="K25" s="47"/>
      <c r="L25" s="47">
        <f>SUM(L22,L24,L23)</f>
        <v>28.869565217391305</v>
      </c>
      <c r="M25" s="47"/>
      <c r="N25" s="47">
        <f>SUM(N22,N24,N23)</f>
        <v>46.51608695652174</v>
      </c>
      <c r="O25" s="48"/>
      <c r="P25" s="28">
        <f>SUM(D25,F25,H25,J25,L25,N25)</f>
        <v>249</v>
      </c>
    </row>
    <row r="26" spans="2:16" x14ac:dyDescent="0.25">
      <c r="D26" s="2"/>
      <c r="F26" s="2"/>
      <c r="H26" s="2"/>
      <c r="J26" s="2"/>
      <c r="L26" s="2"/>
      <c r="N26" s="2"/>
      <c r="P26" s="1"/>
    </row>
    <row r="27" spans="2:16" x14ac:dyDescent="0.25">
      <c r="D27" s="2"/>
      <c r="F27" s="2"/>
      <c r="H27" s="2"/>
      <c r="J27" s="2"/>
      <c r="L27" s="2"/>
      <c r="N27" s="2"/>
      <c r="P27" s="1"/>
    </row>
    <row r="36" spans="4:16" x14ac:dyDescent="0.25">
      <c r="D36" s="2"/>
      <c r="F36" s="2"/>
      <c r="H36" s="2"/>
      <c r="J36" s="2"/>
      <c r="L36" s="2"/>
      <c r="N36" s="2"/>
      <c r="P36" s="1"/>
    </row>
    <row r="37" spans="4:16" x14ac:dyDescent="0.25">
      <c r="F37" s="2"/>
      <c r="H37" s="2"/>
      <c r="J37" s="2"/>
      <c r="N37" s="2"/>
      <c r="P37" s="2"/>
    </row>
    <row r="38" spans="4:16" x14ac:dyDescent="0.25">
      <c r="F38" s="2"/>
      <c r="J38" s="2"/>
    </row>
    <row r="39" spans="4:16" x14ac:dyDescent="0.25">
      <c r="J39" s="2"/>
    </row>
    <row r="40" spans="4:16" x14ac:dyDescent="0.25">
      <c r="J40" s="2"/>
    </row>
  </sheetData>
  <mergeCells count="39">
    <mergeCell ref="B2:B3"/>
    <mergeCell ref="C2:C3"/>
    <mergeCell ref="D2:E2"/>
    <mergeCell ref="F2:G2"/>
    <mergeCell ref="H2:I2"/>
    <mergeCell ref="L2:M2"/>
    <mergeCell ref="N2:O2"/>
    <mergeCell ref="P2:P3"/>
    <mergeCell ref="D21:E21"/>
    <mergeCell ref="D22:E22"/>
    <mergeCell ref="N22:O22"/>
    <mergeCell ref="J2:K2"/>
    <mergeCell ref="N21:O21"/>
    <mergeCell ref="F22:G22"/>
    <mergeCell ref="H22:I22"/>
    <mergeCell ref="J22:K22"/>
    <mergeCell ref="L22:M22"/>
    <mergeCell ref="D25:E25"/>
    <mergeCell ref="F21:G21"/>
    <mergeCell ref="H21:I21"/>
    <mergeCell ref="J21:K21"/>
    <mergeCell ref="L21:M21"/>
    <mergeCell ref="D24:E24"/>
    <mergeCell ref="F24:G24"/>
    <mergeCell ref="H24:I24"/>
    <mergeCell ref="J24:K24"/>
    <mergeCell ref="L24:M24"/>
    <mergeCell ref="N23:O23"/>
    <mergeCell ref="N24:O24"/>
    <mergeCell ref="F25:G25"/>
    <mergeCell ref="H25:I25"/>
    <mergeCell ref="J25:K25"/>
    <mergeCell ref="L25:M25"/>
    <mergeCell ref="N25:O25"/>
    <mergeCell ref="D23:E23"/>
    <mergeCell ref="F23:G23"/>
    <mergeCell ref="H23:I23"/>
    <mergeCell ref="J23:K23"/>
    <mergeCell ref="L23:M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2946-EB3D-48EC-B289-311B833492F8}">
  <dimension ref="A1:I17"/>
  <sheetViews>
    <sheetView tabSelected="1" workbookViewId="0">
      <selection activeCell="C12" sqref="C12"/>
    </sheetView>
  </sheetViews>
  <sheetFormatPr defaultRowHeight="15" x14ac:dyDescent="0.25"/>
  <cols>
    <col min="1" max="1" width="19.7109375" bestFit="1" customWidth="1"/>
    <col min="2" max="2" width="5.5703125" bestFit="1" customWidth="1"/>
    <col min="3" max="3" width="9.5703125" bestFit="1" customWidth="1"/>
    <col min="4" max="9" width="12" bestFit="1" customWidth="1"/>
  </cols>
  <sheetData>
    <row r="1" spans="1:9" x14ac:dyDescent="0.25">
      <c r="A1" t="s">
        <v>0</v>
      </c>
      <c r="B1" t="s">
        <v>1</v>
      </c>
      <c r="C1" t="s">
        <v>31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tr" cm="1">
        <f t="array" ref="A2:A17">Table!B4:B19</f>
        <v>Hommus</v>
      </c>
      <c r="B2" s="37" cm="1">
        <f t="array" ref="B2:B17">Table!C4:C19</f>
        <v>11</v>
      </c>
      <c r="C2" s="37" t="s">
        <v>33</v>
      </c>
      <c r="D2" cm="1">
        <f t="array" ref="D2:D17">Table!D4:D19</f>
        <v>0.16666666666666666</v>
      </c>
      <c r="E2" cm="1">
        <f t="array" ref="E2:E17">Table!F4:F19</f>
        <v>0.16666666666666666</v>
      </c>
      <c r="F2" cm="1">
        <f t="array" ref="F2:F17">Table!H4:H19</f>
        <v>0.16666666666666666</v>
      </c>
      <c r="G2" cm="1">
        <f t="array" ref="G2:G17">Table!J4:J19</f>
        <v>0.16666666666666666</v>
      </c>
      <c r="H2" cm="1">
        <f t="array" ref="H2:H17">Table!L4:L19</f>
        <v>0.16666666666666666</v>
      </c>
      <c r="I2" cm="1">
        <f t="array" ref="I2:I17">Table!N4:N19</f>
        <v>0.16666666666666666</v>
      </c>
    </row>
    <row r="3" spans="1:9" x14ac:dyDescent="0.25">
      <c r="A3" t="str">
        <v>Seared Halloumi</v>
      </c>
      <c r="B3" s="37">
        <v>28</v>
      </c>
      <c r="C3" s="37" t="s">
        <v>34</v>
      </c>
      <c r="D3">
        <v>0.22500000000000001</v>
      </c>
      <c r="E3">
        <v>0.1</v>
      </c>
      <c r="F3">
        <v>0.22500000000000001</v>
      </c>
      <c r="G3">
        <v>0</v>
      </c>
      <c r="H3">
        <v>0.22500000000000001</v>
      </c>
      <c r="I3">
        <v>0.22500000000000001</v>
      </c>
    </row>
    <row r="4" spans="1:9" x14ac:dyDescent="0.25">
      <c r="A4" t="str">
        <v>Adana Kebab</v>
      </c>
      <c r="B4" s="37">
        <v>15</v>
      </c>
      <c r="C4" s="37" t="s">
        <v>34</v>
      </c>
      <c r="D4">
        <v>0</v>
      </c>
      <c r="E4">
        <v>0</v>
      </c>
      <c r="F4">
        <v>0</v>
      </c>
      <c r="G4">
        <v>0</v>
      </c>
      <c r="H4">
        <v>0.5</v>
      </c>
      <c r="I4">
        <v>0.5</v>
      </c>
    </row>
    <row r="5" spans="1:9" x14ac:dyDescent="0.25">
      <c r="A5" t="str">
        <v>Falafel</v>
      </c>
      <c r="B5" s="37">
        <v>13</v>
      </c>
      <c r="C5" s="37" t="s">
        <v>34</v>
      </c>
      <c r="D5">
        <v>0</v>
      </c>
      <c r="E5">
        <v>0.16666666666666666</v>
      </c>
      <c r="F5">
        <v>0</v>
      </c>
      <c r="G5">
        <v>0.5</v>
      </c>
      <c r="H5">
        <v>0.16666666666666666</v>
      </c>
      <c r="I5">
        <v>0.16666666666666666</v>
      </c>
    </row>
    <row r="6" spans="1:9" x14ac:dyDescent="0.25">
      <c r="A6" t="str">
        <v>Olive Orektika</v>
      </c>
      <c r="B6" s="37">
        <v>12</v>
      </c>
      <c r="C6" s="37" t="s">
        <v>34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5">
      <c r="A7" t="str">
        <v>Beet Salata</v>
      </c>
      <c r="B7" s="37">
        <v>13</v>
      </c>
      <c r="C7" s="37" t="s">
        <v>34</v>
      </c>
      <c r="D7">
        <v>0</v>
      </c>
      <c r="E7">
        <v>0.1</v>
      </c>
      <c r="F7">
        <v>0.1</v>
      </c>
      <c r="G7">
        <v>0.23333333333333331</v>
      </c>
      <c r="H7">
        <v>0.23333333333333331</v>
      </c>
      <c r="I7">
        <v>0.33333333333333331</v>
      </c>
    </row>
    <row r="8" spans="1:9" x14ac:dyDescent="0.25">
      <c r="A8" t="str">
        <v>Brussels Afelia</v>
      </c>
      <c r="B8" s="37">
        <v>14</v>
      </c>
      <c r="C8" s="37" t="s">
        <v>34</v>
      </c>
      <c r="D8">
        <v>0.16666666666666666</v>
      </c>
      <c r="E8">
        <v>0.16666666666666666</v>
      </c>
      <c r="F8">
        <v>0.16666666666666666</v>
      </c>
      <c r="G8">
        <v>0.16666666666666666</v>
      </c>
      <c r="H8">
        <v>0.16666666666666666</v>
      </c>
      <c r="I8">
        <v>0.16666666666666666</v>
      </c>
    </row>
    <row r="9" spans="1:9" x14ac:dyDescent="0.25">
      <c r="A9" t="str">
        <v>Cauliflower Tiganites</v>
      </c>
      <c r="B9" s="37">
        <v>14</v>
      </c>
      <c r="C9" s="37" t="s">
        <v>34</v>
      </c>
      <c r="D9">
        <v>0</v>
      </c>
      <c r="E9">
        <v>0</v>
      </c>
      <c r="F9">
        <v>0.25</v>
      </c>
      <c r="G9">
        <v>0.25</v>
      </c>
      <c r="H9">
        <v>0.25</v>
      </c>
      <c r="I9">
        <v>0.25</v>
      </c>
    </row>
    <row r="10" spans="1:9" x14ac:dyDescent="0.25">
      <c r="A10" t="str">
        <v>Lamb Pita</v>
      </c>
      <c r="B10" s="37">
        <v>19</v>
      </c>
      <c r="C10" s="37" t="s">
        <v>35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tr">
        <v>Lamb Pita</v>
      </c>
      <c r="B11" s="37">
        <v>19</v>
      </c>
      <c r="C11" s="37" t="s">
        <v>35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5">
      <c r="A12" t="str">
        <v>Chicken Durum</v>
      </c>
      <c r="B12" s="37">
        <v>15</v>
      </c>
      <c r="C12" s="37" t="s">
        <v>35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tr">
        <v>Pomona</v>
      </c>
      <c r="B13" s="37">
        <v>15</v>
      </c>
      <c r="C13" s="37" t="s">
        <v>32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5">
      <c r="A14" t="str">
        <v>Beyierbeyi Gobek</v>
      </c>
      <c r="B14" s="37">
        <v>15</v>
      </c>
      <c r="C14" s="37" t="s">
        <v>32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5">
      <c r="A15" t="str">
        <v>Beyierbeyi Gobek</v>
      </c>
      <c r="B15" s="37">
        <v>15</v>
      </c>
      <c r="C15" s="37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 x14ac:dyDescent="0.25">
      <c r="A16" t="str">
        <v>Hot Tea</v>
      </c>
      <c r="B16" s="37">
        <v>6</v>
      </c>
      <c r="C16" s="37" t="s">
        <v>32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tr">
        <v>Turkish Coffee</v>
      </c>
      <c r="B17" s="37">
        <v>6</v>
      </c>
      <c r="C17" s="37" t="s">
        <v>32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5640EF83456048A4D594961B26B91B" ma:contentTypeVersion="17" ma:contentTypeDescription="Create a new document." ma:contentTypeScope="" ma:versionID="88c44f563aa27e30defdb85732992e4a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2b62c6d0-4849-4e29-98ca-618f815c853d" xmlns:ns6="873eef3d-c45e-416c-9195-e2e1d140b1da" targetNamespace="http://schemas.microsoft.com/office/2006/metadata/properties" ma:root="true" ma:fieldsID="ecff846748cffd11b2d6ab9579394a8b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2b62c6d0-4849-4e29-98ca-618f815c853d"/>
    <xsd:import namespace="873eef3d-c45e-416c-9195-e2e1d140b1da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DateTaken" minOccurs="0"/>
                <xsd:element ref="ns5:MediaServiceLocation" minOccurs="0"/>
                <xsd:element ref="ns6:SharedWithUsers" minOccurs="0"/>
                <xsd:element ref="ns6:SharedWithDetails" minOccurs="0"/>
                <xsd:element ref="ns5:lcf76f155ced4ddcb4097134ff3c332f" minOccurs="0"/>
                <xsd:element ref="ns5:MediaServiceObjectDetectorVersions" minOccurs="0"/>
                <xsd:element ref="ns5:MediaServiceSearchPropertie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9f93a308-84cc-48da-8fea-bb60e1c23cc0}" ma:internalName="TaxCatchAllLabel" ma:readOnly="true" ma:showField="CatchAllDataLabel" ma:web="873eef3d-c45e-416c-9195-e2e1d140b1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9f93a308-84cc-48da-8fea-bb60e1c23cc0}" ma:internalName="TaxCatchAll" ma:showField="CatchAllData" ma:web="873eef3d-c45e-416c-9195-e2e1d140b1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62c6d0-4849-4e29-98ca-618f815c85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39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4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3eef3d-c45e-416c-9195-e2e1d140b1da" elementFormDefault="qualified">
    <xsd:import namespace="http://schemas.microsoft.com/office/2006/documentManagement/types"/>
    <xsd:import namespace="http://schemas.microsoft.com/office/infopath/2007/PartnerControls"/>
    <xsd:element name="SharedWithUsers" ma:index="3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verage xmlns="http://schemas.microsoft.com/sharepoint/v3/fields" xsi:nil="true"/>
    <Record xmlns="4ffa91fb-a0ff-4ac5-b2db-65c790d184a4">Shared</Record>
    <EPA_x0020_Office xmlns="4ffa91fb-a0ff-4ac5-b2db-65c790d184a4" xsi:nil="true"/>
    <Document_x0020_Creation_x0020_Date xmlns="4ffa91fb-a0ff-4ac5-b2db-65c790d184a4">2025-04-17T10:58:22+00:00</Document_x0020_Creation_x0020_Date>
    <EPA_x0020_Related_x0020_Documents xmlns="4ffa91fb-a0ff-4ac5-b2db-65c790d184a4" xsi:nil="true"/>
    <_Source xmlns="http://schemas.microsoft.com/sharepoint/v3/fields" xsi:nil="true"/>
    <CategoryDescription xmlns="http://schemas.microsoft.com/sharepoint.v3" xsi:nil="true"/>
    <EPA_x0020_Contributor xmlns="4ffa91fb-a0ff-4ac5-b2db-65c790d184a4">
      <UserInfo>
        <DisplayName/>
        <AccountId xsi:nil="true"/>
        <AccountType/>
      </UserInfo>
    </EPA_x0020_Contributor>
    <TaxKeywordTaxHTField xmlns="4ffa91fb-a0ff-4ac5-b2db-65c790d184a4">
      <Terms xmlns="http://schemas.microsoft.com/office/infopath/2007/PartnerControls"/>
    </TaxKeywordTaxHTField>
    <Rights xmlns="4ffa91fb-a0ff-4ac5-b2db-65c790d184a4" xsi:nil="true"/>
    <External_x0020_Contributor xmlns="4ffa91fb-a0ff-4ac5-b2db-65c790d184a4" xsi:nil="true"/>
    <Identifier xmlns="4ffa91fb-a0ff-4ac5-b2db-65c790d184a4" xsi:nil="true"/>
    <Creator xmlns="4ffa91fb-a0ff-4ac5-b2db-65c790d184a4">
      <UserInfo>
        <DisplayName/>
        <AccountId xsi:nil="true"/>
        <AccountType/>
      </UserInfo>
    </Creator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lcf76f155ced4ddcb4097134ff3c332f xmlns="2b62c6d0-4849-4e29-98ca-618f815c853d">
      <Terms xmlns="http://schemas.microsoft.com/office/infopath/2007/PartnerControls"/>
    </lcf76f155ced4ddcb4097134ff3c332f>
    <TaxCatchAll xmlns="4ffa91fb-a0ff-4ac5-b2db-65c790d184a4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B651ED-81A6-4CF2-B930-FC00299EBF70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E53F358-05CE-419F-90BF-0DB4A45AF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2b62c6d0-4849-4e29-98ca-618f815c853d"/>
    <ds:schemaRef ds:uri="873eef3d-c45e-416c-9195-e2e1d140b1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80718F-CCA8-4E46-A2BE-A5D760E79482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4ffa91fb-a0ff-4ac5-b2db-65c790d184a4"/>
    <ds:schemaRef ds:uri="http://schemas.microsoft.com/sharepoint.v3"/>
    <ds:schemaRef ds:uri="http://schemas.microsoft.com/sharepoint/v3"/>
    <ds:schemaRef ds:uri="2b62c6d0-4849-4e29-98ca-618f815c853d"/>
  </ds:schemaRefs>
</ds:datastoreItem>
</file>

<file path=customXml/itemProps4.xml><?xml version="1.0" encoding="utf-8"?>
<ds:datastoreItem xmlns:ds="http://schemas.openxmlformats.org/officeDocument/2006/customXml" ds:itemID="{8B48E092-00C4-4661-9247-2FFC488D72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Small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Browning, Morgan</dc:creator>
  <cp:keywords/>
  <dc:description/>
  <cp:lastModifiedBy>Browning, Morgan</cp:lastModifiedBy>
  <cp:revision/>
  <dcterms:created xsi:type="dcterms:W3CDTF">2025-04-17T17:48:20Z</dcterms:created>
  <dcterms:modified xsi:type="dcterms:W3CDTF">2025-04-21T15:01:46Z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0x0101006B5640EF83456048A4D594961B26B91B</vt:lpwstr>
  </property>
  <property fmtid="{D5CDD505-2E9C-101B-9397-08002B2CF9AE}" pid="4" name="Document_x0020_Type">
    <vt:lpwstr/>
  </property>
  <property fmtid="{D5CDD505-2E9C-101B-9397-08002B2CF9AE}" pid="5" name="MediaServiceImageTags">
    <vt:lpwstr/>
  </property>
  <property fmtid="{D5CDD505-2E9C-101B-9397-08002B2CF9AE}" pid="6" name="e3f09c3df709400db2417a7161762d62">
    <vt:lpwstr/>
  </property>
  <property fmtid="{D5CDD505-2E9C-101B-9397-08002B2CF9AE}" pid="7" name="EPA_x0020_Subject">
    <vt:lpwstr/>
  </property>
  <property fmtid="{D5CDD505-2E9C-101B-9397-08002B2CF9AE}" pid="8" name="Document Type">
    <vt:lpwstr/>
  </property>
  <property fmtid="{D5CDD505-2E9C-101B-9397-08002B2CF9AE}" pid="9" name="EPA Subject">
    <vt:lpwstr/>
  </property>
</Properties>
</file>