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filterPrivacy="1" defaultThemeVersion="124226"/>
  <xr:revisionPtr revIDLastSave="0" documentId="13_ncr:1_{A6F72E5B-0174-4C23-9AF6-9D0789AAB112}" xr6:coauthVersionLast="45" xr6:coauthVersionMax="45" xr10:uidLastSave="{00000000-0000-0000-0000-000000000000}"/>
  <bookViews>
    <workbookView xWindow="-120" yWindow="-120" windowWidth="20730" windowHeight="11310" firstSheet="1" activeTab="1" xr2:uid="{00000000-000D-0000-FFFF-FFFF00000000}"/>
  </bookViews>
  <sheets>
    <sheet name="8ca9ab887f8a46b9a9f39b0ba8ec9fc" sheetId="4" state="hidden" r:id="rId1"/>
    <sheet name="PortfolioCashflowDataCashflow" sheetId="1" r:id="rId2"/>
    <sheet name="6b25f5955ef142e59c51f092214e1cf" sheetId="5" state="hidden" r:id="rId3"/>
    <sheet name="PortfolioFixedLegCPIRates" sheetId="2" r:id="rId4"/>
    <sheet name="01d8438942484d818e76a7f6a2740a4" sheetId="6" state="hidden" r:id="rId5"/>
    <sheet name="PortfolioFloatingLegCaps" sheetId="3" r:id="rId6"/>
    <sheet name="6839f0ff290d456eadb99a0b6b21dd9" sheetId="8" state="hidden" r:id="rId7"/>
    <sheet name="PortfolioFloatingLegFloors" sheetId="7" r:id="rId8"/>
    <sheet name="c74bc43817574fd18673567c12e2128" sheetId="10" state="hidden" r:id="rId9"/>
    <sheet name="PortfolioFloatingLegGearings" sheetId="9" r:id="rId10"/>
    <sheet name="daa54fcefd2440feb76c1148b1a261b" sheetId="12" state="hidden" r:id="rId11"/>
    <sheet name="PortfolioFloatingLegSpreads" sheetId="11" r:id="rId12"/>
    <sheet name="ac67e0e5924d49bba9da10da7ad2890" sheetId="14" state="hidden" r:id="rId13"/>
    <sheet name="PortfolioFxForwardData" sheetId="13" r:id="rId14"/>
    <sheet name="dd794c9870bb4bb7a10bb921455c2e4" sheetId="16" state="hidden" r:id="rId15"/>
    <sheet name="PortfolioFxOptionData" sheetId="15" r:id="rId16"/>
    <sheet name="f24bd64a232f407d843a5b8c554535e" sheetId="18" state="hidden" r:id="rId17"/>
    <sheet name="PortfolioLegAmortizations" sheetId="17" r:id="rId18"/>
    <sheet name="18c53111308d43aab267384a519957a" sheetId="20" state="hidden" r:id="rId19"/>
    <sheet name="PortfolioLegData" sheetId="19" r:id="rId20"/>
    <sheet name="926e95fabfb94d1fa395e8623f48401" sheetId="22" state="hidden" r:id="rId21"/>
    <sheet name="PortfolioLegNotionals" sheetId="21" r:id="rId22"/>
    <sheet name="c7c0734628d74dd6a729e41c19b1e65" sheetId="24" state="hidden" r:id="rId23"/>
    <sheet name="PortfolioScheduleDataRules" sheetId="23" r:id="rId24"/>
    <sheet name="2e4b4de36d06453f9443c15669c4e18" sheetId="26" state="hidden" r:id="rId25"/>
    <sheet name="PortfolioSwapData" sheetId="25" r:id="rId26"/>
    <sheet name="14dd9bda95184ba38ea90f18c43a59a" sheetId="28" state="hidden" r:id="rId27"/>
    <sheet name="PortfolioSwaptionData" sheetId="27" r:id="rId28"/>
    <sheet name="8b99551144fa49dbbe3fd1cd7fbcee8" sheetId="30" state="hidden" r:id="rId29"/>
    <sheet name="PortfolioTradeGroupingIds" sheetId="29" r:id="rId30"/>
    <sheet name="e433809dc5244e86b6642db7d898dea" sheetId="32" state="hidden" r:id="rId31"/>
    <sheet name="PortfolioTrades" sheetId="31" r:id="rId32"/>
  </sheets>
  <definedNames>
    <definedName name="BoughtCurrencyLookup">dd794c9870bb4bb7a10bb921455c2e4!$C$2:$D$65</definedName>
    <definedName name="CalendarLookup">'c7c0734628d74dd6a729e41c19b1e65'!$E$2:$F$115</definedName>
    <definedName name="ConventionLookup">'c7c0734628d74dd6a729e41c19b1e65'!$G$2:$H$20</definedName>
    <definedName name="CurrencyLookup">'18c53111308d43aab267384a519957a'!$G$2:$H$65</definedName>
    <definedName name="DayCounterLookup">'18c53111308d43aab267384a519957a'!$K$2:$L$36</definedName>
    <definedName name="DBFsource050891dbf2ea48a39941d9cf4f57458e" hidden="1">'18c53111308d43aab267384a519957a'!$A$1</definedName>
    <definedName name="DBFsource07b79d472a714808ac739c1302cd4e6a" hidden="1">'18c53111308d43aab267384a519957a'!$AC$1</definedName>
    <definedName name="DBFsource090aa21bec084362976147b3fc9c0dfe" hidden="1">'18c53111308d43aab267384a519957a'!$O$1</definedName>
    <definedName name="DBFsource0b5ca09e7eab461faa086c37ecc31f52" hidden="1">ac67e0e5924d49bba9da10da7ad2890!$A$1</definedName>
    <definedName name="DBFsource12b4952c40a24b1eab5ec8525902d939" hidden="1">PortfolioFloatingLegCaps!$A$1</definedName>
    <definedName name="DBFsource20bdd1e7a6fa4d599c74d6979bd66279" hidden="1">PortfolioTrades!$A$1</definedName>
    <definedName name="DBFsource22080a0c806f4752b71084d2ecf68d72" hidden="1">ac67e0e5924d49bba9da10da7ad2890!$C$1</definedName>
    <definedName name="DBFsource2c8fdac136bc4bec9f90ddd621a53b94" hidden="1">dd794c9870bb4bb7a10bb921455c2e4!$E$1</definedName>
    <definedName name="DBFsource2da1e492947c41ed9b39b17a81e68d22" hidden="1">dd794c9870bb4bb7a10bb921455c2e4!$Q$1</definedName>
    <definedName name="DBFsource31c641e033a5499ea81d055b5474d8b6" hidden="1">'14dd9bda95184ba38ea90f18c43a59a'!$I$1</definedName>
    <definedName name="DBFsource33405efd0b504c1d80042ee1ada9d77a" hidden="1">'14dd9bda95184ba38ea90f18c43a59a'!$K$1</definedName>
    <definedName name="DBFsource35808abe551241efb3342abb72f9f834" hidden="1">'18c53111308d43aab267384a519957a'!$S$1</definedName>
    <definedName name="DBFsource3afcbaf577534eeca4c96080563ac674" hidden="1">dd794c9870bb4bb7a10bb921455c2e4!$O$1</definedName>
    <definedName name="DBFsource3da59fc940fa44be9ef64e36251e4a11" hidden="1">e433809dc5244e86b6642db7d898dea!$E$1</definedName>
    <definedName name="DBFsource3f164e73ffa84c788e9bb2bfcdd0bb8b" hidden="1">'c7c0734628d74dd6a729e41c19b1e65'!$I$1</definedName>
    <definedName name="DBFsource42158177ea1041119abcf73f04fbc3f7" hidden="1">ac67e0e5924d49bba9da10da7ad2890!$E$1</definedName>
    <definedName name="DBFsource42ab977ceea4429788903ffbed9e2a37" hidden="1">daa54fcefd2440feb76c1148b1a261b!$A$1</definedName>
    <definedName name="DBFsource4639cc2a3c7c496b8399a395037da19d" hidden="1">'8ca9ab887f8a46b9a9f39b0ba8ec9fc'!$A$1</definedName>
    <definedName name="DBFsource48e54209f79f4b969c4c6e1005a1d0cc" hidden="1">PortfolioSwaptionData!$A$1</definedName>
    <definedName name="DBFsource4cb98129c92940cd98c75778c6f9c24f" hidden="1">'c7c0734628d74dd6a729e41c19b1e65'!$M$1</definedName>
    <definedName name="DBFsource4e707e6ab34f4640a67a7618850cf118" hidden="1">PortfolioSwapData!$A$1</definedName>
    <definedName name="DBFsource580895164f674b9cbdfff790fbbd9818" hidden="1">'18c53111308d43aab267384a519957a'!$G$1</definedName>
    <definedName name="DBFsource5f7c05df137543828a6780afbd89f9b8" hidden="1">'14dd9bda95184ba38ea90f18c43a59a'!$A$1</definedName>
    <definedName name="DBFsource615c2dacb99145afae8b0d2e6920de6a" hidden="1">PortfolioFloatingLegSpreads!$A$1</definedName>
    <definedName name="DBFsource61a90a012d794c99bfeb76f25eccf63d" hidden="1">PortfolioFloatingLegGearings!$A$1</definedName>
    <definedName name="DBFsource640e056f945447cab50608a8b2536852" hidden="1">e433809dc5244e86b6642db7d898dea!$C$1</definedName>
    <definedName name="DBFsource6b518281425a4bdc8cae332cd3e239dc" hidden="1">'14dd9bda95184ba38ea90f18c43a59a'!$G$1</definedName>
    <definedName name="DBFsource6e52388d942946769a06a8b0b1ff5f0c" hidden="1">'c7c0734628d74dd6a729e41c19b1e65'!$E$1</definedName>
    <definedName name="DBFsource6fc2d1ca34ed4eb092fe29076fa5e644" hidden="1">dd794c9870bb4bb7a10bb921455c2e4!$M$1</definedName>
    <definedName name="DBFsource767255e786df45139789fea108724cd9" hidden="1">'8b99551144fa49dbbe3fd1cd7fbcee8'!$A$1</definedName>
    <definedName name="DBFsource77030fa1d0104507a6a7c140f1f4fc8a" hidden="1">'01d8438942484d818e76a7f6a2740a4'!$A$1</definedName>
    <definedName name="DBFsource774dc9de2e9f43a0a1510f4c9271979c" hidden="1">dd794c9870bb4bb7a10bb921455c2e4!$A$1</definedName>
    <definedName name="DBFsource7937921272094dd68f32b3569d2b30fc" hidden="1">'c7c0734628d74dd6a729e41c19b1e65'!$G$1</definedName>
    <definedName name="DBFsource7c56668422eb4cedb5328daf1258b27c" hidden="1">'18c53111308d43aab267384a519957a'!$U$1</definedName>
    <definedName name="DBFsource7efa4534da594b6eb6c4e13dc329b24e" hidden="1">'18c53111308d43aab267384a519957a'!$AA$1</definedName>
    <definedName name="DBFsource80598c14986f43b38916ec3c5cb18f61" hidden="1">'18c53111308d43aab267384a519957a'!$Q$1</definedName>
    <definedName name="DBFsource80bda7c9d08c4e16980f88e1af424bef" hidden="1">e433809dc5244e86b6642db7d898dea!$A$1</definedName>
    <definedName name="DBFsource849a0cd4f2b5478ba6ebe8ef887d8e88" hidden="1">'18c53111308d43aab267384a519957a'!$W$1</definedName>
    <definedName name="DBFsource85684b0846954686bd89a63a79d62a32" hidden="1">dd794c9870bb4bb7a10bb921455c2e4!$G$1</definedName>
    <definedName name="DBFsource87340ec3f6a44974a79362d4121012dd" hidden="1">dd794c9870bb4bb7a10bb921455c2e4!$K$1</definedName>
    <definedName name="DBFsource8d8535b2c69e46fbb74e1adfee694e28" hidden="1">'c7c0734628d74dd6a729e41c19b1e65'!$A$1</definedName>
    <definedName name="DBFsource95a60e92e7774e0fadb732a5ec559e17" hidden="1">'c74bc43817574fd18673567c12e2128'!$A$1</definedName>
    <definedName name="DBFsource9a9b7e489b054e14b2243e97e06172ba" hidden="1">'14dd9bda95184ba38ea90f18c43a59a'!$C$1</definedName>
    <definedName name="DBFsource9e521759b40c4abba84787a544329f42" hidden="1">'6839f0ff290d456eadb99a0b6b21dd9'!$A$1</definedName>
    <definedName name="DBFsource9f118ab4ac83439996691ffb2f08bd92" hidden="1">dd794c9870bb4bb7a10bb921455c2e4!$C$1</definedName>
    <definedName name="DBFsourcea0daeed733b948dcae1afb82575b3c8d" hidden="1">PortfolioLegNotionals!$A$1</definedName>
    <definedName name="DBFsourcea7abf896e8664cbc954ed7f13e78a685" hidden="1">f24bd64a232f407d843a5b8c554535e!$A$1</definedName>
    <definedName name="DBFsourcea9541c393540478ea0b365c1f516a393" hidden="1">PortfolioLegData!$A$1</definedName>
    <definedName name="DBFsourceae5b006aa11c45c39c620e64f12b2cda" hidden="1">'6b25f5955ef142e59c51f092214e1cf'!$A$1</definedName>
    <definedName name="DBFsourceaf523b38871f4aa7a6f83434aeaa4c0a" hidden="1">'c7c0734628d74dd6a729e41c19b1e65'!$K$1</definedName>
    <definedName name="DBFsourceb09e47b913be47aa97cb8373dedc39aa" hidden="1">'18c53111308d43aab267384a519957a'!$I$1</definedName>
    <definedName name="DBFsourceb3edd334b5e942168e2078aa20da7e08" hidden="1">f24bd64a232f407d843a5b8c554535e!$C$1</definedName>
    <definedName name="DBFsourceb47fa95089234bb39915fcd17aab0d32" hidden="1">'926e95fabfb94d1fa395e8623f48401'!$A$1</definedName>
    <definedName name="DBFsourceb86d4fbe02a74daba9ef12ac7ed33949" hidden="1">'18c53111308d43aab267384a519957a'!$K$1</definedName>
    <definedName name="DBFsourceb8b78757efda4069bd8bff65f9d8fc5c" hidden="1">'18c53111308d43aab267384a519957a'!$C$1</definedName>
    <definedName name="DBFsourceba1f6c57f9094cfbb126269ae13e749d" hidden="1">PortfolioScheduleDataRules!$A$1</definedName>
    <definedName name="DBFsourcebbb03b89f1c4465394d39d95372d5f48" hidden="1">'14dd9bda95184ba38ea90f18c43a59a'!$M$1</definedName>
    <definedName name="DBFsourcec8444fc6e2c243778abd1571aa9e7440" hidden="1">'2e4b4de36d06453f9443c15669c4e18'!$A$1</definedName>
    <definedName name="DBFsourcece6feed6c4454b71baae040527acf5df" hidden="1">PortfolioLegAmortizations!$A$1</definedName>
    <definedName name="DBFsourcecffd8df24dbf484689818d8cfe51698d" hidden="1">PortfolioFixedLegCPIRates!$A$1</definedName>
    <definedName name="DBFsourced15559aae9114b7798cc81cbef169b2a" hidden="1">'18c53111308d43aab267384a519957a'!$E$1</definedName>
    <definedName name="DBFsourced26649464c6e43c1a65b0a66264725ed" hidden="1">'c7c0734628d74dd6a729e41c19b1e65'!$C$1</definedName>
    <definedName name="DBFsourced4825d04127c4f329c51b0c2e4a675d1" hidden="1">'18c53111308d43aab267384a519957a'!$M$1</definedName>
    <definedName name="DBFsourcedcf560040bed4902ba5454aeab693781" hidden="1">'14dd9bda95184ba38ea90f18c43a59a'!$E$1</definedName>
    <definedName name="DBFsourcee223f53e195445d4974222663834433e" hidden="1">PortfolioTradeGroupingIds!$A$1</definedName>
    <definedName name="DBFsourcee70e1b5a6bc34bc697caefb45d583190" hidden="1">PortfolioFxForwardData!$A$1</definedName>
    <definedName name="DBFsourceec7f92fdfe3142ecb8e59d1bd9dcfd1d" hidden="1">PortfolioFxOptionData!$A$1</definedName>
    <definedName name="DBFsourcef69d36e23e654383966eefac0fe47686" hidden="1">f24bd64a232f407d843a5b8c554535e!$E$1</definedName>
    <definedName name="DBFsourcefba7acd9efee4f34b15a4390d95e0a96" hidden="1">dd794c9870bb4bb7a10bb921455c2e4!$I$1</definedName>
    <definedName name="DBFsourcefd67489179db41ab8474d5941a7c2e9b" hidden="1">PortfolioFloatingLegFloors!$A$1</definedName>
    <definedName name="DBFsourcefe94cf0c1f04427bb9e242920d4cdaa0" hidden="1">'18c53111308d43aab267384a519957a'!$Y$1</definedName>
    <definedName name="DBFsourcefff0591e7d674b41beadeb5b5a3cf7e0" hidden="1">PortfolioCashflowDataCashflow!$A$1</definedName>
    <definedName name="DBFtarget050891dbf2ea48a39941d9cf4f57458e" hidden="1">'18c53111308d43aab267384a519957a'!$A$2:$B$93</definedName>
    <definedName name="DBFtarget07b79d472a714808ac739c1302cd4e6a" hidden="1">'18c53111308d43aab267384a519957a'!$AC$2:$AD$9</definedName>
    <definedName name="DBFtarget090aa21bec084362976147b3fc9c0dfe" hidden="1">'18c53111308d43aab267384a519957a'!$O$2:$P$9</definedName>
    <definedName name="DBFtarget0b5ca09e7eab461faa086c37ecc31f52" hidden="1">ac67e0e5924d49bba9da10da7ad2890!$A$2:$B$93</definedName>
    <definedName name="DBFtarget12b4952c40a24b1eab5ec8525902d939" hidden="1">PortfolioFloatingLegCaps!$B$1:$F$2</definedName>
    <definedName name="DBFtarget20bdd1e7a6fa4d599c74d6979bd66279" hidden="1">PortfolioTrades!$B$1:$I$93</definedName>
    <definedName name="DBFtarget22080a0c806f4752b71084d2ecf68d72" hidden="1">ac67e0e5924d49bba9da10da7ad2890!$C$2:$D$65</definedName>
    <definedName name="DBFtarget2c8fdac136bc4bec9f90ddd621a53b94" hidden="1">dd794c9870bb4bb7a10bb921455c2e4!$E$2:$F$65</definedName>
    <definedName name="DBFtarget2da1e492947c41ed9b39b17a81e68d22" hidden="1">dd794c9870bb4bb7a10bb921455c2e4!$Q$2:$R$65</definedName>
    <definedName name="DBFtarget31c641e033a5499ea81d055b5474d8b6" hidden="1">'14dd9bda95184ba38ea90f18c43a59a'!$I$2:$J$3</definedName>
    <definedName name="DBFtarget33405efd0b504c1d80042ee1ada9d77a" hidden="1">'14dd9bda95184ba38ea90f18c43a59a'!$K$2:$L$9</definedName>
    <definedName name="DBFtarget35808abe551241efb3342abb72f9f834" hidden="1">'18c53111308d43aab267384a519957a'!$S$2:$T$65</definedName>
    <definedName name="DBFtarget3afcbaf577534eeca4c96080563ac674" hidden="1">dd794c9870bb4bb7a10bb921455c2e4!$O$2:$P$9</definedName>
    <definedName name="DBFtarget3da59fc940fa44be9ef64e36251e4a11" hidden="1">e433809dc5244e86b6642db7d898dea!$E$2:$F$43</definedName>
    <definedName name="DBFtarget3f164e73ffa84c788e9bb2bfcdd0bb8b" hidden="1">'c7c0734628d74dd6a729e41c19b1e65'!$I$2:$J$20</definedName>
    <definedName name="DBFtarget42158177ea1041119abcf73f04fbc3f7" hidden="1">ac67e0e5924d49bba9da10da7ad2890!$E$2:$F$65</definedName>
    <definedName name="DBFtarget42ab977ceea4429788903ffbed9e2a37" hidden="1">daa54fcefd2440feb76c1148b1a261b!$A$2:$B$124</definedName>
    <definedName name="DBFtarget4639cc2a3c7c496b8399a395037da19d" hidden="1">'8ca9ab887f8a46b9a9f39b0ba8ec9fc'!$A$2:$B$124</definedName>
    <definedName name="DBFtarget48e54209f79f4b969c4c6e1005a1d0cc" hidden="1">PortfolioSwaptionData!$B$1:$Q$2</definedName>
    <definedName name="DBFtarget4cb98129c92940cd98c75778c6f9c24f" hidden="1">'c7c0734628d74dd6a729e41c19b1e65'!$M$2:$N$9</definedName>
    <definedName name="DBFtarget4e707e6ab34f4640a67a7618850cf118" hidden="1">PortfolioSwapData!$B$1:$C$23</definedName>
    <definedName name="DBFtarget580895164f674b9cbdfff790fbbd9818" hidden="1">'18c53111308d43aab267384a519957a'!$G$2:$H$65</definedName>
    <definedName name="DBFtarget5f7c05df137543828a6780afbd89f9b8" hidden="1">'14dd9bda95184ba38ea90f18c43a59a'!$A$2:$B$93</definedName>
    <definedName name="DBFtarget615c2dacb99145afae8b0d2e6920de6a" hidden="1">PortfolioFloatingLegSpreads!$B$1:$F$61</definedName>
    <definedName name="DBFtarget61a90a012d794c99bfeb76f25eccf63d" hidden="1">PortfolioFloatingLegGearings!$B$1:$F$2</definedName>
    <definedName name="DBFtarget640e056f945447cab50608a8b2536852" hidden="1">e433809dc5244e86b6642db7d898dea!$C$2:$D$6</definedName>
    <definedName name="DBFtarget6b518281425a4bdc8cae332cd3e239dc" hidden="1">'14dd9bda95184ba38ea90f18c43a59a'!$G$2:$H$4</definedName>
    <definedName name="DBFtarget6e52388d942946769a06a8b0b1ff5f0c" hidden="1">'c7c0734628d74dd6a729e41c19b1e65'!$E$2:$F$115</definedName>
    <definedName name="DBFtarget6fc2d1ca34ed4eb092fe29076fa5e644" hidden="1">dd794c9870bb4bb7a10bb921455c2e4!$M$2:$N$3</definedName>
    <definedName name="DBFtarget767255e786df45139789fea108724cd9" hidden="1">'8b99551144fa49dbbe3fd1cd7fbcee8'!$A$2:$B$93</definedName>
    <definedName name="DBFtarget77030fa1d0104507a6a7c140f1f4fc8a" hidden="1">'01d8438942484d818e76a7f6a2740a4'!$A$2:$B$124</definedName>
    <definedName name="DBFtarget774dc9de2e9f43a0a1510f4c9271979c" hidden="1">dd794c9870bb4bb7a10bb921455c2e4!$A$2:$B$93</definedName>
    <definedName name="DBFtarget7937921272094dd68f32b3569d2b30fc" hidden="1">'c7c0734628d74dd6a729e41c19b1e65'!$G$2:$H$20</definedName>
    <definedName name="DBFtarget7c56668422eb4cedb5328daf1258b27c" hidden="1">'18c53111308d43aab267384a519957a'!$U$2:$V$1147</definedName>
    <definedName name="DBFtarget7efa4534da594b6eb6c4e13dc329b24e" hidden="1">'18c53111308d43aab267384a519957a'!$AA$2:$AB$9</definedName>
    <definedName name="DBFtarget80598c14986f43b38916ec3c5cb18f61" hidden="1">'18c53111308d43aab267384a519957a'!$Q$2:$R$9</definedName>
    <definedName name="DBFtarget80bda7c9d08c4e16980f88e1af424bef" hidden="1">e433809dc5244e86b6642db7d898dea!$A$2:$B$13</definedName>
    <definedName name="DBFtarget849a0cd4f2b5478ba6ebe8ef887d8e88" hidden="1">'18c53111308d43aab267384a519957a'!$W$2:$X$1147</definedName>
    <definedName name="DBFtarget85684b0846954686bd89a63a79d62a32" hidden="1">dd794c9870bb4bb7a10bb921455c2e4!$G$2:$H$3</definedName>
    <definedName name="DBFtarget87340ec3f6a44974a79362d4121012dd" hidden="1">dd794c9870bb4bb7a10bb921455c2e4!$K$2:$L$4</definedName>
    <definedName name="DBFtarget8d8535b2c69e46fbb74e1adfee694e28" hidden="1">'c7c0734628d74dd6a729e41c19b1e65'!$A$2:$B$4</definedName>
    <definedName name="DBFtarget95a60e92e7774e0fadb732a5ec559e17" hidden="1">'c74bc43817574fd18673567c12e2128'!$A$2:$B$124</definedName>
    <definedName name="DBFtarget9a9b7e489b054e14b2243e97e06172ba" hidden="1">'14dd9bda95184ba38ea90f18c43a59a'!$C$2:$D$3</definedName>
    <definedName name="DBFtarget9e521759b40c4abba84787a544329f42" hidden="1">'6839f0ff290d456eadb99a0b6b21dd9'!$A$2:$B$124</definedName>
    <definedName name="DBFtarget9f118ab4ac83439996691ffb2f08bd92" hidden="1">dd794c9870bb4bb7a10bb921455c2e4!$C$2:$D$65</definedName>
    <definedName name="DBFtargeta0daeed733b948dcae1afb82575b3c8d" hidden="1">PortfolioLegNotionals!$B$1:$F$123</definedName>
    <definedName name="DBFtargeta7abf896e8664cbc954ed7f13e78a685" hidden="1">f24bd64a232f407d843a5b8c554535e!$A$2:$B$124</definedName>
    <definedName name="DBFtargeta9541c393540478ea0b365c1f516a393" hidden="1">PortfolioLegData!$B$1:$AJ$124</definedName>
    <definedName name="DBFtargetae5b006aa11c45c39c620e64f12b2cda" hidden="1">'6b25f5955ef142e59c51f092214e1cf'!$A$2:$B$124</definedName>
    <definedName name="DBFtargetaf523b38871f4aa7a6f83434aeaa4c0a" hidden="1">'c7c0734628d74dd6a729e41c19b1e65'!$K$2:$L$10</definedName>
    <definedName name="DBFtargetb09e47b913be47aa97cb8373dedc39aa" hidden="1">'18c53111308d43aab267384a519957a'!$I$2:$J$20</definedName>
    <definedName name="DBFtargetb3edd334b5e942168e2078aa20da7e08" hidden="1">f24bd64a232f407d843a5b8c554535e!$C$2:$D$5</definedName>
    <definedName name="DBFtargetb47fa95089234bb39915fcd17aab0d32" hidden="1">'926e95fabfb94d1fa395e8623f48401'!$A$2:$B$124</definedName>
    <definedName name="DBFtargetb86d4fbe02a74daba9ef12ac7ed33949" hidden="1">'18c53111308d43aab267384a519957a'!$K$2:$L$36</definedName>
    <definedName name="DBFtargetb8b78757efda4069bd8bff65f9d8fc5c" hidden="1">'18c53111308d43aab267384a519957a'!$C$2:$D$9</definedName>
    <definedName name="DBFtargetba1f6c57f9094cfbb126269ae13e749d" hidden="1">PortfolioScheduleDataRules!$B$1:$U$122</definedName>
    <definedName name="DBFtargetbbb03b89f1c4465394d39d95372d5f48" hidden="1">'14dd9bda95184ba38ea90f18c43a59a'!$M$2:$N$65</definedName>
    <definedName name="DBFtargetc8444fc6e2c243778abd1571aa9e7440" hidden="1">'2e4b4de36d06453f9443c15669c4e18'!$A$2:$B$93</definedName>
    <definedName name="DBFtargetce6feed6c4454b71baae040527acf5df" hidden="1">PortfolioLegAmortizations!$B$1:$L$8</definedName>
    <definedName name="DBFtargetcffd8df24dbf484689818d8cfe51698d" hidden="1">PortfolioFixedLegCPIRates!$B$1:$F$61</definedName>
    <definedName name="DBFtargetd15559aae9114b7798cc81cbef169b2a" hidden="1">'18c53111308d43aab267384a519957a'!$E$2:$F$7</definedName>
    <definedName name="DBFtargetd26649464c6e43c1a65b0a66264725ed" hidden="1">'c7c0734628d74dd6a729e41c19b1e65'!$C$2:$D$124</definedName>
    <definedName name="DBFtargetd4825d04127c4f329c51b0c2e4a675d1" hidden="1">'18c53111308d43aab267384a519957a'!$M$2:$N$9</definedName>
    <definedName name="DBFtargetdcf560040bed4902ba5454aeab693781" hidden="1">'14dd9bda95184ba38ea90f18c43a59a'!$E$2:$F$3</definedName>
    <definedName name="DBFtargete223f53e195445d4974222663834433e" hidden="1">PortfolioTradeGroupingIds!$B$1:$D$2</definedName>
    <definedName name="DBFtargete70e1b5a6bc34bc697caefb45d583190" hidden="1">PortfolioFxForwardData!$B$1:$J$3</definedName>
    <definedName name="DBFtargetec7f92fdfe3142ecb8e59d1bd9dcfd1d" hidden="1">PortfolioFxOptionData!$B$1:$W$2</definedName>
    <definedName name="DBFtargetf69d36e23e654383966eefac0fe47686" hidden="1">f24bd64a232f407d843a5b8c554535e!$E$2:$F$9</definedName>
    <definedName name="DBFtargetfba7acd9efee4f34b15a4390d95e0a96" hidden="1">dd794c9870bb4bb7a10bb921455c2e4!$I$2:$J$3</definedName>
    <definedName name="DBFtargetfd67489179db41ab8474d5941a7c2e9b" hidden="1">PortfolioFloatingLegFloors!$B$1:$F$2</definedName>
    <definedName name="DBFtargetfe94cf0c1f04427bb9e242920d4cdaa0" hidden="1">'18c53111308d43aab267384a519957a'!$Y$2:$Z$9</definedName>
    <definedName name="DBFtargetfff0591e7d674b41beadeb5b5a3cf7e0" hidden="1">PortfolioCashflowDataCashflow!$B$1:$F$2</definedName>
    <definedName name="DBMapperPortfolioCashflowDataCashflow">PortfolioCashflowDataCashflow!$B$1:$F$2</definedName>
    <definedName name="DBMapperPortfolioFixedLegCPIRates">PortfolioFixedLegCPIRates!$B$1:$F$61</definedName>
    <definedName name="DBMapperPortfolioFloatingLegCaps">PortfolioFloatingLegCaps!$B$1:$F$2</definedName>
    <definedName name="DBMapperPortfolioFloatingLegFloors">PortfolioFloatingLegFloors!$B$1:$F$2</definedName>
    <definedName name="DBMapperPortfolioFloatingLegGearings">PortfolioFloatingLegGearings!$B$1:$F$2</definedName>
    <definedName name="DBMapperPortfolioFloatingLegSpreads">PortfolioFloatingLegSpreads!$B$1:$F$61</definedName>
    <definedName name="DBMapperPortfolioFxForwardData">PortfolioFxForwardData!$B$1:$J$3</definedName>
    <definedName name="DBMapperPortfolioFxOptionData">PortfolioFxOptionData!$B$1:$W$2</definedName>
    <definedName name="DBMapperPortfolioLegAmortizations">PortfolioLegAmortizations!$B$1:$L$8</definedName>
    <definedName name="DBMapperPortfolioLegData">PortfolioLegData!$B$1:$AJ$124</definedName>
    <definedName name="DBMapperPortfolioLegNotionals">PortfolioLegNotionals!$B$1:$F$123</definedName>
    <definedName name="DBMapperPortfolioScheduleDataRules">PortfolioScheduleDataRules!$B$1:$U$122</definedName>
    <definedName name="DBMapperPortfolioSwapData">PortfolioSwapData!$B$1:$C$23</definedName>
    <definedName name="DBMapperPortfolioSwaptionData">PortfolioSwaptionData!$B$1:$Q$2</definedName>
    <definedName name="DBMapperPortfolioTradeGroupingIds">PortfolioTradeGroupingIds!$B$1:$D$2</definedName>
    <definedName name="DBMapperPortfolioTrades">PortfolioTrades!$B$1:$I$93</definedName>
    <definedName name="EndOfMonthLookup">'c7c0734628d74dd6a729e41c19b1e65'!$M$2:$N$9</definedName>
    <definedName name="EnvelopeCounterPartyLookup">e433809dc5244e86b6642db7d898dea!$C$2:$D$6</definedName>
    <definedName name="EnvelopeNettingSetIdLookup">e433809dc5244e86b6642db7d898dea!$E$2:$F$43</definedName>
    <definedName name="ExterneDaten_1" localSheetId="1" hidden="1">PortfolioCashflowDataCashflow!$B$1:$E$2</definedName>
    <definedName name="ExterneDaten_1" localSheetId="3" hidden="1">PortfolioFixedLegCPIRates!$B$1:$E$61</definedName>
    <definedName name="ExterneDaten_1" localSheetId="5" hidden="1">PortfolioFloatingLegCaps!$B$1:$E$2</definedName>
    <definedName name="ExterneDaten_1" localSheetId="7" hidden="1">PortfolioFloatingLegFloors!$B$1:$E$2</definedName>
    <definedName name="ExterneDaten_1" localSheetId="9" hidden="1">PortfolioFloatingLegGearings!$B$1:$E$2</definedName>
    <definedName name="ExterneDaten_1" localSheetId="11" hidden="1">PortfolioFloatingLegSpreads!$B$1:$E$61</definedName>
    <definedName name="ExterneDaten_1" localSheetId="13" hidden="1">PortfolioFxForwardData!$B$1:$G$3</definedName>
    <definedName name="ExterneDaten_1" localSheetId="15" hidden="1">PortfolioFxOptionData!$B$1:$N$2</definedName>
    <definedName name="ExterneDaten_1" localSheetId="17" hidden="1">PortfolioLegAmortizations!$B$1:$I$8</definedName>
    <definedName name="ExterneDaten_1" localSheetId="19" hidden="1">PortfolioLegData!$B$1:$U$124</definedName>
    <definedName name="ExterneDaten_1" localSheetId="21" hidden="1">PortfolioLegNotionals!$B$1:$E$123</definedName>
    <definedName name="ExterneDaten_1" localSheetId="23" hidden="1">PortfolioScheduleDataRules!$B$1:$N$122</definedName>
    <definedName name="ExterneDaten_1" localSheetId="25" hidden="1">PortfolioSwapData!$B$1:$B$23</definedName>
    <definedName name="ExterneDaten_1" localSheetId="27" hidden="1">PortfolioSwaptionData!$B$1:$J$2</definedName>
    <definedName name="ExterneDaten_1" localSheetId="29" hidden="1">PortfolioTradeGroupingIds!$B$1:$C$2</definedName>
    <definedName name="ExterneDaten_1" localSheetId="31" hidden="1">PortfolioTrades!$B$1:$F$93</definedName>
    <definedName name="FloatingLegIndexNameLookup">'18c53111308d43aab267384a519957a'!$W$2:$X$1147</definedName>
    <definedName name="FloatingLegIsAveragedLookup">'18c53111308d43aab267384a519957a'!$AA$2:$AB$9</definedName>
    <definedName name="FloatingLegIsInArrearsLookup">'18c53111308d43aab267384a519957a'!$Y$2:$Z$9</definedName>
    <definedName name="FloatingLegIsNotResettingXCCYLookup">'18c53111308d43aab267384a519957a'!$AC$2:$AD$9</definedName>
    <definedName name="FXResetForeignCurrencyLookup">'18c53111308d43aab267384a519957a'!$S$2:$T$65</definedName>
    <definedName name="FXResetFXIndexLookup">'18c53111308d43aab267384a519957a'!$U$2:$V$1147</definedName>
    <definedName name="LegDataIdLookup">'c7c0734628d74dd6a729e41c19b1e65'!$C$2:$D$124</definedName>
    <definedName name="LegTypeLookup">'18c53111308d43aab267384a519957a'!$E$2:$F$7</definedName>
    <definedName name="NotionalAmortizingExchangeLookup">'18c53111308d43aab267384a519957a'!$Q$2:$R$9</definedName>
    <definedName name="NotionalFinalExchangeLookup">'18c53111308d43aab267384a519957a'!$O$2:$P$9</definedName>
    <definedName name="NotionalInitialExchangeLookup">'18c53111308d43aab267384a519957a'!$M$2:$N$9</definedName>
    <definedName name="OptionDataLongShortLookup">'14dd9bda95184ba38ea90f18c43a59a'!$C$2:$D$3</definedName>
    <definedName name="OptionDataOptionTypeLookup">'14dd9bda95184ba38ea90f18c43a59a'!$E$2:$F$3</definedName>
    <definedName name="OptionDataPayOffAtExpiryLookup">'14dd9bda95184ba38ea90f18c43a59a'!$K$2:$L$9</definedName>
    <definedName name="OptionDataPremiumCurrencyLookup">'14dd9bda95184ba38ea90f18c43a59a'!$M$2:$N$65</definedName>
    <definedName name="OptionDataSettlementLookup">'14dd9bda95184ba38ea90f18c43a59a'!$I$2:$J$3</definedName>
    <definedName name="OptionDataStyleLookup">'14dd9bda95184ba38ea90f18c43a59a'!$G$2:$H$4</definedName>
    <definedName name="PayerLookup">'18c53111308d43aab267384a519957a'!$C$2:$D$9</definedName>
    <definedName name="PaymentConventionLookup">'18c53111308d43aab267384a519957a'!$I$2:$J$20</definedName>
    <definedName name="RuleNameLookup">'c7c0734628d74dd6a729e41c19b1e65'!$K$2:$L$10</definedName>
    <definedName name="SoldCurrencyLookup">dd794c9870bb4bb7a10bb921455c2e4!$E$2:$F$65</definedName>
    <definedName name="TermConventionLookup">'c7c0734628d74dd6a729e41c19b1e65'!$I$2:$J$20</definedName>
    <definedName name="TradeActionIdLookup">'c7c0734628d74dd6a729e41c19b1e65'!$A$2:$B$4</definedName>
    <definedName name="TradeIdLookup">'8b99551144fa49dbbe3fd1cd7fbcee8'!$A$2:$B$93</definedName>
    <definedName name="TradeTypeLookup">e433809dc5244e86b6642db7d898dea!$A$2:$B$13</definedName>
    <definedName name="TypeLookup">f24bd64a232f407d843a5b8c554535e!$C$2:$D$5</definedName>
    <definedName name="UnderflowLookup">f24bd64a232f407d843a5b8c554535e!$E$2:$F$9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31" l="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H2" i="31"/>
  <c r="H3"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H80" i="31"/>
  <c r="H81" i="31"/>
  <c r="H82" i="31"/>
  <c r="H83" i="31"/>
  <c r="H84" i="31"/>
  <c r="H85" i="31"/>
  <c r="H86" i="31"/>
  <c r="H87" i="31"/>
  <c r="H88" i="31"/>
  <c r="H89" i="31"/>
  <c r="H90" i="31"/>
  <c r="H91" i="31"/>
  <c r="H92" i="31"/>
  <c r="H93" i="31"/>
  <c r="I2" i="31"/>
  <c r="I3" i="31"/>
  <c r="I4" i="31"/>
  <c r="I5" i="31"/>
  <c r="I6" i="31"/>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2" i="31"/>
  <c r="I53" i="31"/>
  <c r="I54" i="31"/>
  <c r="I55" i="31"/>
  <c r="I56" i="31"/>
  <c r="I57" i="31"/>
  <c r="I58" i="31"/>
  <c r="I59" i="31"/>
  <c r="I60" i="31"/>
  <c r="I61" i="31"/>
  <c r="I62" i="31"/>
  <c r="I63" i="31"/>
  <c r="I64" i="31"/>
  <c r="I65" i="31"/>
  <c r="I66" i="31"/>
  <c r="I67" i="31"/>
  <c r="I68" i="31"/>
  <c r="I69" i="31"/>
  <c r="I70" i="31"/>
  <c r="I71" i="31"/>
  <c r="I72" i="31"/>
  <c r="I73" i="31"/>
  <c r="I74" i="31"/>
  <c r="I75" i="31"/>
  <c r="I76" i="31"/>
  <c r="I77" i="31"/>
  <c r="I78" i="31"/>
  <c r="I79" i="31"/>
  <c r="I80" i="31"/>
  <c r="I81" i="31"/>
  <c r="I82" i="31"/>
  <c r="I83" i="31"/>
  <c r="I84" i="31"/>
  <c r="I85" i="31"/>
  <c r="I86" i="31"/>
  <c r="I87" i="31"/>
  <c r="I88" i="31"/>
  <c r="I89" i="31"/>
  <c r="I90" i="31"/>
  <c r="I91" i="31"/>
  <c r="I92" i="31"/>
  <c r="I93" i="31"/>
  <c r="C2" i="25"/>
  <c r="C3" i="25"/>
  <c r="C4" i="25"/>
  <c r="C5" i="25"/>
  <c r="C6" i="25"/>
  <c r="C7" i="25"/>
  <c r="C8" i="25"/>
  <c r="C9" i="25"/>
  <c r="C10" i="25"/>
  <c r="C11" i="25"/>
  <c r="C12" i="25"/>
  <c r="C13" i="25"/>
  <c r="C14" i="25"/>
  <c r="C15" i="25"/>
  <c r="C16" i="25"/>
  <c r="C17" i="25"/>
  <c r="C18" i="25"/>
  <c r="C19" i="25"/>
  <c r="C20" i="25"/>
  <c r="C21" i="25"/>
  <c r="C22" i="25"/>
  <c r="C23" i="25"/>
  <c r="O2" i="23"/>
  <c r="O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P2" i="23"/>
  <c r="P3" i="23"/>
  <c r="P4" i="23"/>
  <c r="P5" i="23"/>
  <c r="P6" i="23"/>
  <c r="P7" i="23"/>
  <c r="P8" i="23"/>
  <c r="P9" i="23"/>
  <c r="P10" i="23"/>
  <c r="P11" i="23"/>
  <c r="P12" i="23"/>
  <c r="P13" i="23"/>
  <c r="P14" i="23"/>
  <c r="P15" i="23"/>
  <c r="P16" i="23"/>
  <c r="P17" i="23"/>
  <c r="P18" i="23"/>
  <c r="P19" i="23"/>
  <c r="P20" i="23"/>
  <c r="P21" i="23"/>
  <c r="P22" i="23"/>
  <c r="P23" i="23"/>
  <c r="P24" i="23"/>
  <c r="P25" i="23"/>
  <c r="P26" i="23"/>
  <c r="P27" i="23"/>
  <c r="P28" i="23"/>
  <c r="P29" i="23"/>
  <c r="P30" i="23"/>
  <c r="P31" i="23"/>
  <c r="P32" i="23"/>
  <c r="P33" i="23"/>
  <c r="P34" i="23"/>
  <c r="P35" i="23"/>
  <c r="P36" i="23"/>
  <c r="P37" i="23"/>
  <c r="P38" i="23"/>
  <c r="P39" i="23"/>
  <c r="P40" i="23"/>
  <c r="P41" i="23"/>
  <c r="P42" i="23"/>
  <c r="P43" i="23"/>
  <c r="P44" i="23"/>
  <c r="P45" i="23"/>
  <c r="P46" i="23"/>
  <c r="P47" i="23"/>
  <c r="P48" i="23"/>
  <c r="P49" i="23"/>
  <c r="P50" i="23"/>
  <c r="P51" i="23"/>
  <c r="P52" i="23"/>
  <c r="P53" i="23"/>
  <c r="P54" i="23"/>
  <c r="P55" i="23"/>
  <c r="P56" i="23"/>
  <c r="P57" i="23"/>
  <c r="P58" i="23"/>
  <c r="P59" i="23"/>
  <c r="P60" i="23"/>
  <c r="P61" i="23"/>
  <c r="P62" i="23"/>
  <c r="P63" i="23"/>
  <c r="P64" i="23"/>
  <c r="P65" i="23"/>
  <c r="P66" i="23"/>
  <c r="P67" i="23"/>
  <c r="P68" i="23"/>
  <c r="P69" i="23"/>
  <c r="P70" i="23"/>
  <c r="P71" i="23"/>
  <c r="P72" i="23"/>
  <c r="P73" i="23"/>
  <c r="P74" i="23"/>
  <c r="P75" i="23"/>
  <c r="P76" i="23"/>
  <c r="P77" i="23"/>
  <c r="P78" i="23"/>
  <c r="P79" i="23"/>
  <c r="P80" i="23"/>
  <c r="P81" i="23"/>
  <c r="P82" i="23"/>
  <c r="P83" i="23"/>
  <c r="P84" i="23"/>
  <c r="P85" i="23"/>
  <c r="P86" i="23"/>
  <c r="P87" i="23"/>
  <c r="P88" i="23"/>
  <c r="P89" i="23"/>
  <c r="P90" i="23"/>
  <c r="P91" i="23"/>
  <c r="P92" i="23"/>
  <c r="P93" i="23"/>
  <c r="P94" i="23"/>
  <c r="P95" i="23"/>
  <c r="P96" i="23"/>
  <c r="P97" i="23"/>
  <c r="P98" i="23"/>
  <c r="P99" i="23"/>
  <c r="P100" i="23"/>
  <c r="P101" i="23"/>
  <c r="P102" i="23"/>
  <c r="P103" i="23"/>
  <c r="P104" i="23"/>
  <c r="P105" i="23"/>
  <c r="P106" i="23"/>
  <c r="P107" i="23"/>
  <c r="P108" i="23"/>
  <c r="P109" i="23"/>
  <c r="P110" i="23"/>
  <c r="P111" i="23"/>
  <c r="P112" i="23"/>
  <c r="P113" i="23"/>
  <c r="P114" i="23"/>
  <c r="P115" i="23"/>
  <c r="P116" i="23"/>
  <c r="P117" i="23"/>
  <c r="P118" i="23"/>
  <c r="P119" i="23"/>
  <c r="P120" i="23"/>
  <c r="P121" i="23"/>
  <c r="P122" i="23"/>
  <c r="Q2" i="23"/>
  <c r="Q3" i="23"/>
  <c r="Q4" i="23"/>
  <c r="Q5" i="23"/>
  <c r="Q6" i="23"/>
  <c r="Q7" i="23"/>
  <c r="Q8" i="23"/>
  <c r="Q9" i="23"/>
  <c r="Q10" i="23"/>
  <c r="Q11" i="23"/>
  <c r="Q12" i="23"/>
  <c r="Q13" i="23"/>
  <c r="Q14" i="23"/>
  <c r="Q15" i="23"/>
  <c r="Q16" i="23"/>
  <c r="Q17" i="23"/>
  <c r="Q18" i="23"/>
  <c r="Q19" i="23"/>
  <c r="Q20" i="23"/>
  <c r="Q21" i="23"/>
  <c r="Q22" i="23"/>
  <c r="Q23" i="23"/>
  <c r="Q24" i="23"/>
  <c r="Q25" i="23"/>
  <c r="Q26" i="23"/>
  <c r="Q27" i="23"/>
  <c r="Q28" i="23"/>
  <c r="Q29" i="23"/>
  <c r="Q30" i="23"/>
  <c r="Q31" i="23"/>
  <c r="Q32" i="23"/>
  <c r="Q33" i="23"/>
  <c r="Q34" i="23"/>
  <c r="Q35" i="23"/>
  <c r="Q36" i="23"/>
  <c r="Q37" i="23"/>
  <c r="Q38" i="23"/>
  <c r="Q39" i="23"/>
  <c r="Q40" i="23"/>
  <c r="Q41" i="23"/>
  <c r="Q42" i="23"/>
  <c r="Q43" i="23"/>
  <c r="Q44" i="23"/>
  <c r="Q45" i="23"/>
  <c r="Q46" i="23"/>
  <c r="Q47" i="23"/>
  <c r="Q48" i="23"/>
  <c r="Q49" i="23"/>
  <c r="Q50" i="23"/>
  <c r="Q51" i="23"/>
  <c r="Q52" i="23"/>
  <c r="Q53" i="23"/>
  <c r="Q54" i="23"/>
  <c r="Q55" i="23"/>
  <c r="Q56" i="23"/>
  <c r="Q57" i="23"/>
  <c r="Q58" i="23"/>
  <c r="Q59" i="23"/>
  <c r="Q60" i="23"/>
  <c r="Q61" i="23"/>
  <c r="Q62" i="23"/>
  <c r="Q63" i="23"/>
  <c r="Q64" i="23"/>
  <c r="Q65" i="23"/>
  <c r="Q66" i="23"/>
  <c r="Q67" i="23"/>
  <c r="Q68" i="23"/>
  <c r="Q69" i="23"/>
  <c r="Q70" i="23"/>
  <c r="Q71" i="23"/>
  <c r="Q72" i="23"/>
  <c r="Q73" i="23"/>
  <c r="Q74" i="23"/>
  <c r="Q75" i="23"/>
  <c r="Q76" i="23"/>
  <c r="Q77" i="23"/>
  <c r="Q78" i="23"/>
  <c r="Q79" i="23"/>
  <c r="Q80" i="23"/>
  <c r="Q81" i="23"/>
  <c r="Q82" i="23"/>
  <c r="Q83" i="23"/>
  <c r="Q84" i="23"/>
  <c r="Q85" i="23"/>
  <c r="Q86" i="23"/>
  <c r="Q87" i="23"/>
  <c r="Q88" i="23"/>
  <c r="Q89" i="23"/>
  <c r="Q90" i="23"/>
  <c r="Q91" i="23"/>
  <c r="Q92" i="23"/>
  <c r="Q93" i="23"/>
  <c r="Q94" i="23"/>
  <c r="Q95" i="23"/>
  <c r="Q96" i="23"/>
  <c r="Q97" i="23"/>
  <c r="Q98" i="23"/>
  <c r="Q99" i="23"/>
  <c r="Q100" i="23"/>
  <c r="Q101" i="23"/>
  <c r="Q102" i="23"/>
  <c r="Q103" i="23"/>
  <c r="Q104" i="23"/>
  <c r="Q105" i="23"/>
  <c r="Q106" i="23"/>
  <c r="Q107" i="23"/>
  <c r="Q108" i="23"/>
  <c r="Q109" i="23"/>
  <c r="Q110" i="23"/>
  <c r="Q111" i="23"/>
  <c r="Q112" i="23"/>
  <c r="Q113" i="23"/>
  <c r="Q114" i="23"/>
  <c r="Q115" i="23"/>
  <c r="Q116" i="23"/>
  <c r="Q117" i="23"/>
  <c r="Q118" i="23"/>
  <c r="Q119" i="23"/>
  <c r="Q120" i="23"/>
  <c r="Q121" i="23"/>
  <c r="Q122" i="23"/>
  <c r="R2" i="23"/>
  <c r="R3" i="23"/>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2" i="23"/>
  <c r="R33" i="23"/>
  <c r="R34" i="23"/>
  <c r="R35" i="23"/>
  <c r="R36"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62" i="23"/>
  <c r="R63" i="23"/>
  <c r="R64" i="23"/>
  <c r="R65" i="23"/>
  <c r="R66" i="23"/>
  <c r="R67" i="23"/>
  <c r="R68" i="23"/>
  <c r="R69" i="23"/>
  <c r="R70" i="23"/>
  <c r="R71" i="23"/>
  <c r="R72" i="23"/>
  <c r="R73" i="23"/>
  <c r="R74" i="23"/>
  <c r="R75" i="23"/>
  <c r="R76" i="23"/>
  <c r="R77" i="23"/>
  <c r="R78" i="23"/>
  <c r="R79" i="23"/>
  <c r="R80" i="23"/>
  <c r="R81" i="23"/>
  <c r="R82" i="23"/>
  <c r="R83" i="23"/>
  <c r="R84" i="23"/>
  <c r="R85" i="23"/>
  <c r="R86" i="23"/>
  <c r="R87" i="23"/>
  <c r="R88" i="23"/>
  <c r="R89" i="23"/>
  <c r="R90" i="23"/>
  <c r="R91" i="23"/>
  <c r="R92" i="23"/>
  <c r="R93" i="23"/>
  <c r="R94" i="23"/>
  <c r="R95" i="23"/>
  <c r="R96" i="23"/>
  <c r="R97" i="23"/>
  <c r="R98" i="23"/>
  <c r="R99" i="23"/>
  <c r="R100" i="23"/>
  <c r="R101" i="23"/>
  <c r="R102" i="23"/>
  <c r="R103" i="23"/>
  <c r="R104" i="23"/>
  <c r="R105" i="23"/>
  <c r="R106" i="23"/>
  <c r="R107" i="23"/>
  <c r="R108" i="23"/>
  <c r="R109" i="23"/>
  <c r="R110" i="23"/>
  <c r="R111" i="23"/>
  <c r="R112" i="23"/>
  <c r="R113" i="23"/>
  <c r="R114" i="23"/>
  <c r="R115" i="23"/>
  <c r="R116" i="23"/>
  <c r="R117" i="23"/>
  <c r="R118" i="23"/>
  <c r="R119" i="23"/>
  <c r="R120" i="23"/>
  <c r="R121" i="23"/>
  <c r="R122" i="23"/>
  <c r="S2" i="23"/>
  <c r="S3" i="23"/>
  <c r="S4" i="23"/>
  <c r="S5" i="23"/>
  <c r="S6" i="23"/>
  <c r="S7" i="23"/>
  <c r="S8" i="23"/>
  <c r="S9" i="23"/>
  <c r="S10" i="23"/>
  <c r="S11" i="23"/>
  <c r="S12" i="23"/>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54" i="23"/>
  <c r="S55" i="23"/>
  <c r="S56" i="23"/>
  <c r="S57" i="23"/>
  <c r="S58" i="23"/>
  <c r="S59" i="23"/>
  <c r="S60" i="23"/>
  <c r="S61" i="23"/>
  <c r="S62" i="23"/>
  <c r="S63" i="23"/>
  <c r="S64" i="23"/>
  <c r="S65" i="23"/>
  <c r="S66" i="23"/>
  <c r="S67" i="23"/>
  <c r="S68" i="23"/>
  <c r="S69" i="23"/>
  <c r="S70" i="23"/>
  <c r="S71" i="23"/>
  <c r="S72" i="23"/>
  <c r="S73" i="23"/>
  <c r="S74" i="23"/>
  <c r="S75" i="23"/>
  <c r="S76" i="23"/>
  <c r="S77" i="23"/>
  <c r="S78" i="23"/>
  <c r="S79" i="23"/>
  <c r="S80" i="23"/>
  <c r="S81" i="23"/>
  <c r="S82" i="23"/>
  <c r="S83" i="23"/>
  <c r="S84" i="23"/>
  <c r="S85" i="23"/>
  <c r="S86" i="23"/>
  <c r="S87" i="23"/>
  <c r="S88" i="23"/>
  <c r="S89" i="23"/>
  <c r="S90" i="23"/>
  <c r="S91" i="23"/>
  <c r="S92" i="23"/>
  <c r="S93" i="23"/>
  <c r="S94" i="23"/>
  <c r="S95" i="23"/>
  <c r="S96" i="23"/>
  <c r="S97" i="23"/>
  <c r="S98" i="23"/>
  <c r="S99" i="23"/>
  <c r="S100" i="23"/>
  <c r="S101" i="23"/>
  <c r="S102" i="23"/>
  <c r="S103" i="23"/>
  <c r="S104" i="23"/>
  <c r="S105" i="23"/>
  <c r="S106" i="23"/>
  <c r="S107" i="23"/>
  <c r="S108" i="23"/>
  <c r="S109" i="23"/>
  <c r="S110" i="23"/>
  <c r="S111" i="23"/>
  <c r="S112" i="23"/>
  <c r="S113" i="23"/>
  <c r="S114" i="23"/>
  <c r="S115" i="23"/>
  <c r="S116" i="23"/>
  <c r="S117" i="23"/>
  <c r="S118" i="23"/>
  <c r="S119" i="23"/>
  <c r="S120" i="23"/>
  <c r="S121" i="23"/>
  <c r="S122" i="23"/>
  <c r="T2" i="23"/>
  <c r="T3" i="23"/>
  <c r="T4" i="23"/>
  <c r="T5" i="23"/>
  <c r="T6" i="23"/>
  <c r="T7" i="23"/>
  <c r="T8" i="23"/>
  <c r="T9" i="23"/>
  <c r="T10" i="23"/>
  <c r="T11" i="23"/>
  <c r="T12" i="23"/>
  <c r="T13" i="23"/>
  <c r="T14" i="23"/>
  <c r="T15" i="23"/>
  <c r="T16" i="23"/>
  <c r="T17" i="23"/>
  <c r="T18" i="23"/>
  <c r="T19" i="23"/>
  <c r="T20" i="23"/>
  <c r="T21" i="23"/>
  <c r="T22" i="23"/>
  <c r="T23" i="23"/>
  <c r="T24" i="23"/>
  <c r="T25" i="23"/>
  <c r="T26" i="23"/>
  <c r="T27" i="23"/>
  <c r="T28" i="23"/>
  <c r="T29" i="23"/>
  <c r="T30" i="23"/>
  <c r="T31" i="23"/>
  <c r="T32" i="23"/>
  <c r="T33" i="23"/>
  <c r="T34" i="23"/>
  <c r="T35" i="23"/>
  <c r="T36" i="23"/>
  <c r="T37" i="23"/>
  <c r="T38" i="23"/>
  <c r="T39" i="23"/>
  <c r="T40" i="23"/>
  <c r="T41" i="23"/>
  <c r="T42" i="23"/>
  <c r="T43" i="23"/>
  <c r="T44" i="23"/>
  <c r="T45" i="23"/>
  <c r="T46" i="23"/>
  <c r="T47" i="23"/>
  <c r="T48" i="23"/>
  <c r="T49" i="23"/>
  <c r="T50" i="23"/>
  <c r="T51" i="23"/>
  <c r="T52" i="23"/>
  <c r="T53" i="23"/>
  <c r="T54" i="23"/>
  <c r="T55" i="23"/>
  <c r="T56" i="23"/>
  <c r="T57" i="23"/>
  <c r="T58" i="23"/>
  <c r="T59" i="23"/>
  <c r="T60" i="23"/>
  <c r="T61" i="23"/>
  <c r="T62" i="23"/>
  <c r="T63" i="23"/>
  <c r="T64" i="23"/>
  <c r="T65" i="23"/>
  <c r="T66" i="23"/>
  <c r="T67" i="23"/>
  <c r="T68" i="23"/>
  <c r="T69" i="23"/>
  <c r="T70" i="23"/>
  <c r="T71" i="23"/>
  <c r="T72" i="23"/>
  <c r="T73" i="23"/>
  <c r="T74" i="23"/>
  <c r="T75" i="23"/>
  <c r="T76" i="23"/>
  <c r="T77" i="23"/>
  <c r="T78" i="23"/>
  <c r="T79" i="23"/>
  <c r="T80" i="23"/>
  <c r="T81" i="23"/>
  <c r="T82" i="23"/>
  <c r="T83" i="23"/>
  <c r="T84" i="23"/>
  <c r="T85" i="23"/>
  <c r="T86" i="23"/>
  <c r="T87" i="23"/>
  <c r="T88" i="23"/>
  <c r="T89" i="23"/>
  <c r="T90" i="23"/>
  <c r="T91" i="23"/>
  <c r="T92" i="23"/>
  <c r="T93" i="23"/>
  <c r="T94" i="23"/>
  <c r="T95" i="23"/>
  <c r="T96" i="23"/>
  <c r="T97" i="23"/>
  <c r="T98" i="23"/>
  <c r="T99" i="23"/>
  <c r="T100" i="23"/>
  <c r="T101" i="23"/>
  <c r="T102" i="23"/>
  <c r="T103" i="23"/>
  <c r="T104" i="23"/>
  <c r="T105" i="23"/>
  <c r="T106" i="23"/>
  <c r="T107" i="23"/>
  <c r="T108" i="23"/>
  <c r="T109" i="23"/>
  <c r="T110" i="23"/>
  <c r="T111" i="23"/>
  <c r="T112" i="23"/>
  <c r="T113" i="23"/>
  <c r="T114" i="23"/>
  <c r="T115" i="23"/>
  <c r="T116" i="23"/>
  <c r="T117" i="23"/>
  <c r="T118" i="23"/>
  <c r="T119" i="23"/>
  <c r="T120" i="23"/>
  <c r="T121" i="23"/>
  <c r="T122" i="23"/>
  <c r="U2" i="23"/>
  <c r="U3" i="23"/>
  <c r="U4" i="23"/>
  <c r="U5" i="23"/>
  <c r="U6" i="23"/>
  <c r="U7" i="23"/>
  <c r="U8" i="23"/>
  <c r="U9" i="23"/>
  <c r="U10" i="23"/>
  <c r="U11" i="23"/>
  <c r="U12" i="23"/>
  <c r="U13" i="23"/>
  <c r="U14" i="23"/>
  <c r="U15" i="23"/>
  <c r="U16" i="23"/>
  <c r="U17" i="23"/>
  <c r="U18" i="23"/>
  <c r="U19" i="23"/>
  <c r="U20" i="23"/>
  <c r="U21" i="23"/>
  <c r="U22" i="23"/>
  <c r="U23" i="23"/>
  <c r="U24" i="23"/>
  <c r="U25" i="23"/>
  <c r="U26" i="23"/>
  <c r="U27" i="23"/>
  <c r="U28" i="23"/>
  <c r="U29" i="23"/>
  <c r="U30" i="23"/>
  <c r="U31" i="23"/>
  <c r="U32" i="23"/>
  <c r="U33" i="23"/>
  <c r="U34" i="23"/>
  <c r="U35" i="23"/>
  <c r="U36" i="23"/>
  <c r="U37" i="23"/>
  <c r="U38" i="23"/>
  <c r="U39" i="23"/>
  <c r="U40" i="23"/>
  <c r="U41" i="23"/>
  <c r="U42" i="23"/>
  <c r="U43" i="23"/>
  <c r="U44" i="23"/>
  <c r="U45" i="23"/>
  <c r="U46" i="23"/>
  <c r="U47" i="23"/>
  <c r="U48" i="23"/>
  <c r="U49" i="23"/>
  <c r="U50" i="23"/>
  <c r="U51" i="23"/>
  <c r="U52" i="23"/>
  <c r="U53" i="23"/>
  <c r="U54" i="23"/>
  <c r="U55" i="23"/>
  <c r="U56" i="23"/>
  <c r="U57" i="23"/>
  <c r="U58" i="23"/>
  <c r="U59" i="23"/>
  <c r="U60" i="23"/>
  <c r="U61" i="23"/>
  <c r="U62" i="23"/>
  <c r="U63" i="23"/>
  <c r="U64" i="23"/>
  <c r="U65" i="23"/>
  <c r="U66" i="23"/>
  <c r="U67" i="23"/>
  <c r="U68" i="23"/>
  <c r="U69" i="23"/>
  <c r="U70" i="23"/>
  <c r="U71" i="23"/>
  <c r="U72" i="23"/>
  <c r="U73" i="23"/>
  <c r="U74" i="23"/>
  <c r="U75" i="23"/>
  <c r="U76" i="23"/>
  <c r="U77" i="23"/>
  <c r="U78" i="23"/>
  <c r="U79" i="23"/>
  <c r="U80" i="23"/>
  <c r="U81" i="23"/>
  <c r="U82" i="23"/>
  <c r="U83" i="23"/>
  <c r="U84" i="23"/>
  <c r="U85" i="23"/>
  <c r="U86" i="23"/>
  <c r="U87" i="23"/>
  <c r="U88" i="23"/>
  <c r="U89" i="23"/>
  <c r="U90" i="23"/>
  <c r="U91" i="23"/>
  <c r="U92" i="23"/>
  <c r="U93" i="23"/>
  <c r="U94" i="23"/>
  <c r="U95" i="23"/>
  <c r="U96" i="23"/>
  <c r="U97" i="23"/>
  <c r="U98" i="23"/>
  <c r="U99" i="23"/>
  <c r="U100" i="23"/>
  <c r="U101" i="23"/>
  <c r="U102" i="23"/>
  <c r="U103" i="23"/>
  <c r="U104" i="23"/>
  <c r="U105" i="23"/>
  <c r="U106" i="23"/>
  <c r="U107" i="23"/>
  <c r="U108" i="23"/>
  <c r="U109" i="23"/>
  <c r="U110" i="23"/>
  <c r="U111" i="23"/>
  <c r="U112" i="23"/>
  <c r="U113" i="23"/>
  <c r="U114" i="23"/>
  <c r="U115" i="23"/>
  <c r="U116" i="23"/>
  <c r="U117" i="23"/>
  <c r="U118" i="23"/>
  <c r="U119" i="23"/>
  <c r="U120" i="23"/>
  <c r="U121" i="23"/>
  <c r="U122" i="23"/>
  <c r="F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V2" i="19"/>
  <c r="V3" i="19"/>
  <c r="V4" i="19"/>
  <c r="V5" i="19"/>
  <c r="V6" i="19"/>
  <c r="V7" i="19"/>
  <c r="V8" i="19"/>
  <c r="V9" i="19"/>
  <c r="V10" i="19"/>
  <c r="V11" i="19"/>
  <c r="V12" i="19"/>
  <c r="V13" i="19"/>
  <c r="V14" i="19"/>
  <c r="V15" i="19"/>
  <c r="V16" i="19"/>
  <c r="V17" i="19"/>
  <c r="V18" i="19"/>
  <c r="V19" i="19"/>
  <c r="V20" i="19"/>
  <c r="V21" i="19"/>
  <c r="V22" i="19"/>
  <c r="V23" i="19"/>
  <c r="V24" i="19"/>
  <c r="V25" i="19"/>
  <c r="V26" i="19"/>
  <c r="V27" i="19"/>
  <c r="V28" i="19"/>
  <c r="V29" i="19"/>
  <c r="V30" i="19"/>
  <c r="V31" i="19"/>
  <c r="V32" i="19"/>
  <c r="V33" i="19"/>
  <c r="V34" i="19"/>
  <c r="V35" i="19"/>
  <c r="V36" i="19"/>
  <c r="V37" i="19"/>
  <c r="V38" i="19"/>
  <c r="V39" i="19"/>
  <c r="V40" i="19"/>
  <c r="V41" i="19"/>
  <c r="V42" i="19"/>
  <c r="V43" i="19"/>
  <c r="V44" i="19"/>
  <c r="V45" i="19"/>
  <c r="V46" i="19"/>
  <c r="V47" i="19"/>
  <c r="V48" i="19"/>
  <c r="V49" i="19"/>
  <c r="V50" i="19"/>
  <c r="V51" i="19"/>
  <c r="V52" i="19"/>
  <c r="V53" i="19"/>
  <c r="V54" i="19"/>
  <c r="V55" i="19"/>
  <c r="V56" i="19"/>
  <c r="V57" i="19"/>
  <c r="V58" i="19"/>
  <c r="V59" i="19"/>
  <c r="V60" i="19"/>
  <c r="V61" i="19"/>
  <c r="V62" i="19"/>
  <c r="V63" i="19"/>
  <c r="V64" i="19"/>
  <c r="V65" i="19"/>
  <c r="V66" i="19"/>
  <c r="V67" i="19"/>
  <c r="V68" i="19"/>
  <c r="V69" i="19"/>
  <c r="V70" i="19"/>
  <c r="V71" i="19"/>
  <c r="V72" i="19"/>
  <c r="V73" i="19"/>
  <c r="V74" i="19"/>
  <c r="V75" i="19"/>
  <c r="V76" i="19"/>
  <c r="V77" i="19"/>
  <c r="V78" i="19"/>
  <c r="V79" i="19"/>
  <c r="V80" i="19"/>
  <c r="V81" i="19"/>
  <c r="V82" i="19"/>
  <c r="V83" i="19"/>
  <c r="V84" i="19"/>
  <c r="V85" i="19"/>
  <c r="V86" i="19"/>
  <c r="V87" i="19"/>
  <c r="V88" i="19"/>
  <c r="V89" i="19"/>
  <c r="V90" i="19"/>
  <c r="V91" i="19"/>
  <c r="V92" i="19"/>
  <c r="V93" i="19"/>
  <c r="V94" i="19"/>
  <c r="V95" i="19"/>
  <c r="V96" i="19"/>
  <c r="V97" i="19"/>
  <c r="V98" i="19"/>
  <c r="V99" i="19"/>
  <c r="V100" i="19"/>
  <c r="V101" i="19"/>
  <c r="V102" i="19"/>
  <c r="V103" i="19"/>
  <c r="V104" i="19"/>
  <c r="V105" i="19"/>
  <c r="V106" i="19"/>
  <c r="V107" i="19"/>
  <c r="V108" i="19"/>
  <c r="V109" i="19"/>
  <c r="V110" i="19"/>
  <c r="V111" i="19"/>
  <c r="V112" i="19"/>
  <c r="V113" i="19"/>
  <c r="V114" i="19"/>
  <c r="V115" i="19"/>
  <c r="V116" i="19"/>
  <c r="V117" i="19"/>
  <c r="V118" i="19"/>
  <c r="V119" i="19"/>
  <c r="V120" i="19"/>
  <c r="V121" i="19"/>
  <c r="V122" i="19"/>
  <c r="V123" i="19"/>
  <c r="V124" i="19"/>
  <c r="W2" i="19"/>
  <c r="W3" i="19"/>
  <c r="W4" i="19"/>
  <c r="W5" i="19"/>
  <c r="W6" i="19"/>
  <c r="W7" i="19"/>
  <c r="W8" i="19"/>
  <c r="W9" i="19"/>
  <c r="W10" i="19"/>
  <c r="W11" i="19"/>
  <c r="W12" i="19"/>
  <c r="W13" i="19"/>
  <c r="W14" i="19"/>
  <c r="W15" i="19"/>
  <c r="W16" i="19"/>
  <c r="W17" i="19"/>
  <c r="W18" i="19"/>
  <c r="W19" i="19"/>
  <c r="W20" i="19"/>
  <c r="W21" i="19"/>
  <c r="W22" i="19"/>
  <c r="W23" i="19"/>
  <c r="W24" i="19"/>
  <c r="W25" i="19"/>
  <c r="W26" i="19"/>
  <c r="W27" i="19"/>
  <c r="W28" i="19"/>
  <c r="W29" i="19"/>
  <c r="W30" i="19"/>
  <c r="W31" i="19"/>
  <c r="W32" i="19"/>
  <c r="W33" i="19"/>
  <c r="W34" i="19"/>
  <c r="W35" i="19"/>
  <c r="W36" i="19"/>
  <c r="W37" i="19"/>
  <c r="W38" i="19"/>
  <c r="W39" i="19"/>
  <c r="W40" i="19"/>
  <c r="W41" i="19"/>
  <c r="W42" i="19"/>
  <c r="W43" i="19"/>
  <c r="W44" i="19"/>
  <c r="W45" i="19"/>
  <c r="W46" i="19"/>
  <c r="W47" i="19"/>
  <c r="W48" i="19"/>
  <c r="W49" i="19"/>
  <c r="W50" i="19"/>
  <c r="W51" i="19"/>
  <c r="W52" i="19"/>
  <c r="W53" i="19"/>
  <c r="W54" i="19"/>
  <c r="W55" i="19"/>
  <c r="W56" i="19"/>
  <c r="W57" i="19"/>
  <c r="W58" i="19"/>
  <c r="W59" i="19"/>
  <c r="W60" i="19"/>
  <c r="W61" i="19"/>
  <c r="W62" i="19"/>
  <c r="W63" i="19"/>
  <c r="W64" i="19"/>
  <c r="W65" i="19"/>
  <c r="W66" i="19"/>
  <c r="W67" i="19"/>
  <c r="W68" i="19"/>
  <c r="W69" i="19"/>
  <c r="W70" i="19"/>
  <c r="W71" i="19"/>
  <c r="W72" i="19"/>
  <c r="W73" i="19"/>
  <c r="W74" i="19"/>
  <c r="W75" i="19"/>
  <c r="W76" i="19"/>
  <c r="W77" i="19"/>
  <c r="W78" i="19"/>
  <c r="W79" i="19"/>
  <c r="W80" i="19"/>
  <c r="W81" i="19"/>
  <c r="W82" i="19"/>
  <c r="W83" i="19"/>
  <c r="W84" i="19"/>
  <c r="W85" i="19"/>
  <c r="W86" i="19"/>
  <c r="W87" i="19"/>
  <c r="W88" i="19"/>
  <c r="W89" i="19"/>
  <c r="W90" i="19"/>
  <c r="W91" i="19"/>
  <c r="W92" i="19"/>
  <c r="W93" i="19"/>
  <c r="W94" i="19"/>
  <c r="W95" i="19"/>
  <c r="W96" i="19"/>
  <c r="W97" i="19"/>
  <c r="W98" i="19"/>
  <c r="W99" i="19"/>
  <c r="W100" i="19"/>
  <c r="W101" i="19"/>
  <c r="W102" i="19"/>
  <c r="W103" i="19"/>
  <c r="W104" i="19"/>
  <c r="W105" i="19"/>
  <c r="W106" i="19"/>
  <c r="W107" i="19"/>
  <c r="W108" i="19"/>
  <c r="W109" i="19"/>
  <c r="W110" i="19"/>
  <c r="W111" i="19"/>
  <c r="W112" i="19"/>
  <c r="W113" i="19"/>
  <c r="W114" i="19"/>
  <c r="W115" i="19"/>
  <c r="W116" i="19"/>
  <c r="W117" i="19"/>
  <c r="W118" i="19"/>
  <c r="W119" i="19"/>
  <c r="W120" i="19"/>
  <c r="W121" i="19"/>
  <c r="W122" i="19"/>
  <c r="W123" i="19"/>
  <c r="W124" i="19"/>
  <c r="X2" i="19"/>
  <c r="X3" i="19"/>
  <c r="X4" i="19"/>
  <c r="X5" i="19"/>
  <c r="X6" i="19"/>
  <c r="X7" i="19"/>
  <c r="X8" i="19"/>
  <c r="X9" i="19"/>
  <c r="X10" i="19"/>
  <c r="X11" i="19"/>
  <c r="X12" i="19"/>
  <c r="X13" i="19"/>
  <c r="X14" i="19"/>
  <c r="X15" i="19"/>
  <c r="X16" i="19"/>
  <c r="X17" i="19"/>
  <c r="X18" i="19"/>
  <c r="X19" i="19"/>
  <c r="X20" i="19"/>
  <c r="X21" i="19"/>
  <c r="X22" i="19"/>
  <c r="X23" i="19"/>
  <c r="X24" i="19"/>
  <c r="X25" i="19"/>
  <c r="X26" i="19"/>
  <c r="X27" i="19"/>
  <c r="X28" i="19"/>
  <c r="X29" i="19"/>
  <c r="X30" i="19"/>
  <c r="X31" i="19"/>
  <c r="X32" i="19"/>
  <c r="X33" i="19"/>
  <c r="X34" i="19"/>
  <c r="X35" i="19"/>
  <c r="X36" i="19"/>
  <c r="X37" i="19"/>
  <c r="X38" i="19"/>
  <c r="X39" i="19"/>
  <c r="X40" i="19"/>
  <c r="X41" i="19"/>
  <c r="X42" i="19"/>
  <c r="X43" i="19"/>
  <c r="X44" i="19"/>
  <c r="X45" i="19"/>
  <c r="X46" i="19"/>
  <c r="X47" i="19"/>
  <c r="X48" i="19"/>
  <c r="X49" i="19"/>
  <c r="X50" i="19"/>
  <c r="X51" i="19"/>
  <c r="X52" i="19"/>
  <c r="X53" i="19"/>
  <c r="X54" i="19"/>
  <c r="X55" i="19"/>
  <c r="X56" i="19"/>
  <c r="X57" i="19"/>
  <c r="X58" i="19"/>
  <c r="X59" i="19"/>
  <c r="X60" i="19"/>
  <c r="X61" i="19"/>
  <c r="X62" i="19"/>
  <c r="X63" i="19"/>
  <c r="X64" i="19"/>
  <c r="X65" i="19"/>
  <c r="X66" i="19"/>
  <c r="X67" i="19"/>
  <c r="X68" i="19"/>
  <c r="X69" i="19"/>
  <c r="X70" i="19"/>
  <c r="X71" i="19"/>
  <c r="X72" i="19"/>
  <c r="X73" i="19"/>
  <c r="X74" i="19"/>
  <c r="X75" i="19"/>
  <c r="X76" i="19"/>
  <c r="X77" i="19"/>
  <c r="X78" i="19"/>
  <c r="X79" i="19"/>
  <c r="X80" i="19"/>
  <c r="X81" i="19"/>
  <c r="X82" i="19"/>
  <c r="X83" i="19"/>
  <c r="X84" i="19"/>
  <c r="X85" i="19"/>
  <c r="X86" i="19"/>
  <c r="X87" i="19"/>
  <c r="X88" i="19"/>
  <c r="X89" i="19"/>
  <c r="X90" i="19"/>
  <c r="X91" i="19"/>
  <c r="X92" i="19"/>
  <c r="X93" i="19"/>
  <c r="X94" i="19"/>
  <c r="X95" i="19"/>
  <c r="X96" i="19"/>
  <c r="X97" i="19"/>
  <c r="X98" i="19"/>
  <c r="X99" i="19"/>
  <c r="X100" i="19"/>
  <c r="X101" i="19"/>
  <c r="X102" i="19"/>
  <c r="X103" i="19"/>
  <c r="X104" i="19"/>
  <c r="X105" i="19"/>
  <c r="X106" i="19"/>
  <c r="X107" i="19"/>
  <c r="X108" i="19"/>
  <c r="X109" i="19"/>
  <c r="X110" i="19"/>
  <c r="X111" i="19"/>
  <c r="X112" i="19"/>
  <c r="X113" i="19"/>
  <c r="X114" i="19"/>
  <c r="X115" i="19"/>
  <c r="X116" i="19"/>
  <c r="X117" i="19"/>
  <c r="X118" i="19"/>
  <c r="X119" i="19"/>
  <c r="X120" i="19"/>
  <c r="X121" i="19"/>
  <c r="X122" i="19"/>
  <c r="X123" i="19"/>
  <c r="X124" i="19"/>
  <c r="Y2" i="19"/>
  <c r="Y3" i="19"/>
  <c r="Y4" i="19"/>
  <c r="Y5" i="19"/>
  <c r="Y6" i="19"/>
  <c r="Y7" i="19"/>
  <c r="Y8" i="19"/>
  <c r="Y9" i="19"/>
  <c r="Y10" i="19"/>
  <c r="Y11" i="19"/>
  <c r="Y12" i="19"/>
  <c r="Y13" i="19"/>
  <c r="Y14" i="19"/>
  <c r="Y15" i="19"/>
  <c r="Y16" i="19"/>
  <c r="Y17" i="19"/>
  <c r="Y18" i="19"/>
  <c r="Y19" i="19"/>
  <c r="Y20" i="19"/>
  <c r="Y21" i="19"/>
  <c r="Y22" i="19"/>
  <c r="Y23" i="19"/>
  <c r="Y24" i="19"/>
  <c r="Y25" i="19"/>
  <c r="Y26" i="19"/>
  <c r="Y27" i="19"/>
  <c r="Y28" i="19"/>
  <c r="Y29" i="19"/>
  <c r="Y30" i="19"/>
  <c r="Y31" i="19"/>
  <c r="Y32" i="19"/>
  <c r="Y33" i="19"/>
  <c r="Y34" i="19"/>
  <c r="Y35" i="19"/>
  <c r="Y36" i="19"/>
  <c r="Y37" i="19"/>
  <c r="Y38" i="19"/>
  <c r="Y39" i="19"/>
  <c r="Y40" i="19"/>
  <c r="Y41" i="19"/>
  <c r="Y42" i="19"/>
  <c r="Y43" i="19"/>
  <c r="Y44" i="19"/>
  <c r="Y45" i="19"/>
  <c r="Y46" i="19"/>
  <c r="Y47" i="19"/>
  <c r="Y48" i="19"/>
  <c r="Y49" i="19"/>
  <c r="Y50" i="19"/>
  <c r="Y51" i="19"/>
  <c r="Y52" i="19"/>
  <c r="Y53" i="19"/>
  <c r="Y54" i="19"/>
  <c r="Y55" i="19"/>
  <c r="Y56" i="19"/>
  <c r="Y57" i="19"/>
  <c r="Y58" i="19"/>
  <c r="Y59" i="19"/>
  <c r="Y60" i="19"/>
  <c r="Y61" i="19"/>
  <c r="Y62" i="19"/>
  <c r="Y63" i="19"/>
  <c r="Y64" i="19"/>
  <c r="Y65" i="19"/>
  <c r="Y66" i="19"/>
  <c r="Y67" i="19"/>
  <c r="Y68" i="19"/>
  <c r="Y69" i="19"/>
  <c r="Y70" i="19"/>
  <c r="Y71" i="19"/>
  <c r="Y72" i="19"/>
  <c r="Y73" i="19"/>
  <c r="Y74" i="19"/>
  <c r="Y75" i="19"/>
  <c r="Y76" i="19"/>
  <c r="Y77" i="19"/>
  <c r="Y78" i="19"/>
  <c r="Y79" i="19"/>
  <c r="Y80" i="19"/>
  <c r="Y81" i="19"/>
  <c r="Y82" i="19"/>
  <c r="Y83" i="19"/>
  <c r="Y84" i="19"/>
  <c r="Y85" i="19"/>
  <c r="Y86" i="19"/>
  <c r="Y87" i="19"/>
  <c r="Y88" i="19"/>
  <c r="Y89" i="19"/>
  <c r="Y90" i="19"/>
  <c r="Y91" i="19"/>
  <c r="Y92" i="19"/>
  <c r="Y93" i="19"/>
  <c r="Y94" i="19"/>
  <c r="Y95" i="19"/>
  <c r="Y96" i="19"/>
  <c r="Y97" i="19"/>
  <c r="Y98" i="19"/>
  <c r="Y99" i="19"/>
  <c r="Y100" i="19"/>
  <c r="Y101" i="19"/>
  <c r="Y102" i="19"/>
  <c r="Y103" i="19"/>
  <c r="Y104" i="19"/>
  <c r="Y105" i="19"/>
  <c r="Y106" i="19"/>
  <c r="Y107" i="19"/>
  <c r="Y108" i="19"/>
  <c r="Y109" i="19"/>
  <c r="Y110" i="19"/>
  <c r="Y111" i="19"/>
  <c r="Y112" i="19"/>
  <c r="Y113" i="19"/>
  <c r="Y114" i="19"/>
  <c r="Y115" i="19"/>
  <c r="Y116" i="19"/>
  <c r="Y117" i="19"/>
  <c r="Y118" i="19"/>
  <c r="Y119" i="19"/>
  <c r="Y120" i="19"/>
  <c r="Y121" i="19"/>
  <c r="Y122" i="19"/>
  <c r="Y123" i="19"/>
  <c r="Y124" i="19"/>
  <c r="Z2" i="19"/>
  <c r="Z3" i="19"/>
  <c r="Z4" i="19"/>
  <c r="Z5" i="19"/>
  <c r="Z6" i="19"/>
  <c r="Z7" i="19"/>
  <c r="Z8" i="19"/>
  <c r="Z9" i="19"/>
  <c r="Z10" i="19"/>
  <c r="Z11" i="19"/>
  <c r="Z12" i="19"/>
  <c r="Z13" i="19"/>
  <c r="Z14" i="19"/>
  <c r="Z15" i="19"/>
  <c r="Z16" i="19"/>
  <c r="Z17" i="19"/>
  <c r="Z18" i="19"/>
  <c r="Z19" i="19"/>
  <c r="Z20" i="19"/>
  <c r="Z21" i="19"/>
  <c r="Z22" i="19"/>
  <c r="Z23" i="19"/>
  <c r="Z24" i="19"/>
  <c r="Z25" i="19"/>
  <c r="Z26" i="19"/>
  <c r="Z27" i="19"/>
  <c r="Z28" i="19"/>
  <c r="Z29" i="19"/>
  <c r="Z30" i="19"/>
  <c r="Z31" i="19"/>
  <c r="Z32" i="19"/>
  <c r="Z33" i="19"/>
  <c r="Z34" i="19"/>
  <c r="Z35" i="19"/>
  <c r="Z36" i="19"/>
  <c r="Z37" i="19"/>
  <c r="Z38" i="19"/>
  <c r="Z39" i="19"/>
  <c r="Z40" i="19"/>
  <c r="Z41" i="19"/>
  <c r="Z42" i="19"/>
  <c r="Z43" i="19"/>
  <c r="Z44" i="19"/>
  <c r="Z45" i="19"/>
  <c r="Z46" i="19"/>
  <c r="Z47" i="19"/>
  <c r="Z48" i="19"/>
  <c r="Z49" i="19"/>
  <c r="Z50" i="19"/>
  <c r="Z51" i="19"/>
  <c r="Z52" i="19"/>
  <c r="Z53" i="19"/>
  <c r="Z54" i="19"/>
  <c r="Z55" i="19"/>
  <c r="Z56" i="19"/>
  <c r="Z57" i="19"/>
  <c r="Z58" i="19"/>
  <c r="Z59" i="19"/>
  <c r="Z60" i="19"/>
  <c r="Z61" i="19"/>
  <c r="Z62" i="19"/>
  <c r="Z63" i="19"/>
  <c r="Z64" i="19"/>
  <c r="Z65" i="19"/>
  <c r="Z66" i="19"/>
  <c r="Z67" i="19"/>
  <c r="Z68" i="19"/>
  <c r="Z69" i="19"/>
  <c r="Z70" i="19"/>
  <c r="Z71" i="19"/>
  <c r="Z72" i="19"/>
  <c r="Z73" i="19"/>
  <c r="Z74" i="19"/>
  <c r="Z75" i="19"/>
  <c r="Z76" i="19"/>
  <c r="Z77" i="19"/>
  <c r="Z78" i="19"/>
  <c r="Z79" i="19"/>
  <c r="Z80" i="19"/>
  <c r="Z81" i="19"/>
  <c r="Z82" i="19"/>
  <c r="Z83" i="19"/>
  <c r="Z84" i="19"/>
  <c r="Z85" i="19"/>
  <c r="Z86" i="19"/>
  <c r="Z87" i="19"/>
  <c r="Z88" i="19"/>
  <c r="Z89" i="19"/>
  <c r="Z90" i="19"/>
  <c r="Z91" i="19"/>
  <c r="Z92" i="19"/>
  <c r="Z93" i="19"/>
  <c r="Z94" i="19"/>
  <c r="Z95" i="19"/>
  <c r="Z96" i="19"/>
  <c r="Z97" i="19"/>
  <c r="Z98" i="19"/>
  <c r="Z99" i="19"/>
  <c r="Z100" i="19"/>
  <c r="Z101" i="19"/>
  <c r="Z102" i="19"/>
  <c r="Z103" i="19"/>
  <c r="Z104" i="19"/>
  <c r="Z105" i="19"/>
  <c r="Z106" i="19"/>
  <c r="Z107" i="19"/>
  <c r="Z108" i="19"/>
  <c r="Z109" i="19"/>
  <c r="Z110" i="19"/>
  <c r="Z111" i="19"/>
  <c r="Z112" i="19"/>
  <c r="Z113" i="19"/>
  <c r="Z114" i="19"/>
  <c r="Z115" i="19"/>
  <c r="Z116" i="19"/>
  <c r="Z117" i="19"/>
  <c r="Z118" i="19"/>
  <c r="Z119" i="19"/>
  <c r="Z120" i="19"/>
  <c r="Z121" i="19"/>
  <c r="Z122" i="19"/>
  <c r="Z123" i="19"/>
  <c r="Z124" i="19"/>
  <c r="AA2" i="19"/>
  <c r="AA3" i="19"/>
  <c r="AA4" i="19"/>
  <c r="AA5" i="19"/>
  <c r="AA6" i="19"/>
  <c r="AA7" i="19"/>
  <c r="AA8" i="19"/>
  <c r="AA9" i="19"/>
  <c r="AA10" i="19"/>
  <c r="AA11" i="19"/>
  <c r="AA12" i="19"/>
  <c r="AA13" i="19"/>
  <c r="AA14" i="19"/>
  <c r="AA15" i="19"/>
  <c r="AA16" i="19"/>
  <c r="AA17" i="19"/>
  <c r="AA18" i="19"/>
  <c r="AA19" i="19"/>
  <c r="AA20" i="19"/>
  <c r="AA21" i="19"/>
  <c r="AA22" i="19"/>
  <c r="AA23" i="19"/>
  <c r="AA24" i="19"/>
  <c r="AA25" i="19"/>
  <c r="AA26" i="19"/>
  <c r="AA27" i="19"/>
  <c r="AA28" i="19"/>
  <c r="AA29" i="19"/>
  <c r="AA30" i="19"/>
  <c r="AA31" i="19"/>
  <c r="AA32" i="19"/>
  <c r="AA33" i="19"/>
  <c r="AA34" i="19"/>
  <c r="AA35" i="19"/>
  <c r="AA36" i="19"/>
  <c r="AA37" i="19"/>
  <c r="AA38" i="19"/>
  <c r="AA39" i="19"/>
  <c r="AA40" i="19"/>
  <c r="AA41" i="19"/>
  <c r="AA42" i="19"/>
  <c r="AA43" i="19"/>
  <c r="AA44" i="19"/>
  <c r="AA45" i="19"/>
  <c r="AA46" i="19"/>
  <c r="AA47" i="19"/>
  <c r="AA48" i="19"/>
  <c r="AA49" i="19"/>
  <c r="AA50" i="19"/>
  <c r="AA51" i="19"/>
  <c r="AA52" i="19"/>
  <c r="AA53" i="19"/>
  <c r="AA54" i="19"/>
  <c r="AA55" i="19"/>
  <c r="AA56" i="19"/>
  <c r="AA57" i="19"/>
  <c r="AA58" i="19"/>
  <c r="AA59" i="19"/>
  <c r="AA60" i="19"/>
  <c r="AA61" i="19"/>
  <c r="AA62" i="19"/>
  <c r="AA63" i="19"/>
  <c r="AA64" i="19"/>
  <c r="AA65" i="19"/>
  <c r="AA66" i="19"/>
  <c r="AA67" i="19"/>
  <c r="AA68" i="19"/>
  <c r="AA69" i="19"/>
  <c r="AA70" i="19"/>
  <c r="AA71" i="19"/>
  <c r="AA72" i="19"/>
  <c r="AA73" i="19"/>
  <c r="AA74" i="19"/>
  <c r="AA75" i="19"/>
  <c r="AA76" i="19"/>
  <c r="AA77" i="19"/>
  <c r="AA78" i="19"/>
  <c r="AA79" i="19"/>
  <c r="AA80" i="19"/>
  <c r="AA81" i="19"/>
  <c r="AA82" i="19"/>
  <c r="AA83" i="19"/>
  <c r="AA84" i="19"/>
  <c r="AA85" i="19"/>
  <c r="AA86" i="19"/>
  <c r="AA87" i="19"/>
  <c r="AA88" i="19"/>
  <c r="AA89" i="19"/>
  <c r="AA90" i="19"/>
  <c r="AA91" i="19"/>
  <c r="AA92" i="19"/>
  <c r="AA93" i="19"/>
  <c r="AA94" i="19"/>
  <c r="AA95" i="19"/>
  <c r="AA96" i="19"/>
  <c r="AA97" i="19"/>
  <c r="AA98" i="19"/>
  <c r="AA99" i="19"/>
  <c r="AA100" i="19"/>
  <c r="AA101" i="19"/>
  <c r="AA102" i="19"/>
  <c r="AA103" i="19"/>
  <c r="AA104" i="19"/>
  <c r="AA105" i="19"/>
  <c r="AA106" i="19"/>
  <c r="AA107" i="19"/>
  <c r="AA108" i="19"/>
  <c r="AA109" i="19"/>
  <c r="AA110" i="19"/>
  <c r="AA111" i="19"/>
  <c r="AA112" i="19"/>
  <c r="AA113" i="19"/>
  <c r="AA114" i="19"/>
  <c r="AA115" i="19"/>
  <c r="AA116" i="19"/>
  <c r="AA117" i="19"/>
  <c r="AA118" i="19"/>
  <c r="AA119" i="19"/>
  <c r="AA120" i="19"/>
  <c r="AA121" i="19"/>
  <c r="AA122" i="19"/>
  <c r="AA123" i="19"/>
  <c r="AA124" i="19"/>
  <c r="AB2" i="19"/>
  <c r="AB3" i="19"/>
  <c r="AB4" i="19"/>
  <c r="AB5" i="19"/>
  <c r="AB6" i="19"/>
  <c r="AB7" i="19"/>
  <c r="AB8" i="19"/>
  <c r="AB9" i="19"/>
  <c r="AB10" i="19"/>
  <c r="AB11" i="19"/>
  <c r="AB12" i="19"/>
  <c r="AB13" i="19"/>
  <c r="AB14" i="19"/>
  <c r="AB15" i="19"/>
  <c r="AB16" i="19"/>
  <c r="AB17" i="19"/>
  <c r="AB18" i="19"/>
  <c r="AB19" i="19"/>
  <c r="AB20" i="19"/>
  <c r="AB21" i="19"/>
  <c r="AB22" i="19"/>
  <c r="AB23" i="19"/>
  <c r="AB24" i="19"/>
  <c r="AB25" i="19"/>
  <c r="AB26" i="19"/>
  <c r="AB27" i="19"/>
  <c r="AB28" i="19"/>
  <c r="AB29" i="19"/>
  <c r="AB30" i="19"/>
  <c r="AB31" i="19"/>
  <c r="AB32" i="19"/>
  <c r="AB33" i="19"/>
  <c r="AB34" i="19"/>
  <c r="AB35" i="19"/>
  <c r="AB36" i="19"/>
  <c r="AB37" i="19"/>
  <c r="AB38" i="19"/>
  <c r="AB39" i="19"/>
  <c r="AB40" i="19"/>
  <c r="AB41" i="19"/>
  <c r="AB42" i="19"/>
  <c r="AB43" i="19"/>
  <c r="AB44" i="19"/>
  <c r="AB45" i="19"/>
  <c r="AB46" i="19"/>
  <c r="AB47" i="19"/>
  <c r="AB48" i="19"/>
  <c r="AB49" i="19"/>
  <c r="AB50" i="19"/>
  <c r="AB51" i="19"/>
  <c r="AB52" i="19"/>
  <c r="AB53" i="19"/>
  <c r="AB54" i="19"/>
  <c r="AB55" i="19"/>
  <c r="AB56" i="19"/>
  <c r="AB57" i="19"/>
  <c r="AB58" i="19"/>
  <c r="AB59" i="19"/>
  <c r="AB60" i="19"/>
  <c r="AB61" i="19"/>
  <c r="AB62" i="19"/>
  <c r="AB63" i="19"/>
  <c r="AB64" i="19"/>
  <c r="AB65" i="19"/>
  <c r="AB66" i="19"/>
  <c r="AB67" i="19"/>
  <c r="AB68" i="19"/>
  <c r="AB69" i="19"/>
  <c r="AB70" i="19"/>
  <c r="AB71" i="19"/>
  <c r="AB72" i="19"/>
  <c r="AB73" i="19"/>
  <c r="AB74" i="19"/>
  <c r="AB75" i="19"/>
  <c r="AB76" i="19"/>
  <c r="AB77" i="19"/>
  <c r="AB78" i="19"/>
  <c r="AB79" i="19"/>
  <c r="AB80" i="19"/>
  <c r="AB81" i="19"/>
  <c r="AB82" i="19"/>
  <c r="AB83" i="19"/>
  <c r="AB84" i="19"/>
  <c r="AB85" i="19"/>
  <c r="AB86" i="19"/>
  <c r="AB87" i="19"/>
  <c r="AB88" i="19"/>
  <c r="AB89" i="19"/>
  <c r="AB90" i="19"/>
  <c r="AB91" i="19"/>
  <c r="AB92" i="19"/>
  <c r="AB93" i="19"/>
  <c r="AB94" i="19"/>
  <c r="AB95" i="19"/>
  <c r="AB96" i="19"/>
  <c r="AB97" i="19"/>
  <c r="AB98" i="19"/>
  <c r="AB99" i="19"/>
  <c r="AB100" i="19"/>
  <c r="AB101" i="19"/>
  <c r="AB102" i="19"/>
  <c r="AB103" i="19"/>
  <c r="AB104" i="19"/>
  <c r="AB105" i="19"/>
  <c r="AB106" i="19"/>
  <c r="AB107" i="19"/>
  <c r="AB108" i="19"/>
  <c r="AB109" i="19"/>
  <c r="AB110" i="19"/>
  <c r="AB111" i="19"/>
  <c r="AB112" i="19"/>
  <c r="AB113" i="19"/>
  <c r="AB114" i="19"/>
  <c r="AB115" i="19"/>
  <c r="AB116" i="19"/>
  <c r="AB117" i="19"/>
  <c r="AB118" i="19"/>
  <c r="AB119" i="19"/>
  <c r="AB120" i="19"/>
  <c r="AB121" i="19"/>
  <c r="AB122" i="19"/>
  <c r="AB123" i="19"/>
  <c r="AB124" i="19"/>
  <c r="AC2" i="19"/>
  <c r="AC3" i="19"/>
  <c r="AC4" i="19"/>
  <c r="AC5" i="19"/>
  <c r="AC6" i="19"/>
  <c r="AC7" i="19"/>
  <c r="AC8" i="19"/>
  <c r="AC9" i="19"/>
  <c r="AC10" i="19"/>
  <c r="AC11" i="19"/>
  <c r="AC12" i="19"/>
  <c r="AC13" i="19"/>
  <c r="AC14" i="19"/>
  <c r="AC15" i="19"/>
  <c r="AC16" i="19"/>
  <c r="AC17" i="19"/>
  <c r="AC18" i="19"/>
  <c r="AC19" i="19"/>
  <c r="AC20" i="19"/>
  <c r="AC21" i="19"/>
  <c r="AC22" i="19"/>
  <c r="AC23" i="19"/>
  <c r="AC24" i="19"/>
  <c r="AC25" i="19"/>
  <c r="AC26" i="19"/>
  <c r="AC27" i="19"/>
  <c r="AC28" i="19"/>
  <c r="AC29" i="19"/>
  <c r="AC30" i="19"/>
  <c r="AC31" i="19"/>
  <c r="AC32" i="19"/>
  <c r="AC33" i="19"/>
  <c r="AC34" i="19"/>
  <c r="AC35" i="19"/>
  <c r="AC36" i="19"/>
  <c r="AC37" i="19"/>
  <c r="AC38" i="19"/>
  <c r="AC39" i="19"/>
  <c r="AC40" i="19"/>
  <c r="AC41" i="19"/>
  <c r="AC42" i="19"/>
  <c r="AC43" i="19"/>
  <c r="AC44" i="19"/>
  <c r="AC45" i="19"/>
  <c r="AC46" i="19"/>
  <c r="AC47" i="19"/>
  <c r="AC48" i="19"/>
  <c r="AC49" i="19"/>
  <c r="AC50" i="19"/>
  <c r="AC51" i="19"/>
  <c r="AC52" i="19"/>
  <c r="AC53" i="19"/>
  <c r="AC54" i="19"/>
  <c r="AC55" i="19"/>
  <c r="AC56" i="19"/>
  <c r="AC57" i="19"/>
  <c r="AC58" i="19"/>
  <c r="AC59" i="19"/>
  <c r="AC60" i="19"/>
  <c r="AC61" i="19"/>
  <c r="AC62" i="19"/>
  <c r="AC63" i="19"/>
  <c r="AC64" i="19"/>
  <c r="AC65" i="19"/>
  <c r="AC66" i="19"/>
  <c r="AC67" i="19"/>
  <c r="AC68" i="19"/>
  <c r="AC69" i="19"/>
  <c r="AC70" i="19"/>
  <c r="AC71" i="19"/>
  <c r="AC72" i="19"/>
  <c r="AC73" i="19"/>
  <c r="AC74" i="19"/>
  <c r="AC75" i="19"/>
  <c r="AC76" i="19"/>
  <c r="AC77" i="19"/>
  <c r="AC78" i="19"/>
  <c r="AC79" i="19"/>
  <c r="AC80" i="19"/>
  <c r="AC81" i="19"/>
  <c r="AC82" i="19"/>
  <c r="AC83" i="19"/>
  <c r="AC84" i="19"/>
  <c r="AC85" i="19"/>
  <c r="AC86" i="19"/>
  <c r="AC87" i="19"/>
  <c r="AC88" i="19"/>
  <c r="AC89" i="19"/>
  <c r="AC90" i="19"/>
  <c r="AC91" i="19"/>
  <c r="AC92" i="19"/>
  <c r="AC93" i="19"/>
  <c r="AC94" i="19"/>
  <c r="AC95" i="19"/>
  <c r="AC96" i="19"/>
  <c r="AC97" i="19"/>
  <c r="AC98" i="19"/>
  <c r="AC99" i="19"/>
  <c r="AC100" i="19"/>
  <c r="AC101" i="19"/>
  <c r="AC102" i="19"/>
  <c r="AC103" i="19"/>
  <c r="AC104" i="19"/>
  <c r="AC105" i="19"/>
  <c r="AC106" i="19"/>
  <c r="AC107" i="19"/>
  <c r="AC108" i="19"/>
  <c r="AC109" i="19"/>
  <c r="AC110" i="19"/>
  <c r="AC111" i="19"/>
  <c r="AC112" i="19"/>
  <c r="AC113" i="19"/>
  <c r="AC114" i="19"/>
  <c r="AC115" i="19"/>
  <c r="AC116" i="19"/>
  <c r="AC117" i="19"/>
  <c r="AC118" i="19"/>
  <c r="AC119" i="19"/>
  <c r="AC120" i="19"/>
  <c r="AC121" i="19"/>
  <c r="AC122" i="19"/>
  <c r="AC123" i="19"/>
  <c r="AC124" i="19"/>
  <c r="AD2" i="19"/>
  <c r="AD3" i="19"/>
  <c r="AD4" i="19"/>
  <c r="AD5" i="19"/>
  <c r="AD6" i="19"/>
  <c r="AD7" i="19"/>
  <c r="AD8" i="19"/>
  <c r="AD9" i="19"/>
  <c r="AD10" i="19"/>
  <c r="AD11" i="19"/>
  <c r="AD12" i="19"/>
  <c r="AD13" i="19"/>
  <c r="AD14" i="19"/>
  <c r="AD15" i="19"/>
  <c r="AD16" i="19"/>
  <c r="AD17" i="19"/>
  <c r="AD18" i="19"/>
  <c r="AD19" i="19"/>
  <c r="AD20" i="19"/>
  <c r="AD21" i="19"/>
  <c r="AD22" i="19"/>
  <c r="AD23" i="19"/>
  <c r="AD24" i="19"/>
  <c r="AD25" i="19"/>
  <c r="AD26" i="19"/>
  <c r="AD27" i="19"/>
  <c r="AD28" i="19"/>
  <c r="AD29" i="19"/>
  <c r="AD30" i="19"/>
  <c r="AD31" i="19"/>
  <c r="AD32" i="19"/>
  <c r="AD33" i="19"/>
  <c r="AD34" i="19"/>
  <c r="AD35" i="19"/>
  <c r="AD36" i="19"/>
  <c r="AD37" i="19"/>
  <c r="AD38" i="19"/>
  <c r="AD39" i="19"/>
  <c r="AD40" i="19"/>
  <c r="AD41" i="19"/>
  <c r="AD42" i="19"/>
  <c r="AD43" i="19"/>
  <c r="AD44" i="19"/>
  <c r="AD45" i="19"/>
  <c r="AD46" i="19"/>
  <c r="AD47" i="19"/>
  <c r="AD48" i="19"/>
  <c r="AD49" i="19"/>
  <c r="AD50" i="19"/>
  <c r="AD51" i="19"/>
  <c r="AD52" i="19"/>
  <c r="AD53" i="19"/>
  <c r="AD54" i="19"/>
  <c r="AD55" i="19"/>
  <c r="AD56" i="19"/>
  <c r="AD57" i="19"/>
  <c r="AD58" i="19"/>
  <c r="AD59" i="19"/>
  <c r="AD60" i="19"/>
  <c r="AD61" i="19"/>
  <c r="AD62" i="19"/>
  <c r="AD63" i="19"/>
  <c r="AD64" i="19"/>
  <c r="AD65" i="19"/>
  <c r="AD66" i="19"/>
  <c r="AD67" i="19"/>
  <c r="AD68" i="19"/>
  <c r="AD69" i="19"/>
  <c r="AD70" i="19"/>
  <c r="AD71" i="19"/>
  <c r="AD72" i="19"/>
  <c r="AD73" i="19"/>
  <c r="AD74" i="19"/>
  <c r="AD75" i="19"/>
  <c r="AD76" i="19"/>
  <c r="AD77" i="19"/>
  <c r="AD78" i="19"/>
  <c r="AD79" i="19"/>
  <c r="AD80" i="19"/>
  <c r="AD81" i="19"/>
  <c r="AD82" i="19"/>
  <c r="AD83" i="19"/>
  <c r="AD84" i="19"/>
  <c r="AD85" i="19"/>
  <c r="AD86" i="19"/>
  <c r="AD87" i="19"/>
  <c r="AD88" i="19"/>
  <c r="AD89" i="19"/>
  <c r="AD90" i="19"/>
  <c r="AD91" i="19"/>
  <c r="AD92" i="19"/>
  <c r="AD93" i="19"/>
  <c r="AD94" i="19"/>
  <c r="AD95" i="19"/>
  <c r="AD96" i="19"/>
  <c r="AD97" i="19"/>
  <c r="AD98" i="19"/>
  <c r="AD99" i="19"/>
  <c r="AD100" i="19"/>
  <c r="AD101" i="19"/>
  <c r="AD102" i="19"/>
  <c r="AD103" i="19"/>
  <c r="AD104" i="19"/>
  <c r="AD105" i="19"/>
  <c r="AD106" i="19"/>
  <c r="AD107" i="19"/>
  <c r="AD108" i="19"/>
  <c r="AD109" i="19"/>
  <c r="AD110" i="19"/>
  <c r="AD111" i="19"/>
  <c r="AD112" i="19"/>
  <c r="AD113" i="19"/>
  <c r="AD114" i="19"/>
  <c r="AD115" i="19"/>
  <c r="AD116" i="19"/>
  <c r="AD117" i="19"/>
  <c r="AD118" i="19"/>
  <c r="AD119" i="19"/>
  <c r="AD120" i="19"/>
  <c r="AD121" i="19"/>
  <c r="AD122" i="19"/>
  <c r="AD123" i="19"/>
  <c r="AD124" i="19"/>
  <c r="AE2" i="19"/>
  <c r="AE3" i="19"/>
  <c r="AE4" i="19"/>
  <c r="AE5" i="19"/>
  <c r="AE6" i="19"/>
  <c r="AE7" i="19"/>
  <c r="AE8" i="19"/>
  <c r="AE9" i="19"/>
  <c r="AE10" i="19"/>
  <c r="AE11" i="19"/>
  <c r="AE12" i="19"/>
  <c r="AE13" i="19"/>
  <c r="AE14" i="19"/>
  <c r="AE15" i="19"/>
  <c r="AE16" i="19"/>
  <c r="AE17" i="19"/>
  <c r="AE18" i="19"/>
  <c r="AE19" i="19"/>
  <c r="AE20" i="19"/>
  <c r="AE21" i="19"/>
  <c r="AE22" i="19"/>
  <c r="AE23" i="19"/>
  <c r="AE24" i="19"/>
  <c r="AE25" i="19"/>
  <c r="AE26" i="19"/>
  <c r="AE27" i="19"/>
  <c r="AE28" i="19"/>
  <c r="AE29" i="19"/>
  <c r="AE30" i="19"/>
  <c r="AE31" i="19"/>
  <c r="AE32" i="19"/>
  <c r="AE33" i="19"/>
  <c r="AE34" i="19"/>
  <c r="AE35" i="19"/>
  <c r="AE36" i="19"/>
  <c r="AE37" i="19"/>
  <c r="AE38" i="19"/>
  <c r="AE39" i="19"/>
  <c r="AE40" i="19"/>
  <c r="AE41" i="19"/>
  <c r="AE42" i="19"/>
  <c r="AE43" i="19"/>
  <c r="AE44" i="19"/>
  <c r="AE45" i="19"/>
  <c r="AE46" i="19"/>
  <c r="AE47" i="19"/>
  <c r="AE48" i="19"/>
  <c r="AE49" i="19"/>
  <c r="AE50" i="19"/>
  <c r="AE51" i="19"/>
  <c r="AE52" i="19"/>
  <c r="AE53" i="19"/>
  <c r="AE54" i="19"/>
  <c r="AE55" i="19"/>
  <c r="AE56" i="19"/>
  <c r="AE57" i="19"/>
  <c r="AE58" i="19"/>
  <c r="AE59" i="19"/>
  <c r="AE60" i="19"/>
  <c r="AE61" i="19"/>
  <c r="AE62" i="19"/>
  <c r="AE63" i="19"/>
  <c r="AE64" i="19"/>
  <c r="AE65" i="19"/>
  <c r="AE66" i="19"/>
  <c r="AE67" i="19"/>
  <c r="AE68" i="19"/>
  <c r="AE69" i="19"/>
  <c r="AE70" i="19"/>
  <c r="AE71" i="19"/>
  <c r="AE72" i="19"/>
  <c r="AE73" i="19"/>
  <c r="AE74" i="19"/>
  <c r="AE75" i="19"/>
  <c r="AE76" i="19"/>
  <c r="AE77" i="19"/>
  <c r="AE78" i="19"/>
  <c r="AE79" i="19"/>
  <c r="AE80" i="19"/>
  <c r="AE81" i="19"/>
  <c r="AE82" i="19"/>
  <c r="AE83" i="19"/>
  <c r="AE84" i="19"/>
  <c r="AE85" i="19"/>
  <c r="AE86" i="19"/>
  <c r="AE87" i="19"/>
  <c r="AE88" i="19"/>
  <c r="AE89" i="19"/>
  <c r="AE90" i="19"/>
  <c r="AE91" i="19"/>
  <c r="AE92" i="19"/>
  <c r="AE93" i="19"/>
  <c r="AE94" i="19"/>
  <c r="AE95" i="19"/>
  <c r="AE96" i="19"/>
  <c r="AE97" i="19"/>
  <c r="AE98" i="19"/>
  <c r="AE99" i="19"/>
  <c r="AE100" i="19"/>
  <c r="AE101" i="19"/>
  <c r="AE102" i="19"/>
  <c r="AE103" i="19"/>
  <c r="AE104" i="19"/>
  <c r="AE105" i="19"/>
  <c r="AE106" i="19"/>
  <c r="AE107" i="19"/>
  <c r="AE108" i="19"/>
  <c r="AE109" i="19"/>
  <c r="AE110" i="19"/>
  <c r="AE111" i="19"/>
  <c r="AE112" i="19"/>
  <c r="AE113" i="19"/>
  <c r="AE114" i="19"/>
  <c r="AE115" i="19"/>
  <c r="AE116" i="19"/>
  <c r="AE117" i="19"/>
  <c r="AE118" i="19"/>
  <c r="AE119" i="19"/>
  <c r="AE120" i="19"/>
  <c r="AE121" i="19"/>
  <c r="AE122" i="19"/>
  <c r="AE123" i="19"/>
  <c r="AE124" i="19"/>
  <c r="AF2" i="19"/>
  <c r="AF3" i="19"/>
  <c r="AF4" i="19"/>
  <c r="AF5" i="19"/>
  <c r="AF6" i="19"/>
  <c r="AF7" i="19"/>
  <c r="AF8" i="19"/>
  <c r="AF9" i="19"/>
  <c r="AF10" i="19"/>
  <c r="AF11" i="19"/>
  <c r="AF12" i="19"/>
  <c r="AF13" i="19"/>
  <c r="AF14" i="19"/>
  <c r="AF15" i="19"/>
  <c r="AF16" i="19"/>
  <c r="AF17" i="19"/>
  <c r="AF18" i="19"/>
  <c r="AF19" i="19"/>
  <c r="AF20" i="19"/>
  <c r="AF21" i="19"/>
  <c r="AF22" i="19"/>
  <c r="AF23" i="19"/>
  <c r="AF24" i="19"/>
  <c r="AF25" i="19"/>
  <c r="AF26" i="19"/>
  <c r="AF27" i="19"/>
  <c r="AF28" i="19"/>
  <c r="AF29" i="19"/>
  <c r="AF30" i="19"/>
  <c r="AF31" i="19"/>
  <c r="AF32" i="19"/>
  <c r="AF33" i="19"/>
  <c r="AF34" i="19"/>
  <c r="AF35" i="19"/>
  <c r="AF36" i="19"/>
  <c r="AF37" i="19"/>
  <c r="AF38" i="19"/>
  <c r="AF39" i="19"/>
  <c r="AF40" i="19"/>
  <c r="AF41" i="19"/>
  <c r="AF42" i="19"/>
  <c r="AF43" i="19"/>
  <c r="AF44" i="19"/>
  <c r="AF45" i="19"/>
  <c r="AF46" i="19"/>
  <c r="AF47" i="19"/>
  <c r="AF48" i="19"/>
  <c r="AF49" i="19"/>
  <c r="AF50" i="19"/>
  <c r="AF51" i="19"/>
  <c r="AF52" i="19"/>
  <c r="AF53" i="19"/>
  <c r="AF54" i="19"/>
  <c r="AF55" i="19"/>
  <c r="AF56" i="19"/>
  <c r="AF57" i="19"/>
  <c r="AF58" i="19"/>
  <c r="AF59" i="19"/>
  <c r="AF60" i="19"/>
  <c r="AF61" i="19"/>
  <c r="AF62" i="19"/>
  <c r="AF63" i="19"/>
  <c r="AF64" i="19"/>
  <c r="AF65" i="19"/>
  <c r="AF66" i="19"/>
  <c r="AF67" i="19"/>
  <c r="AF68" i="19"/>
  <c r="AF69" i="19"/>
  <c r="AF70" i="19"/>
  <c r="AF71" i="19"/>
  <c r="AF72" i="19"/>
  <c r="AF73" i="19"/>
  <c r="AF74" i="19"/>
  <c r="AF75" i="19"/>
  <c r="AF76" i="19"/>
  <c r="AF77" i="19"/>
  <c r="AF78" i="19"/>
  <c r="AF79" i="19"/>
  <c r="AF80" i="19"/>
  <c r="AF81" i="19"/>
  <c r="AF82" i="19"/>
  <c r="AF83" i="19"/>
  <c r="AF84" i="19"/>
  <c r="AF85" i="19"/>
  <c r="AF86" i="19"/>
  <c r="AF87" i="19"/>
  <c r="AF88" i="19"/>
  <c r="AF89" i="19"/>
  <c r="AF90" i="19"/>
  <c r="AF91" i="19"/>
  <c r="AF92" i="19"/>
  <c r="AF93" i="19"/>
  <c r="AF94" i="19"/>
  <c r="AF95" i="19"/>
  <c r="AF96" i="19"/>
  <c r="AF97" i="19"/>
  <c r="AF98" i="19"/>
  <c r="AF99" i="19"/>
  <c r="AF100" i="19"/>
  <c r="AF101" i="19"/>
  <c r="AF102" i="19"/>
  <c r="AF103" i="19"/>
  <c r="AF104" i="19"/>
  <c r="AF105" i="19"/>
  <c r="AF106" i="19"/>
  <c r="AF107" i="19"/>
  <c r="AF108" i="19"/>
  <c r="AF109" i="19"/>
  <c r="AF110" i="19"/>
  <c r="AF111" i="19"/>
  <c r="AF112" i="19"/>
  <c r="AF113" i="19"/>
  <c r="AF114" i="19"/>
  <c r="AF115" i="19"/>
  <c r="AF116" i="19"/>
  <c r="AF117" i="19"/>
  <c r="AF118" i="19"/>
  <c r="AF119" i="19"/>
  <c r="AF120" i="19"/>
  <c r="AF121" i="19"/>
  <c r="AF122" i="19"/>
  <c r="AF123" i="19"/>
  <c r="AF124" i="19"/>
  <c r="AG2" i="19"/>
  <c r="AG3" i="19"/>
  <c r="AG4" i="19"/>
  <c r="AG5" i="19"/>
  <c r="AG6" i="19"/>
  <c r="AG7" i="19"/>
  <c r="AG8" i="19"/>
  <c r="AG9" i="19"/>
  <c r="AG10" i="19"/>
  <c r="AG11" i="19"/>
  <c r="AG12" i="19"/>
  <c r="AG13" i="19"/>
  <c r="AG14" i="19"/>
  <c r="AG15" i="19"/>
  <c r="AG16" i="19"/>
  <c r="AG17" i="19"/>
  <c r="AG18" i="19"/>
  <c r="AG19" i="19"/>
  <c r="AG20" i="19"/>
  <c r="AG21" i="19"/>
  <c r="AG22" i="19"/>
  <c r="AG23" i="19"/>
  <c r="AG24" i="19"/>
  <c r="AG25" i="19"/>
  <c r="AG26" i="19"/>
  <c r="AG27" i="19"/>
  <c r="AG28" i="19"/>
  <c r="AG29" i="19"/>
  <c r="AG30" i="19"/>
  <c r="AG31" i="19"/>
  <c r="AG32" i="19"/>
  <c r="AG33" i="19"/>
  <c r="AG34" i="19"/>
  <c r="AG35" i="19"/>
  <c r="AG36" i="19"/>
  <c r="AG37" i="19"/>
  <c r="AG38" i="19"/>
  <c r="AG39" i="19"/>
  <c r="AG40" i="19"/>
  <c r="AG41" i="19"/>
  <c r="AG42" i="19"/>
  <c r="AG43" i="19"/>
  <c r="AG44" i="19"/>
  <c r="AG45" i="19"/>
  <c r="AG46" i="19"/>
  <c r="AG47" i="19"/>
  <c r="AG48" i="19"/>
  <c r="AG49" i="19"/>
  <c r="AG50" i="19"/>
  <c r="AG51" i="19"/>
  <c r="AG52" i="19"/>
  <c r="AG53" i="19"/>
  <c r="AG54" i="19"/>
  <c r="AG55" i="19"/>
  <c r="AG56" i="19"/>
  <c r="AG57" i="19"/>
  <c r="AG58" i="19"/>
  <c r="AG59" i="19"/>
  <c r="AG60" i="19"/>
  <c r="AG61" i="19"/>
  <c r="AG62" i="19"/>
  <c r="AG63" i="19"/>
  <c r="AG64" i="19"/>
  <c r="AG65" i="19"/>
  <c r="AG66" i="19"/>
  <c r="AG67" i="19"/>
  <c r="AG68" i="19"/>
  <c r="AG69" i="19"/>
  <c r="AG70" i="19"/>
  <c r="AG71" i="19"/>
  <c r="AG72" i="19"/>
  <c r="AG73" i="19"/>
  <c r="AG74" i="19"/>
  <c r="AG75" i="19"/>
  <c r="AG76" i="19"/>
  <c r="AG77" i="19"/>
  <c r="AG78" i="19"/>
  <c r="AG79" i="19"/>
  <c r="AG80" i="19"/>
  <c r="AG81" i="19"/>
  <c r="AG82" i="19"/>
  <c r="AG83" i="19"/>
  <c r="AG84" i="19"/>
  <c r="AG85" i="19"/>
  <c r="AG86" i="19"/>
  <c r="AG87" i="19"/>
  <c r="AG88" i="19"/>
  <c r="AG89" i="19"/>
  <c r="AG90" i="19"/>
  <c r="AG91" i="19"/>
  <c r="AG92" i="19"/>
  <c r="AG93" i="19"/>
  <c r="AG94" i="19"/>
  <c r="AG95" i="19"/>
  <c r="AG96" i="19"/>
  <c r="AG97" i="19"/>
  <c r="AG98" i="19"/>
  <c r="AG99" i="19"/>
  <c r="AG100" i="19"/>
  <c r="AG101" i="19"/>
  <c r="AG102" i="19"/>
  <c r="AG103" i="19"/>
  <c r="AG104" i="19"/>
  <c r="AG105" i="19"/>
  <c r="AG106" i="19"/>
  <c r="AG107" i="19"/>
  <c r="AG108" i="19"/>
  <c r="AG109" i="19"/>
  <c r="AG110" i="19"/>
  <c r="AG111" i="19"/>
  <c r="AG112" i="19"/>
  <c r="AG113" i="19"/>
  <c r="AG114" i="19"/>
  <c r="AG115" i="19"/>
  <c r="AG116" i="19"/>
  <c r="AG117" i="19"/>
  <c r="AG118" i="19"/>
  <c r="AG119" i="19"/>
  <c r="AG120" i="19"/>
  <c r="AG121" i="19"/>
  <c r="AG122" i="19"/>
  <c r="AG123" i="19"/>
  <c r="AG124" i="19"/>
  <c r="AH2" i="19"/>
  <c r="AH3" i="19"/>
  <c r="AH4" i="19"/>
  <c r="AH5" i="19"/>
  <c r="AH6" i="19"/>
  <c r="AH7" i="19"/>
  <c r="AH8" i="19"/>
  <c r="AH9" i="19"/>
  <c r="AH10" i="19"/>
  <c r="AH11" i="19"/>
  <c r="AH12" i="19"/>
  <c r="AH13" i="19"/>
  <c r="AH14" i="19"/>
  <c r="AH15" i="19"/>
  <c r="AH16" i="19"/>
  <c r="AH17" i="19"/>
  <c r="AH18" i="19"/>
  <c r="AH19" i="19"/>
  <c r="AH20" i="19"/>
  <c r="AH21" i="19"/>
  <c r="AH22" i="19"/>
  <c r="AH23" i="19"/>
  <c r="AH24" i="19"/>
  <c r="AH25" i="19"/>
  <c r="AH26" i="19"/>
  <c r="AH27" i="19"/>
  <c r="AH28" i="19"/>
  <c r="AH29" i="19"/>
  <c r="AH30" i="19"/>
  <c r="AH31" i="19"/>
  <c r="AH32" i="19"/>
  <c r="AH33" i="19"/>
  <c r="AH34" i="19"/>
  <c r="AH35" i="19"/>
  <c r="AH36" i="19"/>
  <c r="AH37" i="19"/>
  <c r="AH38" i="19"/>
  <c r="AH39" i="19"/>
  <c r="AH40" i="19"/>
  <c r="AH41" i="19"/>
  <c r="AH42" i="19"/>
  <c r="AH43" i="19"/>
  <c r="AH44" i="19"/>
  <c r="AH45" i="19"/>
  <c r="AH46" i="19"/>
  <c r="AH47" i="19"/>
  <c r="AH48" i="19"/>
  <c r="AH49" i="19"/>
  <c r="AH50" i="19"/>
  <c r="AH51" i="19"/>
  <c r="AH52" i="19"/>
  <c r="AH53" i="19"/>
  <c r="AH54" i="19"/>
  <c r="AH55" i="19"/>
  <c r="AH56" i="19"/>
  <c r="AH57" i="19"/>
  <c r="AH58" i="19"/>
  <c r="AH59" i="19"/>
  <c r="AH60" i="19"/>
  <c r="AH61" i="19"/>
  <c r="AH62" i="19"/>
  <c r="AH63" i="19"/>
  <c r="AH64" i="19"/>
  <c r="AH65" i="19"/>
  <c r="AH66" i="19"/>
  <c r="AH67" i="19"/>
  <c r="AH68" i="19"/>
  <c r="AH69" i="19"/>
  <c r="AH70" i="19"/>
  <c r="AH71" i="19"/>
  <c r="AH72" i="19"/>
  <c r="AH73" i="19"/>
  <c r="AH74" i="19"/>
  <c r="AH75" i="19"/>
  <c r="AH76" i="19"/>
  <c r="AH77" i="19"/>
  <c r="AH78" i="19"/>
  <c r="AH79" i="19"/>
  <c r="AH80" i="19"/>
  <c r="AH81" i="19"/>
  <c r="AH82" i="19"/>
  <c r="AH83" i="19"/>
  <c r="AH84" i="19"/>
  <c r="AH85" i="19"/>
  <c r="AH86" i="19"/>
  <c r="AH87" i="19"/>
  <c r="AH88" i="19"/>
  <c r="AH89" i="19"/>
  <c r="AH90" i="19"/>
  <c r="AH91" i="19"/>
  <c r="AH92" i="19"/>
  <c r="AH93" i="19"/>
  <c r="AH94" i="19"/>
  <c r="AH95" i="19"/>
  <c r="AH96" i="19"/>
  <c r="AH97" i="19"/>
  <c r="AH98" i="19"/>
  <c r="AH99" i="19"/>
  <c r="AH100" i="19"/>
  <c r="AH101" i="19"/>
  <c r="AH102" i="19"/>
  <c r="AH103" i="19"/>
  <c r="AH104" i="19"/>
  <c r="AH105" i="19"/>
  <c r="AH106" i="19"/>
  <c r="AH107" i="19"/>
  <c r="AH108" i="19"/>
  <c r="AH109" i="19"/>
  <c r="AH110" i="19"/>
  <c r="AH111" i="19"/>
  <c r="AH112" i="19"/>
  <c r="AH113" i="19"/>
  <c r="AH114" i="19"/>
  <c r="AH115" i="19"/>
  <c r="AH116" i="19"/>
  <c r="AH117" i="19"/>
  <c r="AH118" i="19"/>
  <c r="AH119" i="19"/>
  <c r="AH120" i="19"/>
  <c r="AH121" i="19"/>
  <c r="AH122" i="19"/>
  <c r="AH123" i="19"/>
  <c r="AH124" i="19"/>
  <c r="AI2" i="19"/>
  <c r="AI3" i="19"/>
  <c r="AI4" i="19"/>
  <c r="AI5" i="19"/>
  <c r="AI6" i="19"/>
  <c r="AI7" i="19"/>
  <c r="AI8" i="19"/>
  <c r="AI9" i="19"/>
  <c r="AI10" i="19"/>
  <c r="AI11" i="19"/>
  <c r="AI12" i="19"/>
  <c r="AI13" i="19"/>
  <c r="AI14" i="19"/>
  <c r="AI15" i="19"/>
  <c r="AI16" i="19"/>
  <c r="AI17" i="19"/>
  <c r="AI18" i="19"/>
  <c r="AI19" i="19"/>
  <c r="AI20" i="19"/>
  <c r="AI21" i="19"/>
  <c r="AI22" i="19"/>
  <c r="AI23" i="19"/>
  <c r="AI24" i="19"/>
  <c r="AI25" i="19"/>
  <c r="AI26" i="19"/>
  <c r="AI27" i="19"/>
  <c r="AI28" i="19"/>
  <c r="AI29" i="19"/>
  <c r="AI30" i="19"/>
  <c r="AI31" i="19"/>
  <c r="AI32" i="19"/>
  <c r="AI33" i="19"/>
  <c r="AI34" i="19"/>
  <c r="AI35" i="19"/>
  <c r="AI36" i="19"/>
  <c r="AI37" i="19"/>
  <c r="AI38" i="19"/>
  <c r="AI39" i="19"/>
  <c r="AI40" i="19"/>
  <c r="AI41" i="19"/>
  <c r="AI42" i="19"/>
  <c r="AI43" i="19"/>
  <c r="AI44" i="19"/>
  <c r="AI45" i="19"/>
  <c r="AI46" i="19"/>
  <c r="AI47" i="19"/>
  <c r="AI48" i="19"/>
  <c r="AI49" i="19"/>
  <c r="AI50" i="19"/>
  <c r="AI51" i="19"/>
  <c r="AI52" i="19"/>
  <c r="AI53" i="19"/>
  <c r="AI54" i="19"/>
  <c r="AI55" i="19"/>
  <c r="AI56" i="19"/>
  <c r="AI57" i="19"/>
  <c r="AI58" i="19"/>
  <c r="AI59" i="19"/>
  <c r="AI60" i="19"/>
  <c r="AI61" i="19"/>
  <c r="AI62" i="19"/>
  <c r="AI63" i="19"/>
  <c r="AI64" i="19"/>
  <c r="AI65" i="19"/>
  <c r="AI66" i="19"/>
  <c r="AI67" i="19"/>
  <c r="AI68" i="19"/>
  <c r="AI69" i="19"/>
  <c r="AI70" i="19"/>
  <c r="AI71" i="19"/>
  <c r="AI72" i="19"/>
  <c r="AI73" i="19"/>
  <c r="AI74" i="19"/>
  <c r="AI75" i="19"/>
  <c r="AI76" i="19"/>
  <c r="AI77" i="19"/>
  <c r="AI78" i="19"/>
  <c r="AI79" i="19"/>
  <c r="AI80" i="19"/>
  <c r="AI81" i="19"/>
  <c r="AI82" i="19"/>
  <c r="AI83" i="19"/>
  <c r="AI84" i="19"/>
  <c r="AI85" i="19"/>
  <c r="AI86" i="19"/>
  <c r="AI87" i="19"/>
  <c r="AI88" i="19"/>
  <c r="AI89" i="19"/>
  <c r="AI90" i="19"/>
  <c r="AI91" i="19"/>
  <c r="AI92" i="19"/>
  <c r="AI93" i="19"/>
  <c r="AI94" i="19"/>
  <c r="AI95" i="19"/>
  <c r="AI96" i="19"/>
  <c r="AI97" i="19"/>
  <c r="AI98" i="19"/>
  <c r="AI99" i="19"/>
  <c r="AI100" i="19"/>
  <c r="AI101" i="19"/>
  <c r="AI102" i="19"/>
  <c r="AI103" i="19"/>
  <c r="AI104" i="19"/>
  <c r="AI105" i="19"/>
  <c r="AI106" i="19"/>
  <c r="AI107" i="19"/>
  <c r="AI108" i="19"/>
  <c r="AI109" i="19"/>
  <c r="AI110" i="19"/>
  <c r="AI111" i="19"/>
  <c r="AI112" i="19"/>
  <c r="AI113" i="19"/>
  <c r="AI114" i="19"/>
  <c r="AI115" i="19"/>
  <c r="AI116" i="19"/>
  <c r="AI117" i="19"/>
  <c r="AI118" i="19"/>
  <c r="AI119" i="19"/>
  <c r="AI120" i="19"/>
  <c r="AI121" i="19"/>
  <c r="AI122" i="19"/>
  <c r="AI123" i="19"/>
  <c r="AI124" i="19"/>
  <c r="AJ2" i="19"/>
  <c r="AJ3" i="19"/>
  <c r="AJ4" i="19"/>
  <c r="AJ5" i="19"/>
  <c r="AJ6" i="19"/>
  <c r="AJ7" i="19"/>
  <c r="AJ8" i="19"/>
  <c r="AJ9" i="19"/>
  <c r="AJ10" i="19"/>
  <c r="AJ11" i="19"/>
  <c r="AJ12" i="19"/>
  <c r="AJ13" i="19"/>
  <c r="AJ14" i="19"/>
  <c r="AJ15" i="19"/>
  <c r="AJ16" i="19"/>
  <c r="AJ17" i="19"/>
  <c r="AJ18" i="19"/>
  <c r="AJ19" i="19"/>
  <c r="AJ20" i="19"/>
  <c r="AJ21" i="19"/>
  <c r="AJ22" i="19"/>
  <c r="AJ23" i="19"/>
  <c r="AJ24" i="19"/>
  <c r="AJ25" i="19"/>
  <c r="AJ26" i="19"/>
  <c r="AJ27" i="19"/>
  <c r="AJ28" i="19"/>
  <c r="AJ29" i="19"/>
  <c r="AJ30" i="19"/>
  <c r="AJ31" i="19"/>
  <c r="AJ32" i="19"/>
  <c r="AJ33" i="19"/>
  <c r="AJ34" i="19"/>
  <c r="AJ35" i="19"/>
  <c r="AJ36" i="19"/>
  <c r="AJ37" i="19"/>
  <c r="AJ38" i="19"/>
  <c r="AJ39" i="19"/>
  <c r="AJ40" i="19"/>
  <c r="AJ41" i="19"/>
  <c r="AJ42" i="19"/>
  <c r="AJ43" i="19"/>
  <c r="AJ44" i="19"/>
  <c r="AJ45" i="19"/>
  <c r="AJ46" i="19"/>
  <c r="AJ47" i="19"/>
  <c r="AJ48" i="19"/>
  <c r="AJ49" i="19"/>
  <c r="AJ50" i="19"/>
  <c r="AJ51" i="19"/>
  <c r="AJ52" i="19"/>
  <c r="AJ53" i="19"/>
  <c r="AJ54" i="19"/>
  <c r="AJ55" i="19"/>
  <c r="AJ56" i="19"/>
  <c r="AJ57" i="19"/>
  <c r="AJ58" i="19"/>
  <c r="AJ59" i="19"/>
  <c r="AJ60" i="19"/>
  <c r="AJ61" i="19"/>
  <c r="AJ62" i="19"/>
  <c r="AJ63" i="19"/>
  <c r="AJ64" i="19"/>
  <c r="AJ65" i="19"/>
  <c r="AJ66" i="19"/>
  <c r="AJ67" i="19"/>
  <c r="AJ68" i="19"/>
  <c r="AJ69" i="19"/>
  <c r="AJ70" i="19"/>
  <c r="AJ71" i="19"/>
  <c r="AJ72" i="19"/>
  <c r="AJ73" i="19"/>
  <c r="AJ74" i="19"/>
  <c r="AJ75" i="19"/>
  <c r="AJ76" i="19"/>
  <c r="AJ77" i="19"/>
  <c r="AJ78" i="19"/>
  <c r="AJ79" i="19"/>
  <c r="AJ80" i="19"/>
  <c r="AJ81" i="19"/>
  <c r="AJ82" i="19"/>
  <c r="AJ83" i="19"/>
  <c r="AJ84" i="19"/>
  <c r="AJ85" i="19"/>
  <c r="AJ86" i="19"/>
  <c r="AJ87" i="19"/>
  <c r="AJ88" i="19"/>
  <c r="AJ89" i="19"/>
  <c r="AJ90" i="19"/>
  <c r="AJ91" i="19"/>
  <c r="AJ92" i="19"/>
  <c r="AJ93" i="19"/>
  <c r="AJ94" i="19"/>
  <c r="AJ95" i="19"/>
  <c r="AJ96" i="19"/>
  <c r="AJ97" i="19"/>
  <c r="AJ98" i="19"/>
  <c r="AJ99" i="19"/>
  <c r="AJ100" i="19"/>
  <c r="AJ101" i="19"/>
  <c r="AJ102" i="19"/>
  <c r="AJ103" i="19"/>
  <c r="AJ104" i="19"/>
  <c r="AJ105" i="19"/>
  <c r="AJ106" i="19"/>
  <c r="AJ107" i="19"/>
  <c r="AJ108" i="19"/>
  <c r="AJ109" i="19"/>
  <c r="AJ110" i="19"/>
  <c r="AJ111" i="19"/>
  <c r="AJ112" i="19"/>
  <c r="AJ113" i="19"/>
  <c r="AJ114" i="19"/>
  <c r="AJ115" i="19"/>
  <c r="AJ116" i="19"/>
  <c r="AJ117" i="19"/>
  <c r="AJ118" i="19"/>
  <c r="AJ119" i="19"/>
  <c r="AJ120" i="19"/>
  <c r="AJ121" i="19"/>
  <c r="AJ122" i="19"/>
  <c r="AJ123" i="19"/>
  <c r="AJ124" i="19"/>
  <c r="J2" i="17"/>
  <c r="J3" i="17"/>
  <c r="J4" i="17"/>
  <c r="J5" i="17"/>
  <c r="J6" i="17"/>
  <c r="J7" i="17"/>
  <c r="J8" i="17"/>
  <c r="K2" i="17"/>
  <c r="K3" i="17"/>
  <c r="K4" i="17"/>
  <c r="K5" i="17"/>
  <c r="K6" i="17"/>
  <c r="K7" i="17"/>
  <c r="K8" i="17"/>
  <c r="L2" i="17"/>
  <c r="L3" i="17"/>
  <c r="L4" i="17"/>
  <c r="L5" i="17"/>
  <c r="L6" i="17"/>
  <c r="L7" i="17"/>
  <c r="L8" i="17"/>
  <c r="H2" i="13"/>
  <c r="H3" i="13"/>
  <c r="I2" i="13"/>
  <c r="I3" i="13"/>
  <c r="J2" i="13"/>
  <c r="J3" i="13"/>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A1" i="31"/>
  <c r="A1" i="32"/>
  <c r="E1" i="32"/>
  <c r="C1" i="32"/>
  <c r="A1" i="29"/>
  <c r="A1" i="30"/>
  <c r="A1" i="27"/>
  <c r="A1" i="28"/>
  <c r="M1" i="28"/>
  <c r="K1" i="28"/>
  <c r="I1" i="28"/>
  <c r="G1" i="28"/>
  <c r="E1" i="28"/>
  <c r="C1" i="28"/>
  <c r="A1" i="25"/>
  <c r="A1" i="26"/>
  <c r="A1" i="23"/>
  <c r="A1" i="24"/>
  <c r="M1" i="24"/>
  <c r="K1" i="24"/>
  <c r="I1" i="24"/>
  <c r="G1" i="24"/>
  <c r="E1" i="24"/>
  <c r="C1" i="24"/>
  <c r="A1" i="21"/>
  <c r="A1" i="22"/>
  <c r="A1" i="19"/>
  <c r="A1" i="20"/>
  <c r="AC1" i="20"/>
  <c r="AA1" i="20"/>
  <c r="Y1" i="20"/>
  <c r="W1" i="20"/>
  <c r="U1" i="20"/>
  <c r="S1" i="20"/>
  <c r="Q1" i="20"/>
  <c r="O1" i="20"/>
  <c r="M1" i="20"/>
  <c r="K1" i="20"/>
  <c r="I1" i="20"/>
  <c r="G1" i="20"/>
  <c r="E1" i="20"/>
  <c r="C1" i="20"/>
  <c r="A1" i="17"/>
  <c r="A1" i="18"/>
  <c r="E1" i="18"/>
  <c r="C1" i="18"/>
  <c r="A1" i="15"/>
  <c r="A1" i="16"/>
  <c r="Q1" i="16"/>
  <c r="O1" i="16"/>
  <c r="M1" i="16"/>
  <c r="K1" i="16"/>
  <c r="I1" i="16"/>
  <c r="G1" i="16"/>
  <c r="E1" i="16"/>
  <c r="C1" i="16"/>
  <c r="A1" i="13"/>
  <c r="A1" i="14"/>
  <c r="E1" i="14"/>
  <c r="C1" i="14"/>
  <c r="A1" i="11"/>
  <c r="A1" i="12"/>
  <c r="A1" i="9"/>
  <c r="A1" i="10"/>
  <c r="A1" i="7"/>
  <c r="A1" i="8"/>
  <c r="A1" i="3"/>
  <c r="A1" i="6"/>
  <c r="A1" i="2"/>
  <c r="A1" i="5"/>
  <c r="A1" i="1"/>
  <c r="A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7EA2F5-0C75-4B9E-970F-5F955BE22BA1}" keepAlive="1" name="Verbindung" type="5" refreshedVersion="6" saveData="1">
    <dbPr connection="driver=SQL SERVER;Server=Lenovo-PC;Trusted_Connection=Yes;Database=pubs;Packet Size=32767" command="SELECT 'Trade:'+TradeId+'/'+LegType+'/'+Currency+'/'+convert(varchar,Id) LegDataIdLU, T1.SeqId, T1.Amount, T1.StartDate_x000d__x000a_FROM ORE.dbo.PortfolioCashflowDataCashflow T1 INNER JOIN _x000d__x000a_ORE.dbo.PortfolioLegData T2 ON T1.LegDataId = T2.Id_x000d__x000a_"/>
  </connection>
  <connection id="2" xr16:uid="{F20A865A-E079-429A-A47E-ED112BC3E068}" keepAlive="1" name="Verbindung1"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Rate, T1.StartDate_x000d__x000a_FROM ORE.dbo.PortfolioFixedLegCPIRates T1 INNER JOIN _x000d__x000a_ORE.dbo.PortfolioLegData T2 ON T1.LegDataId = T2.Id_x000d__x000a_"/>
  </connection>
  <connection id="3" xr16:uid="{E654CAA4-5830-4C13-997E-7E7B6B2955B2}" keepAlive="1" name="Verbindung10"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Notional, T1.startDate_x000d__x000a_FROM ORE.dbo.PortfolioLegNotionals T1 INNER JOIN _x000d__x000a_ORE.dbo.PortfolioLegData T2 ON T1.LegDataId = T2.Id_x000d__x000a_"/>
  </connection>
  <connection id="4" xr16:uid="{43B9ED78-B4B6-47E9-A204-7B707D469A14}" keepAlive="1" name="Verbindung11"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1.Id, 'TA/Trade:'+T3.TradeId+'/'+Type TradeActionIdLU, 'Trade:'+T4.TradeId+'/'+LegType+'/'+Currency+'/'+convert(varchar,T4.Id) LegDataIdLU, T1.StartDate, T1.EndDate, T1.Tenor, T8.value CalendarLU, T9.value ConventionLU, T10.value TermConventionLU, T11.value RuleNameLU, T12.value EndOfMonthLU, T1.FirstDate, T1.LastDate_x000d__x000a_FROM ORE.dbo.PortfolioScheduleDataRules T1 LEFT JOIN _x000d__x000a_ORE.dbo.PortfolioTradeActions T3 ON T1.TradeActionId = T3.Id INNER JOIN _x000d__x000a_ORE.dbo.PortfolioLegData T4 ON T1.LegDataId = T4.Id INNER JOIN _x000d__x000a_ORE.dbo.TypesCalendar T8 ON T1.Calendar = T8.value LEFT JOIN _x000d__x000a_ORE.dbo.TypesBusinessDayConvention T9 ON T1.Convention = T9.value LEFT JOIN _x000d__x000a_ORE.dbo.TypesBusinessDayConvention T10 ON T1.TermConvention = T10.value LEFT JOIN _x000d__x000a_ORE.dbo.TypesDateRule T11 ON T1.RuleName = T11.value LEFT JOIN _x000d__x000a_ORE.dbo.TypesBool T12 ON T1.EndOfMonth = T12.value_x000d__x000a_"/>
  </connection>
  <connection id="5" xr16:uid="{E3124017-E959-4723-931A-C850F577EB73}" keepAlive="1" name="Verbindung12"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2.TradeType+':'+T2.Id TradeIdLU_x000d__x000a_FROM ORE.dbo.PortfolioSwapData T1 INNER JOIN _x000d__x000a_ORE.dbo.PortfolioTrades T2 ON T1.TradeId = T2.Id_x000d__x000a_"/>
  </connection>
  <connection id="6" xr16:uid="{CA91C6D2-A3B4-40D5-814E-BC3E7757F17E}" keepAlive="1" name="Verbindung13"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2.TradeType+':'+T2.Id TradeIdLU, T3.value OptionDataLongShortLU, T4.value OptionDataOptionTypeLU, T5.value OptionDataStyleLU, T6.value OptionDataSettlementLU, T7.value OptionDataPayOffAtExpiryLU, T1.OptionDataPremiumAmount, T9.value OptionDataPremiumCurrencyLU, T1.OptionDataPremiumPayDate_x000d__x000a_FROM ORE.dbo.PortfolioSwaptionData T1 INNER JOIN _x000d__x000a_ORE.dbo.PortfolioTrades T2 ON T1.TradeId = T2.Id INNER JOIN _x000d__x000a_ORE.dbo.TypesLongShort T3 ON T1.OptionDataLongShort = T3.value INNER JOIN _x000d__x000a_ORE.dbo.TypesOptionType T4 ON T1.OptionDataOptionType = T4.value INNER JOIN _x000d__x000a_ORE.dbo.TypesOptionStyle T5 ON T1.OptionDataStyle = T5.value INNER JOIN _x000d__x000a_ORE.dbo.TypesOptionSettlement T6 ON T1.OptionDataSettlement = T6.value INNER JOIN _x000d__x000a_ORE.dbo.TypesBool T7 ON T1.OptionDataPayOffAtExpiry = T7.value INNER JOIN _x000d__x000a_ORE.dbo.TypesCurrencyCode T9 ON T1.OptionDataPremiumCurrency = T9.value_x000d__x000a_"/>
  </connection>
  <connection id="7" xr16:uid="{88B0523C-BD91-4959-BF66-CDE8278D5A66}" keepAlive="1" name="Verbindung14"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Id+':'+TradeType+','+isnull(EnvelopeNettingSetId,'') TradeIdLU, T1.GroupingId_x000d__x000a_FROM ORE.dbo.PortfolioTradeGroupingIds T1 INNER JOIN _x000d__x000a_ORE.dbo.PortfolioTrades T2 ON T1.TradeId = T2.Id_x000d__x000a_ORDER BY 1 ASC, 2 ASC"/>
  </connection>
  <connection id="8" xr16:uid="{778FB8EF-5F1E-4FB3-9283-4C50462AB335}" keepAlive="1" name="Verbindung15"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1.Id, T3.value TradeTypeLU, T4.value EnvelopeCounterPartyLU, Counterparty+':'+NettingSetId EnvelopeNettingSetIdLU, T1.AddFieldsAdditionalId_x000d__x000a_FROM ORE.dbo.PortfolioTrades T1 INNER JOIN _x000d__x000a_ORE.dbo.TypesOreTradeType T3 ON T1.TradeType = T3.value INNER JOIN _x000d__x000a_ORE.dbo.TypesParties T4 ON T1.EnvelopeCounterParty = T4.value LEFT JOIN _x000d__x000a_ORE.dbo.NettingSet T5 ON T1.EnvelopeNettingSetId = T5.NettingSetId_x000d__x000a_"/>
  </connection>
  <connection id="9" xr16:uid="{F11EFD01-806B-48C6-945E-4E7241B85F7E}" keepAlive="1" name="Verbindung2"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Cap, T1.StartDate_x000d__x000a_FROM ORE.dbo.PortfolioFloatingLegCaps T1 INNER JOIN _x000d__x000a_ORE.dbo.PortfolioLegData T2 ON T1.LegDataId = T2.Id_x000d__x000a_"/>
  </connection>
  <connection id="10" xr16:uid="{44AE070A-E04B-4FEB-B2FB-56C19884A31D}" keepAlive="1" name="Verbindung3"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Floor, T1.StartDate_x000d__x000a_FROM ORE.dbo.PortfolioFloatingLegFloors T1 INNER JOIN _x000d__x000a_ORE.dbo.PortfolioLegData T2 ON T1.LegDataId = T2.Id_x000d__x000a_"/>
  </connection>
  <connection id="11" xr16:uid="{3305C6DF-A62E-42BB-B4A9-5BD2086B899F}" keepAlive="1" name="Verbindung4"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Gearing, T1.StartDate_x000d__x000a_FROM ORE.dbo.PortfolioFloatingLegGearings T1 INNER JOIN _x000d__x000a_ORE.dbo.PortfolioLegData T2 ON T1.LegDataId = T2.Id_x000d__x000a_"/>
  </connection>
  <connection id="12" xr16:uid="{EF140B3B-1E22-4A27-8909-0AFCE88438F3}" keepAlive="1" name="Verbindung5"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Spread, T1.StartDate_x000d__x000a_FROM ORE.dbo.PortfolioFloatingLegSpreads T1 INNER JOIN _x000d__x000a_ORE.dbo.PortfolioLegData T2 ON T1.LegDataId = T2.Id_x000d__x000a_"/>
  </connection>
  <connection id="13" xr16:uid="{B9BCAC4C-3DF7-4D75-801D-A959034E795F}" keepAlive="1" name="Verbindung6"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2.TradeType+':'+T2.Id TradeIdLU, T1.ValueDate, T4.value BoughtCurrencyLU, T1.BoughtAmount, T6.value SoldCurrencyLU, T1.SoldAmount_x000d__x000a_FROM ORE.dbo.PortfolioFxForwardData T1 INNER JOIN _x000d__x000a_ORE.dbo.PortfolioTrades T2 ON T1.TradeId = T2.Id INNER JOIN _x000d__x000a_ORE.dbo.TypesCurrencyCode T4 ON T1.BoughtCurrency = T4.value INNER JOIN _x000d__x000a_ORE.dbo.TypesCurrencyCode T6 ON T1.SoldCurrency = T6.value_x000d__x000a_"/>
  </connection>
  <connection id="14" xr16:uid="{0EE36C59-D98B-49B2-8B9F-58971C4B3D70}" keepAlive="1" name="Verbindung7"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2.TradeType+':'+T2.Id TradeIdLU, T3.value BoughtCurrencyLU, T1.BoughtAmount, T5.value SoldCurrencyLU, T1.SoldAmount, T7.value OptionDataLongShortLU, T8.value OptionDataOptionTypeLU, T9.value OptionDataStyleLU, T10.value OptionDataSettlementLU, T11.value OptionDataPayOffAtExpiryLU, T1.OptionDataPremiumAmount, T13.value OptionDataPremiumCurrencyLU, T1.OptionDataPremiumPayDate_x000d__x000a_FROM ORE.dbo.PortfolioFxOptionData T1 INNER JOIN _x000d__x000a_ORE.dbo.PortfolioTrades T2 ON T1.TradeId = T2.Id INNER JOIN _x000d__x000a_ORE.dbo.TypesCurrencyCode T3 ON T1.BoughtCurrency = T3.value INNER JOIN _x000d__x000a_ORE.dbo.TypesCurrencyCode T5 ON T1.SoldCurrency = T5.value INNER JOIN _x000d__x000a_ORE.dbo.TypesLongShort T7 ON T1.OptionDataLongShort = T7.value INNER JOIN _x000d__x000a_ORE.dbo.TypesOptionType T8 ON T1.OptionDataOptionType = T8.value INNER JOIN _x000d__x000a_ORE.dbo.TypesOptionStyle T9 ON T1.OptionDataStyle = T9.value INNER JOIN _x000d__x000a_ORE.dbo.TypesOptionSettlement T10 ON T1.OptionDataSettlement = T10.value INNER JOIN _x000d__x000a_ORE.dbo.TypesBool T11 ON T1.OptionDataPayOffAtExpiry = T11.value INNER JOIN _x000d__x000a_ORE.dbo.TypesCurrencyCode T13 ON T1.OptionDataPremiumCurrency = T13.value_x000d__x000a_"/>
  </connection>
  <connection id="15" xr16:uid="{A9F84E9A-0244-47F9-BDA0-462C05C8BDCA}" keepAlive="1" name="Verbindung8"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4.value TypeLU, T1.Value, T1.StartDate, T1.EndDate, T1.Frequency, T9.value UnderflowLU_x000d__x000a_FROM ORE.dbo.PortfolioLegAmortizations T1 INNER JOIN _x000d__x000a_ORE.dbo.PortfolioLegData T2 ON T1.LegDataId = T2.Id INNER JOIN _x000d__x000a_ORE.dbo.TypesAmortizationType T4 ON T1.Type = T4.value INNER JOIN _x000d__x000a_ORE.dbo.TypesBool T9 ON T1.Underflow = T9.value_x000d__x000a_"/>
  </connection>
  <connection id="16" xr16:uid="{71D26C4C-6E60-445B-82D5-08B12A51E9A5}" keepAlive="1" name="Verbindung9"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1.Id, T3.TradeType+':'+T3.Id TradeIdLU, T4.value PayerLU, T5.value LegTypeLU, T6.value CurrencyLU, T7.value PaymentConventionLU, T8.value DayCounterLU, T9.value NotionalInitialExchangeLU, T10.value  NotionalFinalExchangeLU, T11.value  NotionalAmortizingExchangeLU, T12.value FXResetForeignCurrencyLU, T1.FXResetForeignAmount, T14.value FXResetFXIndexLU, T1.FXResetFixingDays, T16.value FloatingLegIndexNameLU, T17.value FloatingLegIsInArrearsLU, T1.FloatingLegFixingDays, T19.value FloatingLegIsAveragedLU, T20.value FloatingLegIsNotResettingXCCYLU, T1.FloatingLegNakedOption_x000d__x000a_FROM ORE.dbo.PortfolioLegData T1 INNER JOIN _x000d__x000a_ORE.dbo.PortfolioTrades T3 ON T1.TradeId = T3.Id INNER JOIN _x000d__x000a_ORE.dbo.TypesBool T4 ON T1.Payer = T4.value INNER JOIN _x000d__x000a_ORE.dbo.TypesLegType T5 ON T1.LegType = T5.value INNER JOIN _x000d__x000a_ORE.dbo.TypesCurrencyCode T6 ON T1.Currency = T6.value LEFT JOIN _x000d__x000a_ORE.dbo.TypesBusinessDayConvention T7 ON T1.PaymentConvention = T7.value LEFT JOIN _x000d__x000a_ORE.dbo.TypesDayCounter T8 ON T1.DayCounter = T8.value LEFT JOIN _x000d__x000a_ORE.dbo.TypesBool T9 ON T1.NotionalInitialExchange = T9.value LEFT JOIN _x000d__x000a_ORE.dbo.TypesBool T10 ON T1.NotionalFinalExchange = T10.value LEFT JOIN _x000d__x000a_ORE.dbo.TypesBool T11 ON T1.NotionalAmortizingExchange = T11.value LEFT JOIN _x000d__x000a_ORE.dbo.TypesCurrencyCode T12 ON T1.FXResetForeignCurrency = T12.value LEFT JOIN _x000d__x000a_ORE.dbo.TypesIndexName T14 ON T1.FXResetFXIndex = T14.value LEFT JOIN _x000d__x000a_ORE.dbo.TypesIndexName T16 ON T1.FloatingLegIndexName = T16.value LEFT JOIN _x000d__x000a_ORE.dbo.TypesBool T17 ON T1.FloatingLegIsInArrears = T17.value LEFT JOIN _x000d__x000a_ORE.dbo.TypesBool T19 ON T1.FloatingLegIsAveraged = T19.value LEFT JOIN _x000d__x000a_ORE.dbo.TypesBool T20 ON T1.FloatingLegIsNotResettingXCCY = T20.value_x000d__x000a_"/>
  </connection>
</connections>
</file>

<file path=xl/sharedStrings.xml><?xml version="1.0" encoding="utf-8"?>
<sst xmlns="http://schemas.openxmlformats.org/spreadsheetml/2006/main" count="2727" uniqueCount="556">
  <si>
    <t>SELECT 'Trade:'+TradeId+'/'+LegType+'/'+Currency+'/'+convert(varchar,Id) LegDataId,Id FROM ORE.dbo.PortfolioLegData ORDER BY TradeId</t>
  </si>
  <si>
    <t xml:space="preserve">SELECT 'Trade:'+TradeId+'/'+LegType+'/'+Currency+'/'+convert(varchar,Id) LegDataIdLU, T1.SeqId, T1.Amount, T1.StartDate_x000D_
FROM ORE.dbo.PortfolioCashflowDataCashflow T1 INNER JOIN _x000D_
ORE.dbo.PortfolioLegData T2 ON T1.LegDataId = T2.Id_x000D_
</t>
  </si>
  <si>
    <t>Trade:10Swap_1/Fixed/GBP/10001</t>
  </si>
  <si>
    <t>Trade:10Swap_1/Floating/GBP/10002</t>
  </si>
  <si>
    <t>Trade:10Swap_2/Floating/EUR/10005</t>
  </si>
  <si>
    <t>Trade:10Swap_2/Fixed/EUR/10006</t>
  </si>
  <si>
    <t>Trade:10Swap_3/Fixed/USD/10003</t>
  </si>
  <si>
    <t>Trade:10Swap_3/Floating/USD/10004</t>
  </si>
  <si>
    <t>Trade:11Swap/Fixed/EUR/11001</t>
  </si>
  <si>
    <t>Trade:11Swap/Floating/EUR/11002</t>
  </si>
  <si>
    <t>Trade:15BERMUDAN_SWAPTION/Floating/EUR/15009</t>
  </si>
  <si>
    <t>Trade:15BERMUDAN_SWAPTION/Fixed/EUR/15010</t>
  </si>
  <si>
    <t>Trade:15BOND/Fixed/EUR/15015</t>
  </si>
  <si>
    <t>Trade:15CAP_EUR/Floating/EUR/15013</t>
  </si>
  <si>
    <t>Trade:15CAP_USD/Floating/USD/15011</t>
  </si>
  <si>
    <t>Trade:15CC_SWAP_EUR_USD/Floating/USD/15003</t>
  </si>
  <si>
    <t>Trade:15CC_SWAP_EUR_USD/Floating/EUR/15004</t>
  </si>
  <si>
    <t>Trade:15CC_SWAP_EUR_USD_RESET/Floating/USD/15005</t>
  </si>
  <si>
    <t>Trade:15CC_SWAP_EUR_USD_RESET/Floating/EUR/15006</t>
  </si>
  <si>
    <t>Trade:15CDS/Fixed/USD/15020</t>
  </si>
  <si>
    <t>Trade:15CPI_Swap/Floating/GBP/15016</t>
  </si>
  <si>
    <t>Trade:15CPI_Swap/CPI/GBP/15017</t>
  </si>
  <si>
    <t>Trade:15EUROPEAN_SWAPTION/Floating/EUR/15007</t>
  </si>
  <si>
    <t>Trade:15EUROPEAN_SWAPTION/Fixed/EUR/15008</t>
  </si>
  <si>
    <t>Trade:15FLOOR_EUR/Floating/EUR/15014</t>
  </si>
  <si>
    <t>Trade:15FLOOR_USD/Floating/USD/15012</t>
  </si>
  <si>
    <t>Trade:15SWAP_EUR/Fixed/EUR/15001</t>
  </si>
  <si>
    <t>Trade:15SWAP_EUR/Floating/EUR/15002</t>
  </si>
  <si>
    <t>Trade:15YearOnYear_Swap/Floating/EUR/15018</t>
  </si>
  <si>
    <t>Trade:15YearOnYear_Swap/YY/EUR/15019</t>
  </si>
  <si>
    <t>Trade:17CPI_Swap_1/CPI/GBP/17002</t>
  </si>
  <si>
    <t>Trade:17CPI_Swap_2/Floating/GBP/17003</t>
  </si>
  <si>
    <t>Trade:17CPI_Swap_2/CPI/GBP/17004</t>
  </si>
  <si>
    <t>Trade:17YearOnYear_Swap/Fixed/EUR/17005</t>
  </si>
  <si>
    <t>Trade:17YearOnYear_Swap/YY/EUR/17006</t>
  </si>
  <si>
    <t>Trade:18Bond_Amortizing_Fixed_Annuity/Fixed/EUR/18008</t>
  </si>
  <si>
    <t>Trade:18Bond_Amortizing_FixedAmount/Fixed/EUR/18005</t>
  </si>
  <si>
    <t>Trade:18Bond_Amortizing_FixedAmount_PercentagePrevious/Fixed/EUR/18010</t>
  </si>
  <si>
    <t>Trade:18Bond_Amortizing_Floating_Annuity/Floating/EUR/18009</t>
  </si>
  <si>
    <t>Trade:18Bond_Amortizing_Percentage_Initial/Fixed/EUR/18006</t>
  </si>
  <si>
    <t>Trade:18Bond_Amortizing_Percentage_Previous/Fixed/EUR/18007</t>
  </si>
  <si>
    <t>Trade:18Bond_Fixed/Fixed/EUR/18001</t>
  </si>
  <si>
    <t>Trade:18Bond_Fixed_Then_Floating/Fixed/EUR/18003</t>
  </si>
  <si>
    <t>Trade:18Bond_Fixed_Then_Floating/Floating/EUR/18004</t>
  </si>
  <si>
    <t>Trade:18Bond_Floating/Floating/EUR/18002</t>
  </si>
  <si>
    <t>Trade:1Swap_20/Fixed/EUR/1001</t>
  </si>
  <si>
    <t>Trade:1Swap_20/Floating/EUR/1002</t>
  </si>
  <si>
    <t>Trade:1Swaption_1_19/Fixed/EUR/1003</t>
  </si>
  <si>
    <t>Trade:1Swaption_1_19/Floating/EUR/1004</t>
  </si>
  <si>
    <t>Trade:1Swaption_10_10/Fixed/EUR/1013</t>
  </si>
  <si>
    <t>Trade:1Swaption_10_10/Floating/EUR/1014</t>
  </si>
  <si>
    <t>Trade:1Swaption_12_8/Fixed/EUR/1015</t>
  </si>
  <si>
    <t>Trade:1Swaption_12_8/Floating/EUR/1016</t>
  </si>
  <si>
    <t>Trade:1Swaption_14_6/Fixed/EUR/1017</t>
  </si>
  <si>
    <t>Trade:1Swaption_14_6/Floating/EUR/1018</t>
  </si>
  <si>
    <t>Trade:1Swaption_16_4/Fixed/EUR/1019</t>
  </si>
  <si>
    <t>Trade:1Swaption_16_4/Floating/EUR/1020</t>
  </si>
  <si>
    <t>Trade:1Swaption_18_2/Fixed/EUR/1021</t>
  </si>
  <si>
    <t>Trade:1Swaption_18_2/Floating/EUR/1022</t>
  </si>
  <si>
    <t>Trade:1Swaption_19_1/Fixed/EUR/1023</t>
  </si>
  <si>
    <t>Trade:1Swaption_19_1/Floating/EUR/1024</t>
  </si>
  <si>
    <t>Trade:1Swaption_2_18/Fixed/EUR/1005</t>
  </si>
  <si>
    <t>Trade:1Swaption_2_18/Floating/EUR/1006</t>
  </si>
  <si>
    <t>Trade:1Swaption_4_16/Fixed/EUR/1007</t>
  </si>
  <si>
    <t>Trade:1Swaption_4_16/Floating/EUR/1008</t>
  </si>
  <si>
    <t>Trade:1Swaption_6_14/Fixed/EUR/1009</t>
  </si>
  <si>
    <t>Trade:1Swaption_6_14/Floating/EUR/1010</t>
  </si>
  <si>
    <t>Trade:1Swaption_8_12/Fixed/EUR/1011</t>
  </si>
  <si>
    <t>Trade:1Swaption_8_12/Floating/EUR/1012</t>
  </si>
  <si>
    <t>Trade:20CDS/Fixed/USD/20001</t>
  </si>
  <si>
    <t>Trade:22Swaption_CALL/Fixed/EUR/22001</t>
  </si>
  <si>
    <t>Trade:22Swaption_CALL/Floating/EUR/22002</t>
  </si>
  <si>
    <t>Trade:23averageOIS/Floating/USD/23001</t>
  </si>
  <si>
    <t>Trade:23averageOIS/Fixed/USD/23002</t>
  </si>
  <si>
    <t>Trade:23averageOIS1/Floating/USD/23003</t>
  </si>
  <si>
    <t>Trade:23averageOIS2/Fixed/USD/23004</t>
  </si>
  <si>
    <t>Trade:2Swap_20/Fixed/EUR/2001</t>
  </si>
  <si>
    <t>Trade:2Swap_20/Floating/EUR/2002</t>
  </si>
  <si>
    <t>Trade:2Swaption_1_19/Fixed/EUR/2003</t>
  </si>
  <si>
    <t>Trade:2Swaption_1_19/Floating/EUR/2004</t>
  </si>
  <si>
    <t>Trade:2Swaption_10_10/Fixed/EUR/2013</t>
  </si>
  <si>
    <t>Trade:2Swaption_10_10/Floating/EUR/2014</t>
  </si>
  <si>
    <t>Trade:2Swaption_12_8/Fixed/EUR/2015</t>
  </si>
  <si>
    <t>Trade:2Swaption_12_8/Floating/EUR/2016</t>
  </si>
  <si>
    <t>Trade:2Swaption_14_6/Fixed/EUR/2017</t>
  </si>
  <si>
    <t>Trade:2Swaption_14_6/Floating/EUR/2018</t>
  </si>
  <si>
    <t>Trade:2Swaption_16_4/Fixed/EUR/2019</t>
  </si>
  <si>
    <t>Trade:2Swaption_16_4/Floating/EUR/2020</t>
  </si>
  <si>
    <t>Trade:2Swaption_18_2/Fixed/EUR/2021</t>
  </si>
  <si>
    <t>Trade:2Swaption_18_2/Floating/EUR/2022</t>
  </si>
  <si>
    <t>Trade:2Swaption_19_1/Fixed/EUR/2023</t>
  </si>
  <si>
    <t>Trade:2Swaption_19_1/Floating/EUR/2024</t>
  </si>
  <si>
    <t>Trade:2Swaption_2_18/Fixed/EUR/2005</t>
  </si>
  <si>
    <t>Trade:2Swaption_2_18/Floating/EUR/2006</t>
  </si>
  <si>
    <t>Trade:2Swaption_4_16/Fixed/EUR/2007</t>
  </si>
  <si>
    <t>Trade:2Swaption_4_16/Floating/EUR/2008</t>
  </si>
  <si>
    <t>Trade:2Swaption_6_14/Fixed/EUR/2009</t>
  </si>
  <si>
    <t>Trade:2Swaption_6_14/Floating/EUR/2010</t>
  </si>
  <si>
    <t>Trade:2Swaption_8_12/Fixed/EUR/2011</t>
  </si>
  <si>
    <t>Trade:2Swaption_8_12/Floating/EUR/2012</t>
  </si>
  <si>
    <t>Trade:3Swap/Floating/EUR/3005</t>
  </si>
  <si>
    <t>Trade:3Swap/Fixed/EUR/3006</t>
  </si>
  <si>
    <t>Trade:3SwaptionCash/Floating/EUR/3001</t>
  </si>
  <si>
    <t>Trade:3SwaptionCash/Fixed/EUR/3002</t>
  </si>
  <si>
    <t>Trade:3SwaptionCashPremium/Floating/EUR/3007</t>
  </si>
  <si>
    <t>Trade:3SwaptionCashPremium/Fixed/EUR/3008</t>
  </si>
  <si>
    <t>Trade:3SwaptionPhysical/Floating/EUR/3003</t>
  </si>
  <si>
    <t>Trade:3SwaptionPhysical/Fixed/EUR/3004</t>
  </si>
  <si>
    <t>Trade:3SwaptionPhysicalPremium/Floating/EUR/3009</t>
  </si>
  <si>
    <t>Trade:3SwaptionPhysicalPremium/Fixed/EUR/3010</t>
  </si>
  <si>
    <t>Trade:4Swap/Floating/EUR/4005</t>
  </si>
  <si>
    <t>Trade:4Swap/Fixed/EUR/4006</t>
  </si>
  <si>
    <t>Trade:4SwaptionCash/Floating/EUR/4001</t>
  </si>
  <si>
    <t>Trade:4SwaptionCash/Fixed/EUR/4002</t>
  </si>
  <si>
    <t>Trade:4SwaptionPhysical/Floating/EUR/4003</t>
  </si>
  <si>
    <t>Trade:4SwaptionPhysical/Fixed/EUR/4004</t>
  </si>
  <si>
    <t>Trade:5ShortSwap/Floating/EUR/5005</t>
  </si>
  <si>
    <t>Trade:5ShortSwap/Fixed/EUR/5006</t>
  </si>
  <si>
    <t>Trade:5Swap/Floating/EUR/5001</t>
  </si>
  <si>
    <t>Trade:5Swap/Fixed/EUR/5002</t>
  </si>
  <si>
    <t>Trade:5Swaption/Floating/EUR/5003</t>
  </si>
  <si>
    <t>Trade:5Swaption/Fixed/EUR/5004</t>
  </si>
  <si>
    <t>Trade:8CCSwap/Floating/EUR/8001</t>
  </si>
  <si>
    <t>Trade:8CCSwap/Fixed/USD/8002</t>
  </si>
  <si>
    <t>LegDataIdLU</t>
  </si>
  <si>
    <t>SeqId</t>
  </si>
  <si>
    <t>Amount</t>
  </si>
  <si>
    <t>StartDate</t>
  </si>
  <si>
    <t>LegDataId</t>
  </si>
  <si>
    <t xml:space="preserve">SELECT 'Trade:'+TradeId+'/'+LegType+'/'+Currency+'/'+convert(varchar,Id) LegDataIdLU, T1.SeqId, T1.Rate, T1.StartDate_x000D_
FROM ORE.dbo.PortfolioFixedLegCPIRates T1 INNER JOIN _x000D_
ORE.dbo.PortfolioLegData T2 ON T1.LegDataId = T2.Id_x000D_
</t>
  </si>
  <si>
    <t>Rate</t>
  </si>
  <si>
    <t xml:space="preserve">SELECT 'Trade:'+TradeId+'/'+LegType+'/'+Currency+'/'+convert(varchar,Id) LegDataIdLU, T1.SeqId, T1.Cap, T1.StartDate_x000D_
FROM ORE.dbo.PortfolioFloatingLegCaps T1 INNER JOIN _x000D_
ORE.dbo.PortfolioLegData T2 ON T1.LegDataId = T2.Id_x000D_
</t>
  </si>
  <si>
    <t>Cap</t>
  </si>
  <si>
    <t xml:space="preserve">SELECT 'Trade:'+TradeId+'/'+LegType+'/'+Currency+'/'+convert(varchar,Id) LegDataIdLU, T1.SeqId, T1.Floor, T1.StartDate_x000D_
FROM ORE.dbo.PortfolioFloatingLegFloors T1 INNER JOIN _x000D_
ORE.dbo.PortfolioLegData T2 ON T1.LegDataId = T2.Id_x000D_
</t>
  </si>
  <si>
    <t>Floor</t>
  </si>
  <si>
    <t xml:space="preserve">SELECT 'Trade:'+TradeId+'/'+LegType+'/'+Currency+'/'+convert(varchar,Id) LegDataIdLU, T1.SeqId, T1.Gearing, T1.StartDate_x000D_
FROM ORE.dbo.PortfolioFloatingLegGearings T1 INNER JOIN _x000D_
ORE.dbo.PortfolioLegData T2 ON T1.LegDataId = T2.Id_x000D_
</t>
  </si>
  <si>
    <t>Gearing</t>
  </si>
  <si>
    <t xml:space="preserve">SELECT 'Trade:'+TradeId+'/'+LegType+'/'+Currency+'/'+convert(varchar,Id) LegDataIdLU, T1.SeqId, T1.Spread, T1.StartDate_x000D_
FROM ORE.dbo.PortfolioFloatingLegSpreads T1 INNER JOIN _x000D_
ORE.dbo.PortfolioLegData T2 ON T1.LegDataId = T2.Id_x000D_
</t>
  </si>
  <si>
    <t>Spread</t>
  </si>
  <si>
    <t>SELECT T1.TradeType+':'+T1.Id TradeId, T1.Id FROM ORE.dbo.PortfolioTrades T1 ORDER BY TradeId</t>
  </si>
  <si>
    <t>SELECT  T1.value BoughtCurrency, T1.value FROM ORE.dbo.TypesCurrencyCode T1 ORDER BY value</t>
  </si>
  <si>
    <t>SELECT  T1.value SoldCurrency, T1.value FROM ORE.dbo.TypesCurrencyCode T1 ORDER BY value</t>
  </si>
  <si>
    <t xml:space="preserve">SELECT T2.TradeType+':'+T2.Id TradeIdLU, T1.ValueDate, T4.value BoughtCurrencyLU, T1.BoughtAmount, T6.value SoldCurrencyLU, T1.SoldAmount_x000D_
FROM ORE.dbo.PortfolioFxForwardData T1 INNER JOIN _x000D_
ORE.dbo.PortfolioTrades T2 ON T1.TradeId = T2.Id INNER JOIN _x000D_
ORE.dbo.TypesCurrencyCode T4 ON T1.BoughtCurrency = T4.value INNER JOIN _x000D_
ORE.dbo.TypesCurrencyCode T6 ON T1.SoldCurrency = T6.value_x000D_
</t>
  </si>
  <si>
    <t>Bond:15BOND</t>
  </si>
  <si>
    <t>15BOND</t>
  </si>
  <si>
    <t>Bond:18Bond_Amortizing_Fixed_Annuity</t>
  </si>
  <si>
    <t>18Bond_Amortizing_Fixed_Annuity</t>
  </si>
  <si>
    <t>Bond:18Bond_Amortizing_FixedAmount</t>
  </si>
  <si>
    <t>18Bond_Amortizing_FixedAmount</t>
  </si>
  <si>
    <t>Bond:18Bond_Amortizing_FixedAmount_PercentagePrevious</t>
  </si>
  <si>
    <t>18Bond_Amortizing_FixedAmount_PercentagePrevious</t>
  </si>
  <si>
    <t>Bond:18Bond_Amortizing_Floating_Annuity</t>
  </si>
  <si>
    <t>18Bond_Amortizing_Floating_Annuity</t>
  </si>
  <si>
    <t>Bond:18Bond_Amortizing_Percentage_Initial</t>
  </si>
  <si>
    <t>18Bond_Amortizing_Percentage_Initial</t>
  </si>
  <si>
    <t>Bond:18Bond_Amortizing_Percentage_Previous</t>
  </si>
  <si>
    <t>18Bond_Amortizing_Percentage_Previous</t>
  </si>
  <si>
    <t>Bond:18Bond_Fixed</t>
  </si>
  <si>
    <t>18Bond_Fixed</t>
  </si>
  <si>
    <t>Bond:18Bond_Fixed_Then_Floating</t>
  </si>
  <si>
    <t>18Bond_Fixed_Then_Floating</t>
  </si>
  <si>
    <t>Bond:18Bond_Floating</t>
  </si>
  <si>
    <t>18Bond_Floating</t>
  </si>
  <si>
    <t>CapFloor:15CAP_EUR</t>
  </si>
  <si>
    <t>15CAP_EUR</t>
  </si>
  <si>
    <t>CapFloor:15CAP_USD</t>
  </si>
  <si>
    <t>15CAP_USD</t>
  </si>
  <si>
    <t>CapFloor:15FLOOR_EUR</t>
  </si>
  <si>
    <t>15FLOOR_EUR</t>
  </si>
  <si>
    <t>CapFloor:15FLOOR_USD</t>
  </si>
  <si>
    <t>15FLOOR_USD</t>
  </si>
  <si>
    <t>CreditDefaultSwap:15CDS</t>
  </si>
  <si>
    <t>15CDS</t>
  </si>
  <si>
    <t>CreditDefaultSwap:20CDS</t>
  </si>
  <si>
    <t>20CDS</t>
  </si>
  <si>
    <t>15EQ_FWD_LUFT</t>
  </si>
  <si>
    <t>15EQ_FWD_SP5</t>
  </si>
  <si>
    <t>16EqForwardTrade_Luft</t>
  </si>
  <si>
    <t>16EqFwd_SP5</t>
  </si>
  <si>
    <t>15EQ_CALL_LUFT</t>
  </si>
  <si>
    <t>15EQ_CALL_SP5</t>
  </si>
  <si>
    <t>15EQ_PUT_LUFT</t>
  </si>
  <si>
    <t>15EQ_PUT_SP5</t>
  </si>
  <si>
    <t>16EqCall_Luft</t>
  </si>
  <si>
    <t>16EqCall_SP5</t>
  </si>
  <si>
    <t>16EqPut_Luft</t>
  </si>
  <si>
    <t>16EqPut_SP5</t>
  </si>
  <si>
    <t>22EQ_CALL_SP5</t>
  </si>
  <si>
    <t>22EQ_PUT_SP5</t>
  </si>
  <si>
    <t>23fra1</t>
  </si>
  <si>
    <t>FxForward:15FXFWD_EURUSD_10Y</t>
  </si>
  <si>
    <t>15FXFWD_EURUSD_10Y</t>
  </si>
  <si>
    <t>FxForward:7FXFWD_EURUSD_10Y</t>
  </si>
  <si>
    <t>7FXFWD_EURUSD_10Y</t>
  </si>
  <si>
    <t>15FX_CALL_OPTION</t>
  </si>
  <si>
    <t>15FX_PUT_OPTION</t>
  </si>
  <si>
    <t>22FX_CALL_OPTION</t>
  </si>
  <si>
    <t>7FX_CALL_OPTION_EURUSD_10Y</t>
  </si>
  <si>
    <t>7FX_PUT_OPTION_EURUSD_10Y</t>
  </si>
  <si>
    <t>Swap:10Swap_1</t>
  </si>
  <si>
    <t>10Swap_1</t>
  </si>
  <si>
    <t>Swap:10Swap_2</t>
  </si>
  <si>
    <t>10Swap_2</t>
  </si>
  <si>
    <t>Swap:10Swap_3</t>
  </si>
  <si>
    <t>10Swap_3</t>
  </si>
  <si>
    <t>Swap:11Swap</t>
  </si>
  <si>
    <t>11Swap</t>
  </si>
  <si>
    <t>Swap:15CC_SWAP_EUR_USD</t>
  </si>
  <si>
    <t>15CC_SWAP_EUR_USD</t>
  </si>
  <si>
    <t>Swap:15CC_SWAP_EUR_USD_RESET</t>
  </si>
  <si>
    <t>15CC_SWAP_EUR_USD_RESET</t>
  </si>
  <si>
    <t>Swap:15CPI_Swap</t>
  </si>
  <si>
    <t>15CPI_Swap</t>
  </si>
  <si>
    <t>Swap:15SWAP_EUR</t>
  </si>
  <si>
    <t>15SWAP_EUR</t>
  </si>
  <si>
    <t>Swap:15YearOnYear_Swap</t>
  </si>
  <si>
    <t>15YearOnYear_Swap</t>
  </si>
  <si>
    <t>Swap:17CPI_Swap_1</t>
  </si>
  <si>
    <t>17CPI_Swap_1</t>
  </si>
  <si>
    <t>Swap:17CPI_Swap_2</t>
  </si>
  <si>
    <t>17CPI_Swap_2</t>
  </si>
  <si>
    <t>Swap:17YearOnYear_Swap</t>
  </si>
  <si>
    <t>17YearOnYear_Swap</t>
  </si>
  <si>
    <t>Swap:1Swap_20</t>
  </si>
  <si>
    <t>1Swap_20</t>
  </si>
  <si>
    <t>Swap:23averageOIS</t>
  </si>
  <si>
    <t>23averageOIS</t>
  </si>
  <si>
    <t>Swap:23averageOIS1</t>
  </si>
  <si>
    <t>23averageOIS1</t>
  </si>
  <si>
    <t>Swap:23averageOIS2</t>
  </si>
  <si>
    <t>23averageOIS2</t>
  </si>
  <si>
    <t>Swap:2Swap_20</t>
  </si>
  <si>
    <t>2Swap_20</t>
  </si>
  <si>
    <t>Swap:3Swap</t>
  </si>
  <si>
    <t>3Swap</t>
  </si>
  <si>
    <t>Swap:4Swap</t>
  </si>
  <si>
    <t>4Swap</t>
  </si>
  <si>
    <t>Swap:5ShortSwap</t>
  </si>
  <si>
    <t>5ShortSwap</t>
  </si>
  <si>
    <t>Swap:5Swap</t>
  </si>
  <si>
    <t>5Swap</t>
  </si>
  <si>
    <t>Swap:8CCSwap</t>
  </si>
  <si>
    <t>8CCSwap</t>
  </si>
  <si>
    <t>Swaption:15BERMUDAN_SWAPTION</t>
  </si>
  <si>
    <t>15BERMUDAN_SWAPTION</t>
  </si>
  <si>
    <t>Swaption:15EUROPEAN_SWAPTION</t>
  </si>
  <si>
    <t>15EUROPEAN_SWAPTION</t>
  </si>
  <si>
    <t>Swaption:1Swaption_1_19</t>
  </si>
  <si>
    <t>1Swaption_1_19</t>
  </si>
  <si>
    <t>Swaption:1Swaption_10_10</t>
  </si>
  <si>
    <t>1Swaption_10_10</t>
  </si>
  <si>
    <t>Swaption:1Swaption_12_8</t>
  </si>
  <si>
    <t>1Swaption_12_8</t>
  </si>
  <si>
    <t>Swaption:1Swaption_14_6</t>
  </si>
  <si>
    <t>1Swaption_14_6</t>
  </si>
  <si>
    <t>Swaption:1Swaption_16_4</t>
  </si>
  <si>
    <t>1Swaption_16_4</t>
  </si>
  <si>
    <t>Swaption:1Swaption_18_2</t>
  </si>
  <si>
    <t>1Swaption_18_2</t>
  </si>
  <si>
    <t>Swaption:1Swaption_19_1</t>
  </si>
  <si>
    <t>1Swaption_19_1</t>
  </si>
  <si>
    <t>Swaption:1Swaption_2_18</t>
  </si>
  <si>
    <t>1Swaption_2_18</t>
  </si>
  <si>
    <t>Swaption:1Swaption_4_16</t>
  </si>
  <si>
    <t>1Swaption_4_16</t>
  </si>
  <si>
    <t>Swaption:1Swaption_6_14</t>
  </si>
  <si>
    <t>1Swaption_6_14</t>
  </si>
  <si>
    <t>Swaption:1Swaption_8_12</t>
  </si>
  <si>
    <t>1Swaption_8_12</t>
  </si>
  <si>
    <t>Swaption:22Swaption_CALL</t>
  </si>
  <si>
    <t>22Swaption_CALL</t>
  </si>
  <si>
    <t>Swaption:2Swaption_1_19</t>
  </si>
  <si>
    <t>2Swaption_1_19</t>
  </si>
  <si>
    <t>Swaption:2Swaption_10_10</t>
  </si>
  <si>
    <t>2Swaption_10_10</t>
  </si>
  <si>
    <t>Swaption:2Swaption_12_8</t>
  </si>
  <si>
    <t>2Swaption_12_8</t>
  </si>
  <si>
    <t>Swaption:2Swaption_14_6</t>
  </si>
  <si>
    <t>2Swaption_14_6</t>
  </si>
  <si>
    <t>Swaption:2Swaption_16_4</t>
  </si>
  <si>
    <t>2Swaption_16_4</t>
  </si>
  <si>
    <t>Swaption:2Swaption_18_2</t>
  </si>
  <si>
    <t>2Swaption_18_2</t>
  </si>
  <si>
    <t>Swaption:2Swaption_19_1</t>
  </si>
  <si>
    <t>2Swaption_19_1</t>
  </si>
  <si>
    <t>Swaption:2Swaption_2_18</t>
  </si>
  <si>
    <t>2Swaption_2_18</t>
  </si>
  <si>
    <t>Swaption:2Swaption_4_16</t>
  </si>
  <si>
    <t>2Swaption_4_16</t>
  </si>
  <si>
    <t>Swaption:2Swaption_6_14</t>
  </si>
  <si>
    <t>2Swaption_6_14</t>
  </si>
  <si>
    <t>Swaption:2Swaption_8_12</t>
  </si>
  <si>
    <t>2Swaption_8_12</t>
  </si>
  <si>
    <t>Swaption:3SwaptionCash</t>
  </si>
  <si>
    <t>3SwaptionCash</t>
  </si>
  <si>
    <t>Swaption:3SwaptionCashPremium</t>
  </si>
  <si>
    <t>3SwaptionCashPremium</t>
  </si>
  <si>
    <t>Swaption:3SwaptionPhysical</t>
  </si>
  <si>
    <t>3SwaptionPhysical</t>
  </si>
  <si>
    <t>Swaption:3SwaptionPhysicalPremium</t>
  </si>
  <si>
    <t>3SwaptionPhysicalPremium</t>
  </si>
  <si>
    <t>Swaption:4SwaptionCash</t>
  </si>
  <si>
    <t>4SwaptionCash</t>
  </si>
  <si>
    <t>Swaption:4SwaptionPhysical</t>
  </si>
  <si>
    <t>4SwaptionPhysical</t>
  </si>
  <si>
    <t>Swaption:5Swaption</t>
  </si>
  <si>
    <t>5Swaption</t>
  </si>
  <si>
    <t>EUR</t>
  </si>
  <si>
    <t>GBP</t>
  </si>
  <si>
    <t>USD</t>
  </si>
  <si>
    <t>TradeIdLU</t>
  </si>
  <si>
    <t>ValueDate</t>
  </si>
  <si>
    <t>BoughtCurrencyLU</t>
  </si>
  <si>
    <t>BoughtAmount</t>
  </si>
  <si>
    <t>SoldCurrencyLU</t>
  </si>
  <si>
    <t>SoldAmount</t>
  </si>
  <si>
    <t>2026-03-01</t>
  </si>
  <si>
    <t>TradeId</t>
  </si>
  <si>
    <t>BoughtCurrency</t>
  </si>
  <si>
    <t>SoldCurrency</t>
  </si>
  <si>
    <t>SELECT T1.value BoughtCurrency,T1.value FROM ORE.dbo.TypesCurrencyCode T1 ORDER BY T1.value</t>
  </si>
  <si>
    <t>SELECT T1.value SoldCurrency, T1.value FROM ORE.dbo.TypesCurrencyCode T1 ORDER BY T1.value</t>
  </si>
  <si>
    <t>SELECT T1.value OptionDataLongShort,T1.value FROM ORE.dbo.TypesLongShort T1 ORDER BY T1.value</t>
  </si>
  <si>
    <t>SELECT T1.value OptionDataOptionType,T1.value FROM ORE.dbo.TypesOptionType T1 ORDER BY T1.value</t>
  </si>
  <si>
    <t>SELECT T1.value OptionDataStyle,T1.value FROM ORE.dbo.TypesOptionStyle T1 ORDER BY T1.value</t>
  </si>
  <si>
    <t>SELECT T1.value OptionDataSettlement,T1.value FROM ORE.dbo.TypesOptionSettlement T1 ORDER BY value</t>
  </si>
  <si>
    <t>SELECT T1.value OptionDataPayOffAtExpiry,T1.value FROM ORE.dbo.TypesBool T1 ORDER BY value</t>
  </si>
  <si>
    <t>SELECT T1.value OptionDataPremiumCurrency,T1.value FROM ORE.dbo.TypesCurrencyCode T1 ORDER BY T1.value</t>
  </si>
  <si>
    <t xml:space="preserve">SELECT T2.TradeType+':'+T2.Id TradeIdLU, T3.value BoughtCurrencyLU, T1.BoughtAmount, T5.value SoldCurrencyLU, T1.SoldAmount, T7.value OptionDataLongShortLU, T8.value OptionDataOptionTypeLU, T9.value OptionDataStyleLU, T10.value OptionDataSettlementLU, T11.value OptionDataPayOffAtExpiryLU, T1.OptionDataPremiumAmount, T13.value OptionDataPremiumCurrencyLU, T1.OptionDataPremiumPayDate_x000D_
FROM ORE.dbo.PortfolioFxOptionData T1 INNER JOIN _x000D_
ORE.dbo.PortfolioTrades T2 ON T1.TradeId = T2.Id INNER JOIN _x000D_
ORE.dbo.TypesCurrencyCode T3 ON T1.BoughtCurrency = T3.value INNER JOIN _x000D_
ORE.dbo.TypesCurrencyCode T5 ON T1.SoldCurrency = T5.value INNER JOIN _x000D_
ORE.dbo.TypesLongShort T7 ON T1.OptionDataLongShort = T7.value INNER JOIN _x000D_
ORE.dbo.TypesOptionType T8 ON T1.OptionDataOptionType = T8.value INNER JOIN _x000D_
ORE.dbo.TypesOptionStyle T9 ON T1.OptionDataStyle = T9.value INNER JOIN _x000D_
ORE.dbo.TypesOptionSettlement T10 ON T1.OptionDataSettlement = T10.value INNER JOIN _x000D_
ORE.dbo.TypesBool T11 ON T1.OptionDataPayOffAtExpiry = T11.value INNER JOIN _x000D_
ORE.dbo.TypesCurrencyCode T13 ON T1.OptionDataPremiumCurrency = T13.value_x000D_
</t>
  </si>
  <si>
    <t>FALSE</t>
  </si>
  <si>
    <t>TRUE</t>
  </si>
  <si>
    <t>OptionDataLongShortLU</t>
  </si>
  <si>
    <t>OptionDataOptionTypeLU</t>
  </si>
  <si>
    <t>OptionDataStyleLU</t>
  </si>
  <si>
    <t>OptionDataSettlementLU</t>
  </si>
  <si>
    <t>OptionDataPayOffAtExpiryLU</t>
  </si>
  <si>
    <t>OptionDataPremiumAmount</t>
  </si>
  <si>
    <t>OptionDataPremiumCurrencyLU</t>
  </si>
  <si>
    <t>OptionDataPremiumPayDate</t>
  </si>
  <si>
    <t>OptionDataLongShort</t>
  </si>
  <si>
    <t>OptionDataOptionType</t>
  </si>
  <si>
    <t>OptionDataStyle</t>
  </si>
  <si>
    <t>OptionDataSettlement</t>
  </si>
  <si>
    <t>OptionDataPayOffAtExpiry</t>
  </si>
  <si>
    <t>OptionDataPremiumCurrency</t>
  </si>
  <si>
    <t>SELECT T1.value Type,T1.value FROM ORE.dbo.TypesAmortizationType T1 ORDER BY T1.value</t>
  </si>
  <si>
    <t>SELECT T1.value Underflow,T1.value FROM ORE.dbo.TypesBool T1 ORDER BY T1.value</t>
  </si>
  <si>
    <t xml:space="preserve">SELECT 'Trade:'+TradeId+'/'+LegType+'/'+Currency+'/'+convert(varchar,Id) LegDataIdLU, T1.SeqId, T4.value TypeLU, T1.Value, T1.StartDate, T1.EndDate, T1.Frequency, T9.value UnderflowLU_x000D_
FROM ORE.dbo.PortfolioLegAmortizations T1 INNER JOIN _x000D_
ORE.dbo.PortfolioLegData T2 ON T1.LegDataId = T2.Id INNER JOIN _x000D_
ORE.dbo.TypesAmortizationType T4 ON T1.Type = T4.value INNER JOIN _x000D_
ORE.dbo.TypesBool T9 ON T1.Underflow = T9.value_x000D_
</t>
  </si>
  <si>
    <t>Annuity</t>
  </si>
  <si>
    <t>FixedAmount</t>
  </si>
  <si>
    <t>RelativeToInitialNotional</t>
  </si>
  <si>
    <t>RelativeToPreviousNotional</t>
  </si>
  <si>
    <t>TypeLU</t>
  </si>
  <si>
    <t>Value</t>
  </si>
  <si>
    <t>EndDate</t>
  </si>
  <si>
    <t>Frequency</t>
  </si>
  <si>
    <t>UnderflowLU</t>
  </si>
  <si>
    <t>2017-02-03</t>
  </si>
  <si>
    <t>1Y</t>
  </si>
  <si>
    <t>2021-02-03</t>
  </si>
  <si>
    <t>Type</t>
  </si>
  <si>
    <t>Underflow</t>
  </si>
  <si>
    <t>SELECT T1.value Payer, T1.value FROM ORE.dbo.TypesBool T1 ORDER BY value</t>
  </si>
  <si>
    <t>SELECT T1.value LegType, T1.value FROM ORE.dbo.TypesLegType T1 ORDER BY value</t>
  </si>
  <si>
    <t>SELECT  T1.value Currency, T1.value FROM ORE.dbo.TypesCurrencyCode T1 ORDER BY value</t>
  </si>
  <si>
    <t>SELECT  T1.value PaymentConvention, T1.value FROM ORE.dbo.TypesBusinessDayConvention T1 ORDER BY value</t>
  </si>
  <si>
    <t>SELECT  T1.value DayCounter, T1.value FROM ORE.dbo.TypesDayCounter T1 ORDER BY value</t>
  </si>
  <si>
    <t>SELECT  T1.value NotionalInitialExchange, T1.value FROM ORE.dbo.TypesBool T1 ORDER BY value</t>
  </si>
  <si>
    <t>SELECT  T1.value  NotionalFinalExchange, T1.value FROM ORE.dbo.TypesBool T1 ORDER BY value</t>
  </si>
  <si>
    <t>SELECT  T1.value  NotionalAmortizingExchange, T1.value FROM ORE.dbo.TypesBool T1 ORDER BY value</t>
  </si>
  <si>
    <t>SELECT  T1.value FXResetForeignCurrency, T1.value FROM ORE.dbo.TypesCurrencyCode T1 ORDER BY value</t>
  </si>
  <si>
    <t>SELECT T1.value FXResetFXIndex,T1.value FROM ORE.dbo.TypesIndexName T1 ORDER BY value</t>
  </si>
  <si>
    <t>SELECT T1.value FloatingLegIndexName,T1.value FROM ORE.dbo.TypesIndexName T1 ORDER BY value</t>
  </si>
  <si>
    <t>SELECT  T1.value FloatingLegIsInArrears, T1.value FROM ORE.dbo.TypesBool T1 ORDER BY value</t>
  </si>
  <si>
    <t>SELECT  T1.value FloatingLegIsAveraged, T1.value FROM ORE.dbo.TypesBool T1 ORDER BY value</t>
  </si>
  <si>
    <t>SELECT  T1.value FloatingLegIsNotResettingXCCY, T1.value FROM ORE.dbo.TypesBool T1 ORDER BY value</t>
  </si>
  <si>
    <t xml:space="preserve">SELECT T1.Id, T3.TradeType+':'+T3.Id TradeIdLU, T4.value PayerLU, T5.value LegTypeLU, T6.value CurrencyLU, T7.value PaymentConventionLU, T8.value DayCounterLU, T9.value NotionalInitialExchangeLU, T10.value  NotionalFinalExchangeLU, T11.value  NotionalAmortizingExchangeLU, T12.value FXResetForeignCurrencyLU, T1.FXResetForeignAmount, T14.value FXResetFXIndexLU, T1.FXResetFixingDays, T16.value FloatingLegIndexNameLU, T17.value FloatingLegIsInArrearsLU, T1.FloatingLegFixingDays, T19.value FloatingLegIsAveragedLU, T20.value FloatingLegIsNotResettingXCCYLU, T1.FloatingLegNakedOption_x000D_
FROM ORE.dbo.PortfolioLegData T1 INNER JOIN _x000D_
ORE.dbo.PortfolioTrades T3 ON T1.TradeId = T3.Id INNER JOIN _x000D_
ORE.dbo.TypesBool T4 ON T1.Payer = T4.value INNER JOIN _x000D_
ORE.dbo.TypesLegType T5 ON T1.LegType = T5.value INNER JOIN _x000D_
ORE.dbo.TypesCurrencyCode T6 ON T1.Currency = T6.value LEFT JOIN _x000D_
ORE.dbo.TypesBusinessDayConvention T7 ON T1.PaymentConvention = T7.value LEFT JOIN _x000D_
ORE.dbo.TypesDayCounter T8 ON T1.DayCounter = T8.value LEFT JOIN _x000D_
ORE.dbo.TypesBool T9 ON T1.NotionalInitialExchange = T9.value LEFT JOIN _x000D_
ORE.dbo.TypesBool T10 ON T1.NotionalFinalExchange = T10.value LEFT JOIN _x000D_
ORE.dbo.TypesBool T11 ON T1.NotionalAmortizingExchange = T11.value LEFT JOIN _x000D_
ORE.dbo.TypesCurrencyCode T12 ON T1.FXResetForeignCurrency = T12.value LEFT JOIN _x000D_
ORE.dbo.TypesIndexName T14 ON T1.FXResetFXIndex = T14.value LEFT JOIN _x000D_
ORE.dbo.TypesIndexName T16 ON T1.FloatingLegIndexName = T16.value LEFT JOIN _x000D_
ORE.dbo.TypesBool T17 ON T1.FloatingLegIsInArrears = T17.value LEFT JOIN _x000D_
ORE.dbo.TypesBool T19 ON T1.FloatingLegIsAveraged = T19.value LEFT JOIN _x000D_
ORE.dbo.TypesBool T20 ON T1.FloatingLegIsNotResettingXCCY = T20.value_x000D_
</t>
  </si>
  <si>
    <t>Cashflow</t>
  </si>
  <si>
    <t>CPI</t>
  </si>
  <si>
    <t>Fixed</t>
  </si>
  <si>
    <t>Floating</t>
  </si>
  <si>
    <t>YY</t>
  </si>
  <si>
    <t>F</t>
  </si>
  <si>
    <t>Following</t>
  </si>
  <si>
    <t>MF</t>
  </si>
  <si>
    <t>ModifiedFollowing</t>
  </si>
  <si>
    <t>Unadjusted</t>
  </si>
  <si>
    <t>30/360</t>
  </si>
  <si>
    <t>A360</t>
  </si>
  <si>
    <t>A365</t>
  </si>
  <si>
    <t>ACT/360</t>
  </si>
  <si>
    <t>ACT/ACT</t>
  </si>
  <si>
    <t>T360</t>
  </si>
  <si>
    <t>EUR-EURIBOR-3M</t>
  </si>
  <si>
    <t>EUR-EURIBOR-6M</t>
  </si>
  <si>
    <t>FX-ECB-EUR-USD</t>
  </si>
  <si>
    <t>GBP-LIBOR-6M</t>
  </si>
  <si>
    <t>USD-FedFunds</t>
  </si>
  <si>
    <t>USD-LIBOR-3M</t>
  </si>
  <si>
    <t>USD-LIBOR-6M</t>
  </si>
  <si>
    <t>Id</t>
  </si>
  <si>
    <t>PayerLU</t>
  </si>
  <si>
    <t>LegTypeLU</t>
  </si>
  <si>
    <t>CurrencyLU</t>
  </si>
  <si>
    <t>PaymentConventionLU</t>
  </si>
  <si>
    <t>DayCounterLU</t>
  </si>
  <si>
    <t>NotionalInitialExchangeLU</t>
  </si>
  <si>
    <t>NotionalFinalExchangeLU</t>
  </si>
  <si>
    <t>NotionalAmortizingExchangeLU</t>
  </si>
  <si>
    <t>FXResetForeignCurrencyLU</t>
  </si>
  <si>
    <t>FXResetForeignAmount</t>
  </si>
  <si>
    <t>FXResetFXIndexLU</t>
  </si>
  <si>
    <t>FXResetFixingDays</t>
  </si>
  <si>
    <t>FloatingLegIndexNameLU</t>
  </si>
  <si>
    <t>FloatingLegIsInArrearsLU</t>
  </si>
  <si>
    <t>FloatingLegFixingDays</t>
  </si>
  <si>
    <t>FloatingLegIsAveragedLU</t>
  </si>
  <si>
    <t>FloatingLegIsNotResettingXCCYLU</t>
  </si>
  <si>
    <t>FloatingLegNakedOption</t>
  </si>
  <si>
    <t>Payer</t>
  </si>
  <si>
    <t>LegType</t>
  </si>
  <si>
    <t>Currency</t>
  </si>
  <si>
    <t>PaymentConvention</t>
  </si>
  <si>
    <t>DayCounter</t>
  </si>
  <si>
    <t>NotionalInitialExchange</t>
  </si>
  <si>
    <t>NotionalFinalExchange</t>
  </si>
  <si>
    <t>NotionalAmortizingExchange</t>
  </si>
  <si>
    <t>FXResetForeignCurrency</t>
  </si>
  <si>
    <t>FXResetFXIndex</t>
  </si>
  <si>
    <t>FloatingLegIndexName</t>
  </si>
  <si>
    <t>FloatingLegIsInArrears</t>
  </si>
  <si>
    <t>FloatingLegIsAveraged</t>
  </si>
  <si>
    <t>FloatingLegIsNotResettingXCCY</t>
  </si>
  <si>
    <t xml:space="preserve">SELECT 'Trade:'+TradeId+'/'+LegType+'/'+Currency+'/'+convert(varchar,Id) LegDataIdLU, T1.SeqId, T1.Notional, T1.startDate_x000D_
FROM ORE.dbo.PortfolioLegNotionals T1 INNER JOIN _x000D_
ORE.dbo.PortfolioLegData T2 ON T1.LegDataId = T2.Id_x000D_
</t>
  </si>
  <si>
    <t>Notional</t>
  </si>
  <si>
    <t>startDate</t>
  </si>
  <si>
    <t>SELECT 'TA/Trade:'+T1.TradeId+'/'+Type TradeActionId,T1.Id FROM ORE.dbo.PortfolioTradeActions T1 ORDER BY TradeId</t>
  </si>
  <si>
    <t>SELECT 'Trade:'+T1.TradeId+'/'+LegType+'/'+Currency+'/'+convert(varchar,T1.Id) LegDataId,T1.Id FROM ORE.dbo.PortfolioLegData T1 ORDER BY TradeId</t>
  </si>
  <si>
    <t>SELECT T1.value Calendar,T1.value FROM ORE.dbo.TypesCalendar T1 ORDER BY value</t>
  </si>
  <si>
    <t>SELECT T1.value Convention,T1.value FROM ORE.dbo.TypesBusinessDayConvention T1 ORDER BY value</t>
  </si>
  <si>
    <t>SELECT T1.value TermConvention,T1.value FROM ORE.dbo.TypesBusinessDayConvention T1 ORDER BY value</t>
  </si>
  <si>
    <t>SELECT T1.value RuleName,T1.value FROM ORE.dbo.TypesDateRule T1 ORDER BY value</t>
  </si>
  <si>
    <t>SELECT T1.value EndOfMonth,T1.value FROM ORE.dbo.TypesBool T1 ORDER BY value</t>
  </si>
  <si>
    <t xml:space="preserve">SELECT T1.Id, 'TA/Trade:'+T3.TradeId+'/'+Type TradeActionIdLU, 'Trade:'+T4.TradeId+'/'+LegType+'/'+Currency+'/'+convert(varchar,T4.Id) LegDataIdLU, T1.StartDate, T1.EndDate, T1.Tenor, T8.value CalendarLU, T9.value ConventionLU, T10.value TermConventionLU, T11.value RuleNameLU, T12.value EndOfMonthLU, T1.FirstDate, T1.LastDate_x000D_
FROM ORE.dbo.PortfolioScheduleDataRules T1 LEFT JOIN _x000D_
ORE.dbo.PortfolioTradeActions T3 ON T1.TradeActionId = T3.Id INNER JOIN _x000D_
ORE.dbo.PortfolioLegData T4 ON T1.LegDataId = T4.Id INNER JOIN _x000D_
ORE.dbo.TypesCalendar T8 ON T1.Calendar = T8.value LEFT JOIN _x000D_
ORE.dbo.TypesBusinessDayConvention T9 ON T1.Convention = T9.value LEFT JOIN _x000D_
ORE.dbo.TypesBusinessDayConvention T10 ON T1.TermConvention = T10.value LEFT JOIN _x000D_
ORE.dbo.TypesDateRule T11 ON T1.RuleName = T11.value LEFT JOIN _x000D_
ORE.dbo.TypesBool T12 ON T1.EndOfMonth = T12.value_x000D_
</t>
  </si>
  <si>
    <t>TARGET</t>
  </si>
  <si>
    <t>UK</t>
  </si>
  <si>
    <t>US</t>
  </si>
  <si>
    <t>Backward</t>
  </si>
  <si>
    <t>CDS2015</t>
  </si>
  <si>
    <t>Forward</t>
  </si>
  <si>
    <t>TradeActionIdLU</t>
  </si>
  <si>
    <t>Tenor</t>
  </si>
  <si>
    <t>CalendarLU</t>
  </si>
  <si>
    <t>ConventionLU</t>
  </si>
  <si>
    <t>TermConventionLU</t>
  </si>
  <si>
    <t>RuleNameLU</t>
  </si>
  <si>
    <t>EndOfMonthLU</t>
  </si>
  <si>
    <t>FirstDate</t>
  </si>
  <si>
    <t>LastDate</t>
  </si>
  <si>
    <t>2015-10-28</t>
  </si>
  <si>
    <t>2035-10-28</t>
  </si>
  <si>
    <t>6M</t>
  </si>
  <si>
    <t>2016-10-28</t>
  </si>
  <si>
    <t>2017-10-28</t>
  </si>
  <si>
    <t>2019-10-28</t>
  </si>
  <si>
    <t>2021-10-28</t>
  </si>
  <si>
    <t>2023-10-28</t>
  </si>
  <si>
    <t>2025-10-28</t>
  </si>
  <si>
    <t>2027-10-28</t>
  </si>
  <si>
    <t>2029-10-28</t>
  </si>
  <si>
    <t>2031-10-28</t>
  </si>
  <si>
    <t>2033-10-28</t>
  </si>
  <si>
    <t>2034-10-28</t>
  </si>
  <si>
    <t>2036-03-01</t>
  </si>
  <si>
    <t>3M</t>
  </si>
  <si>
    <t>2010-10-01</t>
  </si>
  <si>
    <t>2038-10-01</t>
  </si>
  <si>
    <t>2017-10-01</t>
  </si>
  <si>
    <t>2015-03-01</t>
  </si>
  <si>
    <t>2005-03-03</t>
  </si>
  <si>
    <t>2027-03-03</t>
  </si>
  <si>
    <t>2005-09-05</t>
  </si>
  <si>
    <t>2015-04-22</t>
  </si>
  <si>
    <t>2024-11-01</t>
  </si>
  <si>
    <t>2012-09-05</t>
  </si>
  <si>
    <t>2026-09-05</t>
  </si>
  <si>
    <t>2016-03-01</t>
  </si>
  <si>
    <t>2016-02-09</t>
  </si>
  <si>
    <t>2036-02-09</t>
  </si>
  <si>
    <t>2016-02-05</t>
  </si>
  <si>
    <t>2026-02-05</t>
  </si>
  <si>
    <t>2028-10-01</t>
  </si>
  <si>
    <t>2026-02-09</t>
  </si>
  <si>
    <t>2016-02-03</t>
  </si>
  <si>
    <t>2016-07-18</t>
  </si>
  <si>
    <t>2021-07-18</t>
  </si>
  <si>
    <t>2021-02-05</t>
  </si>
  <si>
    <t>2026-02-03</t>
  </si>
  <si>
    <t>2017-03-01</t>
  </si>
  <si>
    <t>2021-02-09</t>
  </si>
  <si>
    <t>TradeActionId</t>
  </si>
  <si>
    <t>Calendar</t>
  </si>
  <si>
    <t>Convention</t>
  </si>
  <si>
    <t>TermConvention</t>
  </si>
  <si>
    <t>RuleName</t>
  </si>
  <si>
    <t>EndOfMonth</t>
  </si>
  <si>
    <t xml:space="preserve">SELECT T2.TradeType+':'+T2.Id TradeIdLU_x000D_
FROM ORE.dbo.PortfolioSwapData T1 INNER JOIN _x000D_
ORE.dbo.PortfolioTrades T2 ON T1.TradeId = T2.Id_x000D_
</t>
  </si>
  <si>
    <t>SELECT T1.value OptionDataLongShort,T1.value FROM ORE.dbo.TypesLongShort T1 ORDER BY value</t>
  </si>
  <si>
    <t>SELECT T1.value OptionDataOptionType,T1.value FROM ORE.dbo.TypesOptionType T1 ORDER BY value</t>
  </si>
  <si>
    <t>SELECT T1.value OptionDataStyle,T1.value FROM ORE.dbo.TypesOptionStyle T1 ORDER BY value</t>
  </si>
  <si>
    <t>SELECT T1.value OptionDataPremiumCurrency,T1.value FROM ORE.dbo.TypesCurrencyCode T1 ORDER BY value</t>
  </si>
  <si>
    <t xml:space="preserve">SELECT T2.TradeType+':'+T2.Id TradeIdLU, T3.value OptionDataLongShortLU, T4.value OptionDataOptionTypeLU, T5.value OptionDataStyleLU, T6.value OptionDataSettlementLU, T7.value OptionDataPayOffAtExpiryLU, T1.OptionDataPremiumAmount, T9.value OptionDataPremiumCurrencyLU, T1.OptionDataPremiumPayDate_x000D_
FROM ORE.dbo.PortfolioSwaptionData T1 INNER JOIN _x000D_
ORE.dbo.PortfolioTrades T2 ON T1.TradeId = T2.Id INNER JOIN _x000D_
ORE.dbo.TypesLongShort T3 ON T1.OptionDataLongShort = T3.value INNER JOIN _x000D_
ORE.dbo.TypesOptionType T4 ON T1.OptionDataOptionType = T4.value INNER JOIN _x000D_
ORE.dbo.TypesOptionStyle T5 ON T1.OptionDataStyle = T5.value INNER JOIN _x000D_
ORE.dbo.TypesOptionSettlement T6 ON T1.OptionDataSettlement = T6.value INNER JOIN _x000D_
ORE.dbo.TypesBool T7 ON T1.OptionDataPayOffAtExpiry = T7.value INNER JOIN _x000D_
ORE.dbo.TypesCurrencyCode T9 ON T1.OptionDataPremiumCurrency = T9.value_x000D_
</t>
  </si>
  <si>
    <t>SELECT Id+':'+TradeType+','+isnull(EnvelopeNettingSetId,'') TradeId,Id FROM ORE.dbo.PortfolioTrades ORDER BY Id</t>
  </si>
  <si>
    <t>SELECT Id+':'+TradeType+','+isnull(EnvelopeNettingSetId,'') TradeIdLU, T1.GroupingId_x000D_
FROM ORE.dbo.PortfolioTradeGroupingIds T1 INNER JOIN _x000D_
ORE.dbo.PortfolioTrades T2 ON T1.TradeId = T2.Id_x000D_
ORDER BY 1 ASC, 2 ASC</t>
  </si>
  <si>
    <t>GroupingId</t>
  </si>
  <si>
    <t>SELECT T1.value TradeType,T1.value FROM ORE.dbo.TypesOreTradeType T1 ORDER BY value</t>
  </si>
  <si>
    <t>SELECT T1.value EnvelopeCounterParty,T1.value FROM ORE.dbo.TypesParties T1 ORDER BY value</t>
  </si>
  <si>
    <t>SELECT Counterparty+':'+NettingSetId EnvelopeNettingSetId,NettingSetId FROM ORE.dbo.NettingSet ORDER BY Counterparty</t>
  </si>
  <si>
    <t xml:space="preserve">SELECT T1.Id, T3.value TradeTypeLU, T4.value EnvelopeCounterPartyLU, Counterparty+':'+NettingSetId EnvelopeNettingSetIdLU, T1.AddFieldsAdditionalId_x000D_
FROM ORE.dbo.PortfolioTrades T1 INNER JOIN _x000D_
ORE.dbo.TypesOreTradeType T3 ON T1.TradeType = T3.value INNER JOIN _x000D_
ORE.dbo.TypesParties T4 ON T1.EnvelopeCounterParty = T4.value LEFT JOIN _x000D_
ORE.dbo.NettingSet T5 ON T1.EnvelopeNettingSetId = T5.NettingSetId_x000D_
</t>
  </si>
  <si>
    <t>Bond</t>
  </si>
  <si>
    <t>CapFloor</t>
  </si>
  <si>
    <t>CreditDefaultSwap</t>
  </si>
  <si>
    <t>EquityForward</t>
  </si>
  <si>
    <t>EquityOption</t>
  </si>
  <si>
    <t>ForwardRateAgreement</t>
  </si>
  <si>
    <t>FxForward</t>
  </si>
  <si>
    <t>FxOption</t>
  </si>
  <si>
    <t>Swap</t>
  </si>
  <si>
    <t>Swaption</t>
  </si>
  <si>
    <t>CPTY_A</t>
  </si>
  <si>
    <t>CPTY_B</t>
  </si>
  <si>
    <t>CPTY_C</t>
  </si>
  <si>
    <t>CPTY_A:10CPTY_A</t>
  </si>
  <si>
    <t>CPTY_A:11CPTY_A</t>
  </si>
  <si>
    <t>CPTY_A:15CPTY_A</t>
  </si>
  <si>
    <t>CPTY_A:16CPTY_A</t>
  </si>
  <si>
    <t>CPTY_A:17CPTY_A</t>
  </si>
  <si>
    <t>CPTY_A:1CPTY_A</t>
  </si>
  <si>
    <t>CPTY_A:22CPTY_A</t>
  </si>
  <si>
    <t>CPTY_A:23CPTY_A</t>
  </si>
  <si>
    <t>CPTY_A:2CPTY_A</t>
  </si>
  <si>
    <t>CPTY_A:3CPTY_A</t>
  </si>
  <si>
    <t>CPTY_A:4CPTY_A</t>
  </si>
  <si>
    <t>CPTY_A:5CPTY_A</t>
  </si>
  <si>
    <t>CPTY_A:7CPTY_A</t>
  </si>
  <si>
    <t>CPTY_A:8CPTY_A</t>
  </si>
  <si>
    <t>CPTY_B:5CPTY_B</t>
  </si>
  <si>
    <t>CPTY_B:20CPTY_B</t>
  </si>
  <si>
    <t>CPTY_B:15CPTY_B</t>
  </si>
  <si>
    <t>TradeTypeLU</t>
  </si>
  <si>
    <t>EnvelopeCounterPartyLU</t>
  </si>
  <si>
    <t>EnvelopeNettingSetIdLU</t>
  </si>
  <si>
    <t>AddFieldsAdditionalId</t>
  </si>
  <si>
    <t>TradeType</t>
  </si>
  <si>
    <t>EnvelopeCounterParty</t>
  </si>
  <si>
    <t>EnvelopeNettingSetId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</si>
</sst>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Font="1"/>
    <xf numFmtId="0" fontId="0" fillId="0" borderId="0" xfId="0" applyFont="1" applyAlignment="1"/>
  </cellXfs>
  <cellStyles count="1">
    <cellStyle name="Standard" xfId="0" builtinId="0"/>
  </cellStyles>
  <dxfs count="193">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 xr16:uid="{EBE54213-9339-4B07-982A-BB1B38742F68}"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Amount" tableColumnId="5"/>
      <queryTableField id="5" name="StartDate" tableColumnId="6"/>
      <queryTableField id="6" dataBound="0" tableColumnId="7"/>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6" xr16:uid="{7BB98215-5B11-46FE-9978-22CAC770734A}" autoFormatId="16" applyNumberFormats="0" applyBorderFormats="0" applyFontFormats="1" applyPatternFormats="1" applyAlignmentFormats="0" applyWidthHeightFormats="0">
  <queryTableRefresh nextId="37" unboundColumnsRight="15">
    <queryTableFields count="35">
      <queryTableField id="2" name="Id" tableColumnId="3"/>
      <queryTableField id="3" name="TradeIdLU" tableColumnId="4"/>
      <queryTableField id="4" name="PayerLU" tableColumnId="5"/>
      <queryTableField id="5" name="LegTypeLU" tableColumnId="6"/>
      <queryTableField id="6" name="CurrencyLU" tableColumnId="7"/>
      <queryTableField id="7" name="PaymentConventionLU" tableColumnId="8"/>
      <queryTableField id="8" name="DayCounterLU" tableColumnId="9"/>
      <queryTableField id="9" name="NotionalInitialExchangeLU" tableColumnId="10"/>
      <queryTableField id="10" name="NotionalFinalExchangeLU" tableColumnId="11"/>
      <queryTableField id="11" name="NotionalAmortizingExchangeLU" tableColumnId="12"/>
      <queryTableField id="12" name="FXResetForeignCurrencyLU" tableColumnId="13"/>
      <queryTableField id="13" name="FXResetForeignAmount" tableColumnId="14"/>
      <queryTableField id="14" name="FXResetFXIndexLU" tableColumnId="15"/>
      <queryTableField id="15" name="FXResetFixingDays" tableColumnId="16"/>
      <queryTableField id="16" name="FloatingLegIndexNameLU" tableColumnId="17"/>
      <queryTableField id="17" name="FloatingLegIsInArrearsLU" tableColumnId="18"/>
      <queryTableField id="18" name="FloatingLegFixingDays" tableColumnId="19"/>
      <queryTableField id="19" name="FloatingLegIsAveragedLU" tableColumnId="20"/>
      <queryTableField id="20" name="FloatingLegIsNotResettingXCCYLU" tableColumnId="21"/>
      <queryTableField id="21" name="FloatingLegNakedOption" tableColumnId="22"/>
      <queryTableField id="22" dataBound="0" tableColumnId="23"/>
      <queryTableField id="23" dataBound="0" tableColumnId="24"/>
      <queryTableField id="24" dataBound="0" tableColumnId="25"/>
      <queryTableField id="25" dataBound="0" tableColumnId="26"/>
      <queryTableField id="26" dataBound="0" tableColumnId="27"/>
      <queryTableField id="27" dataBound="0" tableColumnId="28"/>
      <queryTableField id="28" dataBound="0" tableColumnId="29"/>
      <queryTableField id="29" dataBound="0" tableColumnId="30"/>
      <queryTableField id="30" dataBound="0" tableColumnId="31"/>
      <queryTableField id="31" dataBound="0" tableColumnId="32"/>
      <queryTableField id="32" dataBound="0" tableColumnId="33"/>
      <queryTableField id="33" dataBound="0" tableColumnId="34"/>
      <queryTableField id="34" dataBound="0" tableColumnId="35"/>
      <queryTableField id="35" dataBound="0" tableColumnId="36"/>
      <queryTableField id="36" dataBound="0" tableColumnId="37"/>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3" xr16:uid="{93370E78-69FB-4736-87A2-8BA7C823BEC3}"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Notional" tableColumnId="5"/>
      <queryTableField id="5" name="startDate" tableColumnId="6"/>
      <queryTableField id="6" dataBound="0" tableColumnId="7"/>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4" xr16:uid="{A112804C-8F62-4835-8F51-08F25660665E}" autoFormatId="16" applyNumberFormats="0" applyBorderFormats="0" applyFontFormats="1" applyPatternFormats="1" applyAlignmentFormats="0" applyWidthHeightFormats="0">
  <queryTableRefresh nextId="22" unboundColumnsRight="7">
    <queryTableFields count="20">
      <queryTableField id="2" name="Id" tableColumnId="3"/>
      <queryTableField id="3" name="TradeActionIdLU" tableColumnId="4"/>
      <queryTableField id="4" name="LegDataIdLU" tableColumnId="5"/>
      <queryTableField id="5" name="StartDate" tableColumnId="6"/>
      <queryTableField id="6" name="EndDate" tableColumnId="7"/>
      <queryTableField id="7" name="Tenor" tableColumnId="8"/>
      <queryTableField id="8" name="CalendarLU" tableColumnId="9"/>
      <queryTableField id="9" name="ConventionLU" tableColumnId="10"/>
      <queryTableField id="10" name="TermConventionLU" tableColumnId="11"/>
      <queryTableField id="11" name="RuleNameLU" tableColumnId="12"/>
      <queryTableField id="12" name="EndOfMonthLU" tableColumnId="13"/>
      <queryTableField id="13" name="FirstDate" tableColumnId="14"/>
      <queryTableField id="14" name="LastDate" tableColumnId="15"/>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5" xr16:uid="{6AB2BE74-DE9F-46EA-B1E6-8E1059024A8F}" autoFormatId="16" applyNumberFormats="0" applyBorderFormats="0" applyFontFormats="1" applyPatternFormats="1" applyAlignmentFormats="0" applyWidthHeightFormats="0">
  <queryTableRefresh nextId="4" unboundColumnsRight="1">
    <queryTableFields count="2">
      <queryTableField id="2" name="TradeIdLU" tableColumnId="3"/>
      <queryTableField id="3" dataBound="0" tableColumnId="4"/>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6" xr16:uid="{729C0976-AD0E-4743-80BE-7F80CE7A2E25}" autoFormatId="16" applyNumberFormats="0" applyBorderFormats="0" applyFontFormats="1" applyPatternFormats="1" applyAlignmentFormats="0" applyWidthHeightFormats="0">
  <queryTableRefresh nextId="18" unboundColumnsRight="7">
    <queryTableFields count="16">
      <queryTableField id="2" name="TradeIdLU" tableColumnId="3"/>
      <queryTableField id="3" name="OptionDataLongShortLU" tableColumnId="4"/>
      <queryTableField id="4" name="OptionDataOptionTypeLU" tableColumnId="5"/>
      <queryTableField id="5" name="OptionDataStyleLU" tableColumnId="6"/>
      <queryTableField id="6" name="OptionDataSettlementLU" tableColumnId="7"/>
      <queryTableField id="7" name="OptionDataPayOffAtExpiryLU" tableColumnId="8"/>
      <queryTableField id="8" name="OptionDataPremiumAmount" tableColumnId="9"/>
      <queryTableField id="9" name="OptionDataPremiumCurrencyLU" tableColumnId="10"/>
      <queryTableField id="10" name="OptionDataPremiumPayDate" tableColumnId="11"/>
      <queryTableField id="11" dataBound="0" tableColumnId="12"/>
      <queryTableField id="12" dataBound="0" tableColumnId="13"/>
      <queryTableField id="13" dataBound="0" tableColumnId="14"/>
      <queryTableField id="14" dataBound="0" tableColumnId="15"/>
      <queryTableField id="15" dataBound="0" tableColumnId="16"/>
      <queryTableField id="16" dataBound="0" tableColumnId="17"/>
      <queryTableField id="17" dataBound="0" tableColumnId="18"/>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7" xr16:uid="{2557E150-CCB9-494D-BDD8-F22E172B73B1}" autoFormatId="16" applyNumberFormats="0" applyBorderFormats="0" applyFontFormats="1" applyPatternFormats="1" applyAlignmentFormats="0" applyWidthHeightFormats="0">
  <queryTableRefresh nextId="5" unboundColumnsRight="1">
    <queryTableFields count="3">
      <queryTableField id="2" name="TradeIdLU" tableColumnId="3"/>
      <queryTableField id="3" name="GroupingId" tableColumnId="4"/>
      <queryTableField id="4" dataBound="0" tableColumnId="5"/>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8" xr16:uid="{A4FDD4FC-5D55-4155-85E6-0B54C65B246D}" autoFormatId="16" applyNumberFormats="0" applyBorderFormats="0" applyFontFormats="1" applyPatternFormats="1" applyAlignmentFormats="0" applyWidthHeightFormats="0">
  <queryTableRefresh nextId="10" unboundColumnsRight="3">
    <queryTableFields count="8">
      <queryTableField id="2" name="Id" tableColumnId="3"/>
      <queryTableField id="3" name="TradeTypeLU" tableColumnId="4"/>
      <queryTableField id="4" name="EnvelopeCounterPartyLU" tableColumnId="5"/>
      <queryTableField id="5" name="EnvelopeNettingSetIdLU" tableColumnId="6"/>
      <queryTableField id="6" name="AddFieldsAdditionalId" tableColumnId="7"/>
      <queryTableField id="7" dataBound="0" tableColumnId="8"/>
      <queryTableField id="8" dataBound="0" tableColumnId="9"/>
      <queryTableField id="9" dataBound="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2" xr16:uid="{1ED4305B-76F3-4D59-BFBB-CCA968DA9089}"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Rate" tableColumnId="5"/>
      <queryTableField id="5" name="StartDate" tableColumnId="6"/>
      <queryTableField id="6" dataBound="0"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9" xr16:uid="{A3C4DA23-9841-4727-8E56-C94725AE1F51}"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Cap" tableColumnId="5"/>
      <queryTableField id="5" name="StartDate" tableColumnId="6"/>
      <queryTableField id="6" dataBound="0"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0" xr16:uid="{2DC26EE3-C021-4E67-81AB-687945CCBC48}"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Floor" tableColumnId="5"/>
      <queryTableField id="5" name="StartDate" tableColumnId="6"/>
      <queryTableField id="6" dataBound="0"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1" xr16:uid="{FF267E54-4C32-45A8-815E-2C0D08B3EC1A}"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Gearing" tableColumnId="5"/>
      <queryTableField id="5" name="StartDate" tableColumnId="6"/>
      <queryTableField id="6" dataBound="0"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2" xr16:uid="{00AE6CCE-43A0-4062-95BE-99B0CCB92682}"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Spread" tableColumnId="5"/>
      <queryTableField id="5" name="StartDate" tableColumnId="6"/>
      <queryTableField id="6" dataBound="0" tableColumnId="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3" xr16:uid="{E7C4F0A0-B92E-483D-AC64-76B3DFE3042B}" autoFormatId="16" applyNumberFormats="0" applyBorderFormats="0" applyFontFormats="1" applyPatternFormats="1" applyAlignmentFormats="0" applyWidthHeightFormats="0">
  <queryTableRefresh nextId="11" unboundColumnsRight="3">
    <queryTableFields count="9">
      <queryTableField id="2" name="TradeIdLU" tableColumnId="3"/>
      <queryTableField id="3" name="ValueDate" tableColumnId="4"/>
      <queryTableField id="4" name="BoughtCurrencyLU" tableColumnId="5"/>
      <queryTableField id="5" name="BoughtAmount" tableColumnId="6"/>
      <queryTableField id="6" name="SoldCurrencyLU" tableColumnId="7"/>
      <queryTableField id="7" name="SoldAmount" tableColumnId="8"/>
      <queryTableField id="8" dataBound="0" tableColumnId="9"/>
      <queryTableField id="9" dataBound="0" tableColumnId="10"/>
      <queryTableField id="10"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4" xr16:uid="{612A9364-7418-438C-9F17-0FCC3E5B9AB4}" autoFormatId="16" applyNumberFormats="0" applyBorderFormats="0" applyFontFormats="1" applyPatternFormats="1" applyAlignmentFormats="0" applyWidthHeightFormats="0">
  <queryTableRefresh nextId="24" unboundColumnsRight="9">
    <queryTableFields count="22">
      <queryTableField id="2" name="TradeIdLU" tableColumnId="3"/>
      <queryTableField id="3" name="BoughtCurrencyLU" tableColumnId="4"/>
      <queryTableField id="4" name="BoughtAmount" tableColumnId="5"/>
      <queryTableField id="5" name="SoldCurrencyLU" tableColumnId="6"/>
      <queryTableField id="6" name="SoldAmount" tableColumnId="7"/>
      <queryTableField id="7" name="OptionDataLongShortLU" tableColumnId="8"/>
      <queryTableField id="8" name="OptionDataOptionTypeLU" tableColumnId="9"/>
      <queryTableField id="9" name="OptionDataStyleLU" tableColumnId="10"/>
      <queryTableField id="10" name="OptionDataSettlementLU" tableColumnId="11"/>
      <queryTableField id="11" name="OptionDataPayOffAtExpiryLU" tableColumnId="12"/>
      <queryTableField id="12" name="OptionDataPremiumAmount" tableColumnId="13"/>
      <queryTableField id="13" name="OptionDataPremiumCurrencyLU" tableColumnId="14"/>
      <queryTableField id="14" name="OptionDataPremiumPayDate" tableColumnId="15"/>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 id="22" dataBound="0" tableColumnId="23"/>
      <queryTableField id="23" dataBound="0" tableColumnId="2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5" xr16:uid="{F00BB6CA-25CE-4AE0-A683-E115D77AE276}" autoFormatId="16" applyNumberFormats="0" applyBorderFormats="0" applyFontFormats="1" applyPatternFormats="1" applyAlignmentFormats="0" applyWidthHeightFormats="0">
  <queryTableRefresh nextId="13" unboundColumnsRight="3">
    <queryTableFields count="11">
      <queryTableField id="2" name="LegDataIdLU" tableColumnId="3"/>
      <queryTableField id="3" name="SeqId" tableColumnId="4"/>
      <queryTableField id="4" name="TypeLU" tableColumnId="5"/>
      <queryTableField id="5" name="Value" tableColumnId="6"/>
      <queryTableField id="6" name="StartDate" tableColumnId="7"/>
      <queryTableField id="7" name="EndDate" tableColumnId="8"/>
      <queryTableField id="8" name="Frequency" tableColumnId="9"/>
      <queryTableField id="9" name="UnderflowLU" tableColumnId="10"/>
      <queryTableField id="10" dataBound="0" tableColumnId="11"/>
      <queryTableField id="11" dataBound="0" tableColumnId="12"/>
      <queryTableField id="12"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158F99-1481-4CC3-A57C-781CF4B36C7E}" name="Tabelle_ExterneDaten_1" displayName="Tabelle_ExterneDaten_1" ref="B1:F2" tableType="queryTable" insertRow="1" totalsRowShown="0" headerRowDxfId="187" dataDxfId="186">
  <tableColumns count="5">
    <tableColumn id="3" xr3:uid="{F9399B61-CB28-48F9-A641-2CD9B3FDB4CD}" uniqueName="3" name="LegDataIdLU" queryTableFieldId="2" dataDxfId="192"/>
    <tableColumn id="4" xr3:uid="{F7CAC8EC-59AA-47AF-A0FC-54E03F0A92F2}" uniqueName="4" name="SeqId" queryTableFieldId="3" dataDxfId="191"/>
    <tableColumn id="5" xr3:uid="{1631BDE9-8936-4457-80EF-7AD63F0BA0D1}" uniqueName="5" name="Amount" queryTableFieldId="4" dataDxfId="190"/>
    <tableColumn id="6" xr3:uid="{E2E7932A-11FC-4414-A724-D2DE7EF74EF7}" uniqueName="6" name="StartDate" queryTableFieldId="5" dataDxfId="189"/>
    <tableColumn id="7" xr3:uid="{77771BCB-988C-42D9-B3D1-11B3943CF0E2}" uniqueName="7" name="LegDataId" queryTableFieldId="6" dataDxfId="188">
      <calculatedColumnFormula>IF(Tabelle_ExterneDaten_1[[#This Row],[LegDataIdLU]]&lt;&gt;"",VLOOKUP(Tabelle_ExterneDaten_1[[#This Row],[LegDataIdLU]],LegDataIdLookup,2,FALSE),"")</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0E0E676-3991-4575-9385-3AB8A107368F}" name="Tabelle_ExterneDaten_111" displayName="Tabelle_ExterneDaten_111" ref="B1:AJ124" tableType="queryTable" totalsRowShown="0" headerRowDxfId="102" dataDxfId="101">
  <tableColumns count="35">
    <tableColumn id="3" xr3:uid="{0FF8061F-5790-4097-9C01-E3D35BBF37CC}" uniqueName="3" name="Id" queryTableFieldId="2" dataDxfId="100"/>
    <tableColumn id="4" xr3:uid="{CD791328-5C21-431A-B180-9EB008930990}" uniqueName="4" name="TradeIdLU" queryTableFieldId="3" dataDxfId="99"/>
    <tableColumn id="5" xr3:uid="{0E1B31CC-DDC4-4E5D-849F-8A4346428456}" uniqueName="5" name="PayerLU" queryTableFieldId="4" dataDxfId="98"/>
    <tableColumn id="6" xr3:uid="{6AEE2BC0-8F16-4095-B040-34777AAC6F0C}" uniqueName="6" name="LegTypeLU" queryTableFieldId="5" dataDxfId="97"/>
    <tableColumn id="7" xr3:uid="{BBDFC5D8-F77B-49D8-A84D-36D19E1E0B90}" uniqueName="7" name="CurrencyLU" queryTableFieldId="6" dataDxfId="96"/>
    <tableColumn id="8" xr3:uid="{C8CDB66F-16D5-43E3-A2D0-529C1390FA12}" uniqueName="8" name="PaymentConventionLU" queryTableFieldId="7" dataDxfId="95"/>
    <tableColumn id="9" xr3:uid="{DC229961-6B74-45DB-9532-08201E3BF31A}" uniqueName="9" name="DayCounterLU" queryTableFieldId="8" dataDxfId="94"/>
    <tableColumn id="10" xr3:uid="{8751C57D-E88E-4976-B19E-F5AC191A58CD}" uniqueName="10" name="NotionalInitialExchangeLU" queryTableFieldId="9" dataDxfId="93"/>
    <tableColumn id="11" xr3:uid="{ED4543E2-94BD-4E51-BEB4-20E7041A2EFD}" uniqueName="11" name="NotionalFinalExchangeLU" queryTableFieldId="10" dataDxfId="92"/>
    <tableColumn id="12" xr3:uid="{284014F6-1D1C-440A-AEFF-6CF65B8434E3}" uniqueName="12" name="NotionalAmortizingExchangeLU" queryTableFieldId="11" dataDxfId="91"/>
    <tableColumn id="13" xr3:uid="{0EE13A53-12ED-4C48-8FE3-58859B75D706}" uniqueName="13" name="FXResetForeignCurrencyLU" queryTableFieldId="12" dataDxfId="90"/>
    <tableColumn id="14" xr3:uid="{94154826-DAD0-40CB-BFA2-633E7B43ADC7}" uniqueName="14" name="FXResetForeignAmount" queryTableFieldId="13" dataDxfId="89"/>
    <tableColumn id="15" xr3:uid="{DADE3425-F747-40BD-B247-B722FA8DEB61}" uniqueName="15" name="FXResetFXIndexLU" queryTableFieldId="14" dataDxfId="88"/>
    <tableColumn id="16" xr3:uid="{796AB61E-FDC3-4F65-91B1-9DF54C5E5E70}" uniqueName="16" name="FXResetFixingDays" queryTableFieldId="15" dataDxfId="87"/>
    <tableColumn id="17" xr3:uid="{607916BC-BC75-4EA9-AB16-4B681CE08FD6}" uniqueName="17" name="FloatingLegIndexNameLU" queryTableFieldId="16" dataDxfId="86"/>
    <tableColumn id="18" xr3:uid="{700D6C94-01DF-4961-978E-D5AE84BF42CE}" uniqueName="18" name="FloatingLegIsInArrearsLU" queryTableFieldId="17" dataDxfId="85"/>
    <tableColumn id="19" xr3:uid="{E418E937-08C2-4623-B11E-A8B833D35AAF}" uniqueName="19" name="FloatingLegFixingDays" queryTableFieldId="18" dataDxfId="84"/>
    <tableColumn id="20" xr3:uid="{B71541AD-5900-4B21-94C6-86DC0104C094}" uniqueName="20" name="FloatingLegIsAveragedLU" queryTableFieldId="19" dataDxfId="83"/>
    <tableColumn id="21" xr3:uid="{DA800F8B-BA27-4B80-8857-45CA1AD95C57}" uniqueName="21" name="FloatingLegIsNotResettingXCCYLU" queryTableFieldId="20" dataDxfId="82"/>
    <tableColumn id="22" xr3:uid="{E8DB7B08-09DE-4435-92B9-7E7C945E8683}" uniqueName="22" name="FloatingLegNakedOption" queryTableFieldId="21" dataDxfId="81"/>
    <tableColumn id="23" xr3:uid="{321597A8-9F9E-4416-B8B0-09DB3BB98308}" uniqueName="23" name="TradeId" queryTableFieldId="22" dataDxfId="80">
      <calculatedColumnFormula>IF(Tabelle_ExterneDaten_111[[#This Row],[TradeIdLU]]&lt;&gt;"",VLOOKUP(Tabelle_ExterneDaten_111[[#This Row],[TradeIdLU]],TradeIdLookup,2,FALSE),"")</calculatedColumnFormula>
    </tableColumn>
    <tableColumn id="24" xr3:uid="{CD8CADD3-4BE8-47C2-A1E1-03388BB6731E}" uniqueName="24" name="Payer" queryTableFieldId="23" dataDxfId="79">
      <calculatedColumnFormula>IF(Tabelle_ExterneDaten_111[[#This Row],[PayerLU]]&lt;&gt;"",VLOOKUP(Tabelle_ExterneDaten_111[[#This Row],[PayerLU]],PayerLookup,2,FALSE),"")</calculatedColumnFormula>
    </tableColumn>
    <tableColumn id="25" xr3:uid="{F99E4B57-E61E-42DB-A955-A7935B5F6D7A}" uniqueName="25" name="LegType" queryTableFieldId="24" dataDxfId="78">
      <calculatedColumnFormula>IF(Tabelle_ExterneDaten_111[[#This Row],[LegTypeLU]]&lt;&gt;"",VLOOKUP(Tabelle_ExterneDaten_111[[#This Row],[LegTypeLU]],LegTypeLookup,2,FALSE),"")</calculatedColumnFormula>
    </tableColumn>
    <tableColumn id="26" xr3:uid="{85F12676-C0CF-4DD5-82FE-A61FDF0E2984}" uniqueName="26" name="Currency" queryTableFieldId="25" dataDxfId="77">
      <calculatedColumnFormula>IF(Tabelle_ExterneDaten_111[[#This Row],[CurrencyLU]]&lt;&gt;"",VLOOKUP(Tabelle_ExterneDaten_111[[#This Row],[CurrencyLU]],CurrencyLookup,2,FALSE),"")</calculatedColumnFormula>
    </tableColumn>
    <tableColumn id="27" xr3:uid="{6D38EA8E-92E7-4D39-B22A-0805B7BA06E0}" uniqueName="27" name="PaymentConvention" queryTableFieldId="26" dataDxfId="76">
      <calculatedColumnFormula>IF(Tabelle_ExterneDaten_111[[#This Row],[PaymentConventionLU]]&lt;&gt;"",VLOOKUP(Tabelle_ExterneDaten_111[[#This Row],[PaymentConventionLU]],PaymentConventionLookup,2,FALSE),"")</calculatedColumnFormula>
    </tableColumn>
    <tableColumn id="28" xr3:uid="{265B8743-71B3-4A4B-9797-3535510EE0BA}" uniqueName="28" name="DayCounter" queryTableFieldId="27" dataDxfId="75">
      <calculatedColumnFormula>IF(Tabelle_ExterneDaten_111[[#This Row],[DayCounterLU]]&lt;&gt;"",VLOOKUP(Tabelle_ExterneDaten_111[[#This Row],[DayCounterLU]],DayCounterLookup,2,FALSE),"")</calculatedColumnFormula>
    </tableColumn>
    <tableColumn id="29" xr3:uid="{3B0D2272-8DD2-4C4F-A8F0-5E43D22A19F4}" uniqueName="29" name="NotionalInitialExchange" queryTableFieldId="28" dataDxfId="74">
      <calculatedColumnFormula>IF(Tabelle_ExterneDaten_111[[#This Row],[NotionalInitialExchangeLU]]&lt;&gt;"",VLOOKUP(Tabelle_ExterneDaten_111[[#This Row],[NotionalInitialExchangeLU]],NotionalInitialExchangeLookup,2,FALSE),"")</calculatedColumnFormula>
    </tableColumn>
    <tableColumn id="30" xr3:uid="{E4DDB836-383F-4354-9C05-3DE4F1004180}" uniqueName="30" name="NotionalFinalExchange" queryTableFieldId="29" dataDxfId="73">
      <calculatedColumnFormula>IF(Tabelle_ExterneDaten_111[[#This Row],[NotionalFinalExchangeLU]]&lt;&gt;"",VLOOKUP(Tabelle_ExterneDaten_111[[#This Row],[NotionalFinalExchangeLU]],NotionalFinalExchangeLookup,2,FALSE),"")</calculatedColumnFormula>
    </tableColumn>
    <tableColumn id="31" xr3:uid="{A13FDB9D-C88E-47F7-BB68-6DDBCFC33311}" uniqueName="31" name="NotionalAmortizingExchange" queryTableFieldId="30" dataDxfId="72">
      <calculatedColumnFormula>IF(Tabelle_ExterneDaten_111[[#This Row],[NotionalAmortizingExchangeLU]]&lt;&gt;"",VLOOKUP(Tabelle_ExterneDaten_111[[#This Row],[NotionalAmortizingExchangeLU]],NotionalAmortizingExchangeLookup,2,FALSE),"")</calculatedColumnFormula>
    </tableColumn>
    <tableColumn id="32" xr3:uid="{12FD7F9A-9DC9-4FC0-96CA-EDDFDDF8968D}" uniqueName="32" name="FXResetForeignCurrency" queryTableFieldId="31" dataDxfId="71">
      <calculatedColumnFormula>IF(Tabelle_ExterneDaten_111[[#This Row],[FXResetForeignCurrencyLU]]&lt;&gt;"",VLOOKUP(Tabelle_ExterneDaten_111[[#This Row],[FXResetForeignCurrencyLU]],FXResetForeignCurrencyLookup,2,FALSE),"")</calculatedColumnFormula>
    </tableColumn>
    <tableColumn id="33" xr3:uid="{33544E49-36BC-403A-8F0B-5259FFB8F63F}" uniqueName="33" name="FXResetFXIndex" queryTableFieldId="32" dataDxfId="70">
      <calculatedColumnFormula>IF(Tabelle_ExterneDaten_111[[#This Row],[FXResetFXIndexLU]]&lt;&gt;"",VLOOKUP(Tabelle_ExterneDaten_111[[#This Row],[FXResetFXIndexLU]],FXResetFXIndexLookup,2,FALSE),"")</calculatedColumnFormula>
    </tableColumn>
    <tableColumn id="34" xr3:uid="{0E3F06D8-1433-42C1-9ACC-04586D77F899}" uniqueName="34" name="FloatingLegIndexName" queryTableFieldId="33" dataDxfId="69">
      <calculatedColumnFormula>IF(Tabelle_ExterneDaten_111[[#This Row],[FloatingLegIndexNameLU]]&lt;&gt;"",VLOOKUP(Tabelle_ExterneDaten_111[[#This Row],[FloatingLegIndexNameLU]],FloatingLegIndexNameLookup,2,FALSE),"")</calculatedColumnFormula>
    </tableColumn>
    <tableColumn id="35" xr3:uid="{744656D2-1BFD-40A5-8C31-87F65475D132}" uniqueName="35" name="FloatingLegIsInArrears" queryTableFieldId="34" dataDxfId="68">
      <calculatedColumnFormula>IF(Tabelle_ExterneDaten_111[[#This Row],[FloatingLegIsInArrearsLU]]&lt;&gt;"",VLOOKUP(Tabelle_ExterneDaten_111[[#This Row],[FloatingLegIsInArrearsLU]],FloatingLegIsInArrearsLookup,2,FALSE),"")</calculatedColumnFormula>
    </tableColumn>
    <tableColumn id="36" xr3:uid="{39280D9F-F01D-44EE-9CE8-DFD99E00A25E}" uniqueName="36" name="FloatingLegIsAveraged" queryTableFieldId="35" dataDxfId="67">
      <calculatedColumnFormula>IF(Tabelle_ExterneDaten_111[[#This Row],[FloatingLegIsAveragedLU]]&lt;&gt;"",VLOOKUP(Tabelle_ExterneDaten_111[[#This Row],[FloatingLegIsAveragedLU]],FloatingLegIsAveragedLookup,2,FALSE),"")</calculatedColumnFormula>
    </tableColumn>
    <tableColumn id="37" xr3:uid="{EEDE2234-E7C9-49DE-92E9-51DBBF9E5956}" uniqueName="37" name="FloatingLegIsNotResettingXCCY" queryTableFieldId="36" dataDxfId="66">
      <calculatedColumnFormula>IF(Tabelle_ExterneDaten_111[[#This Row],[FloatingLegIsNotResettingXCCYLU]]&lt;&gt;"",VLOOKUP(Tabelle_ExterneDaten_111[[#This Row],[FloatingLegIsNotResettingXCCYLU]],FloatingLegIsNotResettingXCCYLookup,2,FALSE),"")</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353D51-1405-43BD-842D-5D5288A1A4EC}" name="Tabelle_ExterneDaten_112" displayName="Tabelle_ExterneDaten_112" ref="B1:F123" tableType="queryTable" totalsRowShown="0" headerRowDxfId="65" dataDxfId="64">
  <tableColumns count="5">
    <tableColumn id="3" xr3:uid="{6E95E6BE-8767-43D1-B5F9-578AB967D7C5}" uniqueName="3" name="LegDataIdLU" queryTableFieldId="2" dataDxfId="63"/>
    <tableColumn id="4" xr3:uid="{A5FEC480-5B12-4E16-B0F7-59C5C26DBA4B}" uniqueName="4" name="SeqId" queryTableFieldId="3" dataDxfId="62"/>
    <tableColumn id="5" xr3:uid="{C21F7224-F231-4715-B04D-32B4CC2C339D}" uniqueName="5" name="Notional" queryTableFieldId="4" dataDxfId="61"/>
    <tableColumn id="6" xr3:uid="{D8EE36B1-D996-48D0-96E2-3BF7FBE4203D}" uniqueName="6" name="startDate" queryTableFieldId="5" dataDxfId="60"/>
    <tableColumn id="7" xr3:uid="{CD3BAC41-7CAF-4BF1-8ABE-0D31018FF155}" uniqueName="7" name="LegDataId" queryTableFieldId="6" dataDxfId="59">
      <calculatedColumnFormula>IF(Tabelle_ExterneDaten_112[[#This Row],[LegDataIdLU]]&lt;&gt;"",VLOOKUP(Tabelle_ExterneDaten_112[[#This Row],[LegDataIdLU]],LegDataIdLookup,2,FALSE),"")</calculatedColumnFormula>
    </tableColumn>
  </tableColumns>
  <tableStyleInfo name="TableStyleLight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B98B54E-8380-407B-8718-56B9144DB6FF}" name="Tabelle_ExterneDaten_113" displayName="Tabelle_ExterneDaten_113" ref="B1:U122" tableType="queryTable" totalsRowShown="0" headerRowDxfId="58" dataDxfId="57">
  <tableColumns count="20">
    <tableColumn id="3" xr3:uid="{9367156B-C9C0-4D20-8975-9999663D29C2}" uniqueName="3" name="Id" queryTableFieldId="2" dataDxfId="56"/>
    <tableColumn id="4" xr3:uid="{834D3DBB-E983-428A-B1C8-4B6AFBE810FE}" uniqueName="4" name="TradeActionIdLU" queryTableFieldId="3" dataDxfId="55"/>
    <tableColumn id="5" xr3:uid="{EE83513D-679D-4D3E-8B8C-B3A25A74AC56}" uniqueName="5" name="LegDataIdLU" queryTableFieldId="4" dataDxfId="54"/>
    <tableColumn id="6" xr3:uid="{38F10790-5682-426E-A070-8E1E58090C55}" uniqueName="6" name="StartDate" queryTableFieldId="5" dataDxfId="53"/>
    <tableColumn id="7" xr3:uid="{2443D3A2-FAD1-4D56-A0B6-5D3F6410FF16}" uniqueName="7" name="EndDate" queryTableFieldId="6" dataDxfId="52"/>
    <tableColumn id="8" xr3:uid="{E1EFBC07-E8DE-4F58-9B26-EB0642CD0143}" uniqueName="8" name="Tenor" queryTableFieldId="7" dataDxfId="51"/>
    <tableColumn id="9" xr3:uid="{D5D46D57-9738-441D-A97B-40DD4994F276}" uniqueName="9" name="CalendarLU" queryTableFieldId="8" dataDxfId="50"/>
    <tableColumn id="10" xr3:uid="{F9DEFD74-9F0F-4E29-A673-3B4208EED4AE}" uniqueName="10" name="ConventionLU" queryTableFieldId="9" dataDxfId="49"/>
    <tableColumn id="11" xr3:uid="{7DEFB952-1641-4EF4-AC17-C02D8BB8FDDB}" uniqueName="11" name="TermConventionLU" queryTableFieldId="10" dataDxfId="48"/>
    <tableColumn id="12" xr3:uid="{7A7097EB-E625-44F2-84CC-4D49F996B110}" uniqueName="12" name="RuleNameLU" queryTableFieldId="11" dataDxfId="47"/>
    <tableColumn id="13" xr3:uid="{BFF59302-EDE5-4687-A8AC-645313CA5365}" uniqueName="13" name="EndOfMonthLU" queryTableFieldId="12" dataDxfId="46"/>
    <tableColumn id="14" xr3:uid="{9A767A3B-5624-4D2C-833B-212E1BB00B23}" uniqueName="14" name="FirstDate" queryTableFieldId="13" dataDxfId="45"/>
    <tableColumn id="15" xr3:uid="{C28E665B-52A5-47DB-A224-7E73501BE94B}" uniqueName="15" name="LastDate" queryTableFieldId="14" dataDxfId="44"/>
    <tableColumn id="16" xr3:uid="{0DDE91D5-A98A-4390-9290-64F17FB8799D}" uniqueName="16" name="TradeActionId" queryTableFieldId="15" dataDxfId="43">
      <calculatedColumnFormula>IF(Tabelle_ExterneDaten_113[[#This Row],[TradeActionIdLU]]&lt;&gt;"",VLOOKUP(Tabelle_ExterneDaten_113[[#This Row],[TradeActionIdLU]],TradeActionIdLookup,2,FALSE),"")</calculatedColumnFormula>
    </tableColumn>
    <tableColumn id="17" xr3:uid="{8EDD76BE-22E7-43EC-86FC-C41BE84A4FE9}" uniqueName="17" name="LegDataId" queryTableFieldId="16" dataDxfId="42">
      <calculatedColumnFormula>IF(Tabelle_ExterneDaten_113[[#This Row],[LegDataIdLU]]&lt;&gt;"",VLOOKUP(Tabelle_ExterneDaten_113[[#This Row],[LegDataIdLU]],LegDataIdLookup,2,FALSE),"")</calculatedColumnFormula>
    </tableColumn>
    <tableColumn id="18" xr3:uid="{8239BA40-94B5-4EA2-B491-9BD5C0F697CB}" uniqueName="18" name="Calendar" queryTableFieldId="17" dataDxfId="41">
      <calculatedColumnFormula>IF(Tabelle_ExterneDaten_113[[#This Row],[CalendarLU]]&lt;&gt;"",VLOOKUP(Tabelle_ExterneDaten_113[[#This Row],[CalendarLU]],CalendarLookup,2,FALSE),"")</calculatedColumnFormula>
    </tableColumn>
    <tableColumn id="19" xr3:uid="{93C250C2-6A21-4BAC-ADF2-C69EF1B47835}" uniqueName="19" name="Convention" queryTableFieldId="18" dataDxfId="40">
      <calculatedColumnFormula>IF(Tabelle_ExterneDaten_113[[#This Row],[ConventionLU]]&lt;&gt;"",VLOOKUP(Tabelle_ExterneDaten_113[[#This Row],[ConventionLU]],ConventionLookup,2,FALSE),"")</calculatedColumnFormula>
    </tableColumn>
    <tableColumn id="20" xr3:uid="{547DB241-02DC-4471-8AF3-50E9D5F0A854}" uniqueName="20" name="TermConvention" queryTableFieldId="19" dataDxfId="39">
      <calculatedColumnFormula>IF(Tabelle_ExterneDaten_113[[#This Row],[TermConventionLU]]&lt;&gt;"",VLOOKUP(Tabelle_ExterneDaten_113[[#This Row],[TermConventionLU]],TermConventionLookup,2,FALSE),"")</calculatedColumnFormula>
    </tableColumn>
    <tableColumn id="21" xr3:uid="{3C742FD7-753C-4DBA-BBDA-D315AFF8F045}" uniqueName="21" name="RuleName" queryTableFieldId="20" dataDxfId="38">
      <calculatedColumnFormula>IF(Tabelle_ExterneDaten_113[[#This Row],[RuleNameLU]]&lt;&gt;"",VLOOKUP(Tabelle_ExterneDaten_113[[#This Row],[RuleNameLU]],RuleNameLookup,2,FALSE),"")</calculatedColumnFormula>
    </tableColumn>
    <tableColumn id="22" xr3:uid="{55270714-0DF8-406B-AAB6-9DD54C9ACA10}" uniqueName="22" name="EndOfMonth" queryTableFieldId="21" dataDxfId="37">
      <calculatedColumnFormula>IF(Tabelle_ExterneDaten_113[[#This Row],[EndOfMonthLU]]&lt;&gt;"",VLOOKUP(Tabelle_ExterneDaten_113[[#This Row],[EndOfMonthLU]],EndOfMonthLookup,2,FALSE),"")</calculatedColumnFormula>
    </tableColumn>
  </tableColumns>
  <tableStyleInfo name="TableStyleLight1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82BAD1C-010E-4C97-9765-D07019C8CB57}" name="Tabelle_ExterneDaten_114" displayName="Tabelle_ExterneDaten_114" ref="B1:C23" tableType="queryTable" totalsRowShown="0" headerRowDxfId="36" dataDxfId="35">
  <tableColumns count="2">
    <tableColumn id="3" xr3:uid="{069DE685-BD74-45CA-99FD-F52EB64A61EB}" uniqueName="3" name="TradeIdLU" queryTableFieldId="2" dataDxfId="34"/>
    <tableColumn id="4" xr3:uid="{958E66C7-59F6-42D1-9F75-A7E6F8628316}" uniqueName="4" name="TradeId" queryTableFieldId="3" dataDxfId="33">
      <calculatedColumnFormula>IF(Tabelle_ExterneDaten_114[[#This Row],[TradeIdLU]]&lt;&gt;"",VLOOKUP(Tabelle_ExterneDaten_114[[#This Row],[TradeIdLU]],TradeIdLookup,2,FALSE),"")</calculatedColumnFormula>
    </tableColumn>
  </tableColumns>
  <tableStyleInfo name="TableStyleLight1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2510992-3C6D-42FE-877D-ED4D4562719D}" name="Tabelle_ExterneDaten_115" displayName="Tabelle_ExterneDaten_115" ref="B1:Q2" tableType="queryTable" insertRow="1" totalsRowShown="0" headerRowDxfId="32" dataDxfId="31">
  <tableColumns count="16">
    <tableColumn id="3" xr3:uid="{48CA588C-42D2-41C0-A35C-2211ED509BD0}" uniqueName="3" name="TradeIdLU" queryTableFieldId="2" dataDxfId="30"/>
    <tableColumn id="4" xr3:uid="{324CD59B-9B57-4644-ABA4-8A6415982F3D}" uniqueName="4" name="OptionDataLongShortLU" queryTableFieldId="3" dataDxfId="29"/>
    <tableColumn id="5" xr3:uid="{F7CDF649-6A1B-4076-8FF0-DCFF3195C3DA}" uniqueName="5" name="OptionDataOptionTypeLU" queryTableFieldId="4" dataDxfId="28"/>
    <tableColumn id="6" xr3:uid="{F3CAEF00-DE69-4E32-886B-1CAF75F9CEE4}" uniqueName="6" name="OptionDataStyleLU" queryTableFieldId="5" dataDxfId="27"/>
    <tableColumn id="7" xr3:uid="{FF753EBC-9131-425E-BA11-785B29E3E3D6}" uniqueName="7" name="OptionDataSettlementLU" queryTableFieldId="6" dataDxfId="26"/>
    <tableColumn id="8" xr3:uid="{82B442F3-6409-41DC-A824-14FE62783FD8}" uniqueName="8" name="OptionDataPayOffAtExpiryLU" queryTableFieldId="7" dataDxfId="25"/>
    <tableColumn id="9" xr3:uid="{1E59F579-B9D1-432B-B836-6C68ECF8EA0F}" uniqueName="9" name="OptionDataPremiumAmount" queryTableFieldId="8" dataDxfId="24"/>
    <tableColumn id="10" xr3:uid="{0281684E-6827-4B97-B066-8DF510C6E424}" uniqueName="10" name="OptionDataPremiumCurrencyLU" queryTableFieldId="9" dataDxfId="23"/>
    <tableColumn id="11" xr3:uid="{B04C9AA5-73DF-45ED-8319-EB5C32F6804E}" uniqueName="11" name="OptionDataPremiumPayDate" queryTableFieldId="10" dataDxfId="22"/>
    <tableColumn id="12" xr3:uid="{C51E58CD-B009-481D-A1F3-D0DD8E072D8A}" uniqueName="12" name="TradeId" queryTableFieldId="11" dataDxfId="21">
      <calculatedColumnFormula>IF(Tabelle_ExterneDaten_115[[#This Row],[TradeIdLU]]&lt;&gt;"",VLOOKUP(Tabelle_ExterneDaten_115[[#This Row],[TradeIdLU]],TradeIdLookup,2,FALSE),"")</calculatedColumnFormula>
    </tableColumn>
    <tableColumn id="13" xr3:uid="{F3B43A6A-2F36-4F26-86F3-451BC6B79E00}" uniqueName="13" name="OptionDataLongShort" queryTableFieldId="12" dataDxfId="20">
      <calculatedColumnFormula>IF(Tabelle_ExterneDaten_115[[#This Row],[OptionDataLongShortLU]]&lt;&gt;"",VLOOKUP(Tabelle_ExterneDaten_115[[#This Row],[OptionDataLongShortLU]],OptionDataLongShortLookup,2,FALSE),"")</calculatedColumnFormula>
    </tableColumn>
    <tableColumn id="14" xr3:uid="{57FB117F-2F57-4181-A1B5-4C3F07C4161D}" uniqueName="14" name="OptionDataOptionType" queryTableFieldId="13" dataDxfId="19">
      <calculatedColumnFormula>IF(Tabelle_ExterneDaten_115[[#This Row],[OptionDataOptionTypeLU]]&lt;&gt;"",VLOOKUP(Tabelle_ExterneDaten_115[[#This Row],[OptionDataOptionTypeLU]],OptionDataOptionTypeLookup,2,FALSE),"")</calculatedColumnFormula>
    </tableColumn>
    <tableColumn id="15" xr3:uid="{9330A38A-BCFD-43EC-9DEF-74EBAA3102AE}" uniqueName="15" name="OptionDataStyle" queryTableFieldId="14" dataDxfId="18">
      <calculatedColumnFormula>IF(Tabelle_ExterneDaten_115[[#This Row],[OptionDataStyleLU]]&lt;&gt;"",VLOOKUP(Tabelle_ExterneDaten_115[[#This Row],[OptionDataStyleLU]],OptionDataStyleLookup,2,FALSE),"")</calculatedColumnFormula>
    </tableColumn>
    <tableColumn id="16" xr3:uid="{FB809567-D0B4-4D30-AC6F-E379B33F1875}" uniqueName="16" name="OptionDataSettlement" queryTableFieldId="15" dataDxfId="17">
      <calculatedColumnFormula>IF(Tabelle_ExterneDaten_115[[#This Row],[OptionDataSettlementLU]]&lt;&gt;"",VLOOKUP(Tabelle_ExterneDaten_115[[#This Row],[OptionDataSettlementLU]],OptionDataSettlementLookup,2,FALSE),"")</calculatedColumnFormula>
    </tableColumn>
    <tableColumn id="17" xr3:uid="{478A1884-C0F4-405E-9BD0-685A18FC51F7}" uniqueName="17" name="OptionDataPayOffAtExpiry" queryTableFieldId="16" dataDxfId="16">
      <calculatedColumnFormula>IF(Tabelle_ExterneDaten_115[[#This Row],[OptionDataPayOffAtExpiryLU]]&lt;&gt;"",VLOOKUP(Tabelle_ExterneDaten_115[[#This Row],[OptionDataPayOffAtExpiryLU]],OptionDataPayOffAtExpiryLookup,2,FALSE),"")</calculatedColumnFormula>
    </tableColumn>
    <tableColumn id="18" xr3:uid="{8DF1D53C-8B98-4C87-B939-E2C7FDC21588}" uniqueName="18" name="OptionDataPremiumCurrency" queryTableFieldId="17" dataDxfId="15">
      <calculatedColumnFormula>IF(Tabelle_ExterneDaten_115[[#This Row],[OptionDataPremiumCurrencyLU]]&lt;&gt;"",VLOOKUP(Tabelle_ExterneDaten_115[[#This Row],[OptionDataPremiumCurrencyLU]],OptionDataPremiumCurrencyLookup,2,FALSE),"")</calculatedColumnFormula>
    </tableColumn>
  </tableColumns>
  <tableStyleInfo name="TableStyleLight1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1628861-3242-4EE6-80F0-815B3E099CEE}" name="Tabelle_ExterneDaten_116" displayName="Tabelle_ExterneDaten_116" ref="B1:D2" tableType="queryTable" insertRow="1" totalsRowShown="0" headerRowDxfId="14" dataDxfId="13">
  <tableColumns count="3">
    <tableColumn id="3" xr3:uid="{4E7D7E3E-503D-467D-933B-B1F11E0ABB93}" uniqueName="3" name="TradeIdLU" queryTableFieldId="2" dataDxfId="12"/>
    <tableColumn id="4" xr3:uid="{5C32A7F9-BE7C-4115-861F-4EFEA18A4C2A}" uniqueName="4" name="GroupingId" queryTableFieldId="3" dataDxfId="11"/>
    <tableColumn id="5" xr3:uid="{0A45C150-BD8B-4FED-9AB8-CA88FAF9D09A}" uniqueName="5" name="TradeId" queryTableFieldId="4" dataDxfId="10">
      <calculatedColumnFormula>IF(Tabelle_ExterneDaten_116[[#This Row],[TradeIdLU]]&lt;&gt;"",VLOOKUP(Tabelle_ExterneDaten_116[[#This Row],[TradeIdLU]],TradeIdLookup,2,FALSE),"")</calculatedColumnFormula>
    </tableColumn>
  </tableColumns>
  <tableStyleInfo name="TableStyleLight1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801F06D-6EA3-4B32-9EB3-C9F01D6376D0}" name="Tabelle_ExterneDaten_117" displayName="Tabelle_ExterneDaten_117" ref="B1:I93" tableType="queryTable" totalsRowShown="0" headerRowDxfId="9" dataDxfId="8">
  <tableColumns count="8">
    <tableColumn id="3" xr3:uid="{652D0849-DFD2-4C56-812C-79D16F1727D2}" uniqueName="3" name="Id" queryTableFieldId="2" dataDxfId="7"/>
    <tableColumn id="4" xr3:uid="{2F778F57-4C02-43D7-AD09-0A8E5E2A5B66}" uniqueName="4" name="TradeTypeLU" queryTableFieldId="3" dataDxfId="6"/>
    <tableColumn id="5" xr3:uid="{27625BDC-37A0-4012-B937-DA589E260A81}" uniqueName="5" name="EnvelopeCounterPartyLU" queryTableFieldId="4" dataDxfId="5"/>
    <tableColumn id="6" xr3:uid="{01F90E36-1686-4D4C-8501-90DCD0AAB451}" uniqueName="6" name="EnvelopeNettingSetIdLU" queryTableFieldId="5" dataDxfId="4"/>
    <tableColumn id="7" xr3:uid="{771343DD-2D40-488A-8437-5323D298B03D}" uniqueName="7" name="AddFieldsAdditionalId" queryTableFieldId="6" dataDxfId="3"/>
    <tableColumn id="8" xr3:uid="{B4FE44D3-06C5-4748-9C13-A5AC5EAC925F}" uniqueName="8" name="TradeType" queryTableFieldId="7" dataDxfId="2">
      <calculatedColumnFormula>IF(Tabelle_ExterneDaten_117[[#This Row],[TradeTypeLU]]&lt;&gt;"",VLOOKUP(Tabelle_ExterneDaten_117[[#This Row],[TradeTypeLU]],TradeTypeLookup,2,FALSE),"")</calculatedColumnFormula>
    </tableColumn>
    <tableColumn id="9" xr3:uid="{97241202-1288-47CD-8FCF-54CF75DC01E2}" uniqueName="9" name="EnvelopeCounterParty" queryTableFieldId="8" dataDxfId="1">
      <calculatedColumnFormula>IF(Tabelle_ExterneDaten_117[[#This Row],[EnvelopeCounterPartyLU]]&lt;&gt;"",VLOOKUP(Tabelle_ExterneDaten_117[[#This Row],[EnvelopeCounterPartyLU]],EnvelopeCounterPartyLookup,2,FALSE),"")</calculatedColumnFormula>
    </tableColumn>
    <tableColumn id="10" xr3:uid="{7C9CFCFA-86CF-4859-ACFE-F7CDD20FD889}" uniqueName="10" name="EnvelopeNettingSetId" queryTableFieldId="9" dataDxfId="0">
      <calculatedColumnFormula>IF(Tabelle_ExterneDaten_117[[#This Row],[EnvelopeNettingSetIdLU]]&lt;&gt;"",VLOOKUP(Tabelle_ExterneDaten_117[[#This Row],[EnvelopeNettingSetIdLU]],EnvelopeNettingSetIdLookup,2,FALSE),"")</calculatedColumnFormula>
    </tableColumn>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A0F0C7-3419-46A2-9319-7322DD1BD72D}" name="Tabelle_ExterneDaten_13" displayName="Tabelle_ExterneDaten_13" ref="B1:F61" tableType="queryTable" totalsRowShown="0" headerRowDxfId="185" dataDxfId="184">
  <tableColumns count="5">
    <tableColumn id="3" xr3:uid="{B6785139-8A3C-4466-9DDB-6D540848F100}" uniqueName="3" name="LegDataIdLU" queryTableFieldId="2" dataDxfId="183"/>
    <tableColumn id="4" xr3:uid="{8A7C71F5-B5F7-49A2-B134-1DDC92DAC2B9}" uniqueName="4" name="SeqId" queryTableFieldId="3" dataDxfId="182"/>
    <tableColumn id="5" xr3:uid="{D220478F-3A74-4AE3-8D82-4812223A775C}" uniqueName="5" name="Rate" queryTableFieldId="4" dataDxfId="181"/>
    <tableColumn id="6" xr3:uid="{E7C34419-594A-4EE8-8AD0-0A48C90950C8}" uniqueName="6" name="StartDate" queryTableFieldId="5" dataDxfId="180"/>
    <tableColumn id="7" xr3:uid="{EFC1BF21-5318-4680-A505-0303AB9BD8B6}" uniqueName="7" name="LegDataId" queryTableFieldId="6" dataDxfId="179">
      <calculatedColumnFormula>IF(Tabelle_ExterneDaten_13[[#This Row],[LegDataIdLU]]&lt;&gt;"",VLOOKUP(Tabelle_ExterneDaten_13[[#This Row],[LegDataIdLU]],LegDataIdLookup,2,FALSE),"")</calculatedColumnFormula>
    </tableColumn>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AB3EB3-7186-457F-B492-C60DF01AA728}" name="Tabelle_ExterneDaten_14" displayName="Tabelle_ExterneDaten_14" ref="B1:F2" tableType="queryTable" insertRow="1" totalsRowShown="0" headerRowDxfId="178" dataDxfId="177">
  <tableColumns count="5">
    <tableColumn id="3" xr3:uid="{6D789FE3-708E-4A63-9213-9BA8DD072548}" uniqueName="3" name="LegDataIdLU" queryTableFieldId="2" dataDxfId="176"/>
    <tableColumn id="4" xr3:uid="{16862F70-B03C-4673-A004-488B0C4EE288}" uniqueName="4" name="SeqId" queryTableFieldId="3" dataDxfId="175"/>
    <tableColumn id="5" xr3:uid="{AD0F3AC0-856F-4B2A-9CBB-25B7A75A1F33}" uniqueName="5" name="Cap" queryTableFieldId="4" dataDxfId="174"/>
    <tableColumn id="6" xr3:uid="{428B6265-9DE4-4E4C-9B8F-270D7D713DDF}" uniqueName="6" name="StartDate" queryTableFieldId="5" dataDxfId="173"/>
    <tableColumn id="7" xr3:uid="{B57430CB-7298-4196-845A-D3EF1CCF7045}" uniqueName="7" name="LegDataId" queryTableFieldId="6" dataDxfId="172">
      <calculatedColumnFormula>IF(Tabelle_ExterneDaten_14[[#This Row],[LegDataIdLU]]&lt;&gt;"",VLOOKUP(Tabelle_ExterneDaten_14[[#This Row],[LegDataIdLU]],LegDataIdLookup,2,FALSE),"")</calculatedColumnFormula>
    </tableColumn>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0F6A90-B58A-48E5-8EE5-E2E9FEDBAF09}" name="Tabelle_ExterneDaten_15" displayName="Tabelle_ExterneDaten_15" ref="B1:F2" tableType="queryTable" insertRow="1" totalsRowShown="0" headerRowDxfId="171" dataDxfId="170">
  <tableColumns count="5">
    <tableColumn id="3" xr3:uid="{E453A8A7-2E61-4279-834C-711ABE70EF3A}" uniqueName="3" name="LegDataIdLU" queryTableFieldId="2" dataDxfId="169"/>
    <tableColumn id="4" xr3:uid="{A1D71B41-1FDB-44FF-B81F-E7A33E687248}" uniqueName="4" name="SeqId" queryTableFieldId="3" dataDxfId="168"/>
    <tableColumn id="5" xr3:uid="{8D9D1E50-E886-4387-A1F8-541487C86EB2}" uniqueName="5" name="Floor" queryTableFieldId="4" dataDxfId="167"/>
    <tableColumn id="6" xr3:uid="{7A871024-B90F-4C7B-B85E-70C0613665D3}" uniqueName="6" name="StartDate" queryTableFieldId="5" dataDxfId="166"/>
    <tableColumn id="7" xr3:uid="{B270A9F0-283E-408B-9132-7E457D95435F}" uniqueName="7" name="LegDataId" queryTableFieldId="6" dataDxfId="165">
      <calculatedColumnFormula>IF(Tabelle_ExterneDaten_15[[#This Row],[LegDataIdLU]]&lt;&gt;"",VLOOKUP(Tabelle_ExterneDaten_15[[#This Row],[LegDataIdLU]],LegDataIdLookup,2,FALSE),"")</calculatedColumnFormula>
    </tableColumn>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3E6CC0-6CE9-4894-B8EB-0979DDFA91E5}" name="Tabelle_ExterneDaten_16" displayName="Tabelle_ExterneDaten_16" ref="B1:F2" tableType="queryTable" insertRow="1" totalsRowShown="0" headerRowDxfId="164" dataDxfId="163">
  <tableColumns count="5">
    <tableColumn id="3" xr3:uid="{57D566BA-AE78-4DB4-9A7D-FB73EBD2C5B2}" uniqueName="3" name="LegDataIdLU" queryTableFieldId="2" dataDxfId="162"/>
    <tableColumn id="4" xr3:uid="{A72046DF-4342-4365-B68E-6B107B859B3E}" uniqueName="4" name="SeqId" queryTableFieldId="3" dataDxfId="161"/>
    <tableColumn id="5" xr3:uid="{677DF99F-03D0-4E2B-A764-2C71100E5ABD}" uniqueName="5" name="Gearing" queryTableFieldId="4" dataDxfId="160"/>
    <tableColumn id="6" xr3:uid="{62B32584-EACD-449C-87A1-C0FDFE19F117}" uniqueName="6" name="StartDate" queryTableFieldId="5" dataDxfId="159"/>
    <tableColumn id="7" xr3:uid="{09DB4C4E-E79C-4A39-9AB4-BBEB993DC7C9}" uniqueName="7" name="LegDataId" queryTableFieldId="6" dataDxfId="158">
      <calculatedColumnFormula>IF(Tabelle_ExterneDaten_16[[#This Row],[LegDataIdLU]]&lt;&gt;"",VLOOKUP(Tabelle_ExterneDaten_16[[#This Row],[LegDataIdLU]],LegDataIdLookup,2,FALSE),"")</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12453C-E1DA-43F7-BE73-3DEFCFFD3335}" name="Tabelle_ExterneDaten_17" displayName="Tabelle_ExterneDaten_17" ref="B1:F61" tableType="queryTable" totalsRowShown="0" headerRowDxfId="157" dataDxfId="156">
  <tableColumns count="5">
    <tableColumn id="3" xr3:uid="{3F20A525-C0D9-457B-B0C9-D585289A0FAE}" uniqueName="3" name="LegDataIdLU" queryTableFieldId="2" dataDxfId="155"/>
    <tableColumn id="4" xr3:uid="{19F8ED86-15C5-4D44-B010-1E059AF90EC7}" uniqueName="4" name="SeqId" queryTableFieldId="3" dataDxfId="154"/>
    <tableColumn id="5" xr3:uid="{FF208C57-91EA-4F16-AE68-42AFDC2BFEE7}" uniqueName="5" name="Spread" queryTableFieldId="4" dataDxfId="153"/>
    <tableColumn id="6" xr3:uid="{C84A9310-B07D-44CE-AABC-60B3F1408A1B}" uniqueName="6" name="StartDate" queryTableFieldId="5" dataDxfId="152"/>
    <tableColumn id="7" xr3:uid="{E2A304D8-38DF-4138-AC7B-56D8A20CDC94}" uniqueName="7" name="LegDataId" queryTableFieldId="6" dataDxfId="151">
      <calculatedColumnFormula>IF(Tabelle_ExterneDaten_17[[#This Row],[LegDataIdLU]]&lt;&gt;"",VLOOKUP(Tabelle_ExterneDaten_17[[#This Row],[LegDataIdLU]],LegDataIdLookup,2,FALSE),"")</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C80D43D-437C-4C73-92CF-F7CDB1057F2A}" name="Tabelle_ExterneDaten_18" displayName="Tabelle_ExterneDaten_18" ref="B1:J3" tableType="queryTable" totalsRowShown="0" headerRowDxfId="141" dataDxfId="140">
  <tableColumns count="9">
    <tableColumn id="3" xr3:uid="{27C50BF8-CB8F-4159-8695-ADF1A08FEE3E}" uniqueName="3" name="TradeIdLU" queryTableFieldId="2" dataDxfId="150"/>
    <tableColumn id="4" xr3:uid="{CBA90111-2B8C-45DF-9E0F-FEE962CE5867}" uniqueName="4" name="ValueDate" queryTableFieldId="3" dataDxfId="149"/>
    <tableColumn id="5" xr3:uid="{723BE6F0-F4BB-40A8-8855-752C0FDFD8DE}" uniqueName="5" name="BoughtCurrencyLU" queryTableFieldId="4" dataDxfId="148"/>
    <tableColumn id="6" xr3:uid="{6D049BDA-FB77-415B-88D8-6F78DABCD2B9}" uniqueName="6" name="BoughtAmount" queryTableFieldId="5" dataDxfId="147"/>
    <tableColumn id="7" xr3:uid="{0276E318-91C9-4098-B353-F6D4D65561E8}" uniqueName="7" name="SoldCurrencyLU" queryTableFieldId="6" dataDxfId="146"/>
    <tableColumn id="8" xr3:uid="{97F25988-8ECA-448B-8E29-6379FECA7A63}" uniqueName="8" name="SoldAmount" queryTableFieldId="7" dataDxfId="145"/>
    <tableColumn id="9" xr3:uid="{2368EDDD-9034-46CA-AB23-D24E4F1024E2}" uniqueName="9" name="TradeId" queryTableFieldId="8" dataDxfId="144">
      <calculatedColumnFormula>IF(Tabelle_ExterneDaten_18[[#This Row],[TradeIdLU]]&lt;&gt;"",VLOOKUP(Tabelle_ExterneDaten_18[[#This Row],[TradeIdLU]],TradeIdLookup,2,FALSE),"")</calculatedColumnFormula>
    </tableColumn>
    <tableColumn id="10" xr3:uid="{23588F60-A82B-478E-948D-22E0999875A9}" uniqueName="10" name="BoughtCurrency" queryTableFieldId="9" dataDxfId="143">
      <calculatedColumnFormula>IF(Tabelle_ExterneDaten_18[[#This Row],[BoughtCurrencyLU]]&lt;&gt;"",VLOOKUP(Tabelle_ExterneDaten_18[[#This Row],[BoughtCurrencyLU]],BoughtCurrencyLookup,2,FALSE),"")</calculatedColumnFormula>
    </tableColumn>
    <tableColumn id="11" xr3:uid="{F1E78A88-C00D-43A9-99E8-979F5C5E2BCA}" uniqueName="11" name="SoldCurrency" queryTableFieldId="10" dataDxfId="142">
      <calculatedColumnFormula>IF(Tabelle_ExterneDaten_18[[#This Row],[SoldCurrencyLU]]&lt;&gt;"",VLOOKUP(Tabelle_ExterneDaten_18[[#This Row],[SoldCurrencyLU]],SoldCurrencyLookup,2,FALSE),"")</calculatedColumnFormula>
    </tableColumn>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58BD97-46D9-48FD-90A4-6E322F32BF86}" name="Tabelle_ExterneDaten_19" displayName="Tabelle_ExterneDaten_19" ref="B1:W2" tableType="queryTable" insertRow="1" totalsRowShown="0" headerRowDxfId="139" dataDxfId="138">
  <tableColumns count="22">
    <tableColumn id="3" xr3:uid="{4F89FD65-9A8B-49C2-B5B6-E1D925A12CFD}" uniqueName="3" name="TradeIdLU" queryTableFieldId="2" dataDxfId="137"/>
    <tableColumn id="4" xr3:uid="{7145A54C-7B59-4DA1-B95F-1C15BCFC0DEC}" uniqueName="4" name="BoughtCurrencyLU" queryTableFieldId="3" dataDxfId="136"/>
    <tableColumn id="5" xr3:uid="{D27CD710-8222-45DF-A98D-525E7B7C4F73}" uniqueName="5" name="BoughtAmount" queryTableFieldId="4" dataDxfId="135"/>
    <tableColumn id="6" xr3:uid="{B80B6077-0FC5-4C97-A3F5-C409FBD6779E}" uniqueName="6" name="SoldCurrencyLU" queryTableFieldId="5" dataDxfId="134"/>
    <tableColumn id="7" xr3:uid="{EDEA7C91-3ECB-47D2-8553-A951B61D6782}" uniqueName="7" name="SoldAmount" queryTableFieldId="6" dataDxfId="133"/>
    <tableColumn id="8" xr3:uid="{FA02F9CA-1455-4426-A798-F44EDB466551}" uniqueName="8" name="OptionDataLongShortLU" queryTableFieldId="7" dataDxfId="132"/>
    <tableColumn id="9" xr3:uid="{1BC2EAB9-3D16-4B1C-806D-8C3C586EC654}" uniqueName="9" name="OptionDataOptionTypeLU" queryTableFieldId="8" dataDxfId="131"/>
    <tableColumn id="10" xr3:uid="{F0660F5B-D0D2-4AC5-8854-6A6820930648}" uniqueName="10" name="OptionDataStyleLU" queryTableFieldId="9" dataDxfId="130"/>
    <tableColumn id="11" xr3:uid="{24B9E65A-0E86-4D0B-BCF4-3B39212D1252}" uniqueName="11" name="OptionDataSettlementLU" queryTableFieldId="10" dataDxfId="129"/>
    <tableColumn id="12" xr3:uid="{86E8A762-65E4-4C79-AD7F-79755FB71A0B}" uniqueName="12" name="OptionDataPayOffAtExpiryLU" queryTableFieldId="11" dataDxfId="128"/>
    <tableColumn id="13" xr3:uid="{4CCE1CF8-8BBF-4C9A-A938-846AAB5985B2}" uniqueName="13" name="OptionDataPremiumAmount" queryTableFieldId="12" dataDxfId="127"/>
    <tableColumn id="14" xr3:uid="{3851C5AA-44C6-42E5-BD16-0A1466FF0F52}" uniqueName="14" name="OptionDataPremiumCurrencyLU" queryTableFieldId="13" dataDxfId="126"/>
    <tableColumn id="15" xr3:uid="{D71691F5-73BA-4BF3-94BE-FE1000280C6E}" uniqueName="15" name="OptionDataPremiumPayDate" queryTableFieldId="14" dataDxfId="125"/>
    <tableColumn id="16" xr3:uid="{A1A85AD8-190F-48ED-AD55-D0D54EE780C0}" uniqueName="16" name="TradeId" queryTableFieldId="15" dataDxfId="124">
      <calculatedColumnFormula>IF(Tabelle_ExterneDaten_19[[#This Row],[TradeIdLU]]&lt;&gt;"",VLOOKUP(Tabelle_ExterneDaten_19[[#This Row],[TradeIdLU]],TradeIdLookup,2,FALSE),"")</calculatedColumnFormula>
    </tableColumn>
    <tableColumn id="17" xr3:uid="{15647B96-105B-4C0D-9D1A-2959F633D24C}" uniqueName="17" name="BoughtCurrency" queryTableFieldId="16" dataDxfId="123">
      <calculatedColumnFormula>IF(Tabelle_ExterneDaten_19[[#This Row],[BoughtCurrencyLU]]&lt;&gt;"",VLOOKUP(Tabelle_ExterneDaten_19[[#This Row],[BoughtCurrencyLU]],BoughtCurrencyLookup,2,FALSE),"")</calculatedColumnFormula>
    </tableColumn>
    <tableColumn id="18" xr3:uid="{38060F27-1014-4F56-967B-27FAD1CEA33F}" uniqueName="18" name="SoldCurrency" queryTableFieldId="17" dataDxfId="122">
      <calculatedColumnFormula>IF(Tabelle_ExterneDaten_19[[#This Row],[SoldCurrencyLU]]&lt;&gt;"",VLOOKUP(Tabelle_ExterneDaten_19[[#This Row],[SoldCurrencyLU]],SoldCurrencyLookup,2,FALSE),"")</calculatedColumnFormula>
    </tableColumn>
    <tableColumn id="19" xr3:uid="{E82E9BA3-90DD-48CA-BACE-71AE4BECB1EF}" uniqueName="19" name="OptionDataLongShort" queryTableFieldId="18" dataDxfId="121">
      <calculatedColumnFormula>IF(Tabelle_ExterneDaten_19[[#This Row],[OptionDataLongShortLU]]&lt;&gt;"",VLOOKUP(Tabelle_ExterneDaten_19[[#This Row],[OptionDataLongShortLU]],OptionDataLongShortLookup,2,FALSE),"")</calculatedColumnFormula>
    </tableColumn>
    <tableColumn id="20" xr3:uid="{087AB891-EF5E-4D7C-A2A3-8106648887FB}" uniqueName="20" name="OptionDataOptionType" queryTableFieldId="19" dataDxfId="120">
      <calculatedColumnFormula>IF(Tabelle_ExterneDaten_19[[#This Row],[OptionDataOptionTypeLU]]&lt;&gt;"",VLOOKUP(Tabelle_ExterneDaten_19[[#This Row],[OptionDataOptionTypeLU]],OptionDataOptionTypeLookup,2,FALSE),"")</calculatedColumnFormula>
    </tableColumn>
    <tableColumn id="21" xr3:uid="{06FFDC76-F2A7-483E-A9AB-B2E8BDCCABFB}" uniqueName="21" name="OptionDataStyle" queryTableFieldId="20" dataDxfId="119">
      <calculatedColumnFormula>IF(Tabelle_ExterneDaten_19[[#This Row],[OptionDataStyleLU]]&lt;&gt;"",VLOOKUP(Tabelle_ExterneDaten_19[[#This Row],[OptionDataStyleLU]],OptionDataStyleLookup,2,FALSE),"")</calculatedColumnFormula>
    </tableColumn>
    <tableColumn id="22" xr3:uid="{B73075A7-885B-446A-8DEB-AC85159DCF8E}" uniqueName="22" name="OptionDataSettlement" queryTableFieldId="21" dataDxfId="118">
      <calculatedColumnFormula>IF(Tabelle_ExterneDaten_19[[#This Row],[OptionDataSettlementLU]]&lt;&gt;"",VLOOKUP(Tabelle_ExterneDaten_19[[#This Row],[OptionDataSettlementLU]],OptionDataSettlementLookup,2,FALSE),"")</calculatedColumnFormula>
    </tableColumn>
    <tableColumn id="23" xr3:uid="{5574793F-761A-43E1-8E92-6B377B0B54BA}" uniqueName="23" name="OptionDataPayOffAtExpiry" queryTableFieldId="22" dataDxfId="117">
      <calculatedColumnFormula>IF(Tabelle_ExterneDaten_19[[#This Row],[OptionDataPayOffAtExpiryLU]]&lt;&gt;"",VLOOKUP(Tabelle_ExterneDaten_19[[#This Row],[OptionDataPayOffAtExpiryLU]],OptionDataPayOffAtExpiryLookup,2,FALSE),"")</calculatedColumnFormula>
    </tableColumn>
    <tableColumn id="24" xr3:uid="{2E648A93-1FF9-41AB-8DA5-1259CB90FF30}" uniqueName="24" name="OptionDataPremiumCurrency" queryTableFieldId="23" dataDxfId="116">
      <calculatedColumnFormula>IF(Tabelle_ExterneDaten_19[[#This Row],[OptionDataPremiumCurrencyLU]]&lt;&gt;"",VLOOKUP(Tabelle_ExterneDaten_19[[#This Row],[OptionDataPremiumCurrencyLU]],OptionDataPremiumCurrencyLookup,2,FALSE),"")</calculatedColumnFormula>
    </tableColumn>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4A3502F-4389-4CE2-B4E7-07CF2828A694}" name="Tabelle_ExterneDaten_110" displayName="Tabelle_ExterneDaten_110" ref="B1:L8" tableType="queryTable" totalsRowShown="0" headerRowDxfId="115" dataDxfId="114">
  <tableColumns count="11">
    <tableColumn id="3" xr3:uid="{3B8A9FBA-BFCB-4A66-A809-F4F7DA8CB23A}" uniqueName="3" name="LegDataIdLU" queryTableFieldId="2" dataDxfId="113"/>
    <tableColumn id="4" xr3:uid="{073C4EBC-FFFD-479C-B1EE-C4C232DFA67B}" uniqueName="4" name="SeqId" queryTableFieldId="3" dataDxfId="112"/>
    <tableColumn id="5" xr3:uid="{A50EBE9E-41CF-43F0-866C-501E7821B63D}" uniqueName="5" name="TypeLU" queryTableFieldId="4" dataDxfId="111"/>
    <tableColumn id="6" xr3:uid="{0245D178-1FBE-4517-8BF9-D33C5FEDE400}" uniqueName="6" name="Value" queryTableFieldId="5" dataDxfId="110"/>
    <tableColumn id="7" xr3:uid="{A22BC15F-6489-4F2E-9635-E0E8CFB3EEF5}" uniqueName="7" name="StartDate" queryTableFieldId="6" dataDxfId="109"/>
    <tableColumn id="8" xr3:uid="{32828669-3492-4BEA-A733-CB2C95CE7A11}" uniqueName="8" name="EndDate" queryTableFieldId="7" dataDxfId="108"/>
    <tableColumn id="9" xr3:uid="{646205A3-9143-47D5-9191-20567AB934C9}" uniqueName="9" name="Frequency" queryTableFieldId="8" dataDxfId="107"/>
    <tableColumn id="10" xr3:uid="{F6E11E59-C368-4F7F-9263-A5081497116D}" uniqueName="10" name="UnderflowLU" queryTableFieldId="9" dataDxfId="106"/>
    <tableColumn id="11" xr3:uid="{46836D39-6360-45D1-913F-EA65D36D0976}" uniqueName="11" name="LegDataId" queryTableFieldId="10" dataDxfId="105">
      <calculatedColumnFormula>IF(Tabelle_ExterneDaten_110[[#This Row],[LegDataIdLU]]&lt;&gt;"",VLOOKUP(Tabelle_ExterneDaten_110[[#This Row],[LegDataIdLU]],LegDataIdLookup,2,FALSE),"")</calculatedColumnFormula>
    </tableColumn>
    <tableColumn id="12" xr3:uid="{C92368E1-59DF-4DB2-B141-5A4224273B8E}" uniqueName="12" name="Type" queryTableFieldId="11" dataDxfId="104">
      <calculatedColumnFormula>IF(Tabelle_ExterneDaten_110[[#This Row],[TypeLU]]&lt;&gt;"",VLOOKUP(Tabelle_ExterneDaten_110[[#This Row],[TypeLU]],TypeLookup,2,FALSE),"")</calculatedColumnFormula>
    </tableColumn>
    <tableColumn id="13" xr3:uid="{AF71DC2A-25A7-4114-9211-90CA52F2F401}" uniqueName="13" name="Underflow" queryTableFieldId="12" dataDxfId="103">
      <calculatedColumnFormula>IF(Tabelle_ExterneDaten_110[[#This Row],[UnderflowLU]]&lt;&gt;"",VLOOKUP(Tabelle_ExterneDaten_110[[#This Row],[UnderflowLU]],UnderflowLookup,2,FALSE),"")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31D2-D036-4D12-BF2F-D2AD9904B904}">
  <dimension ref="A1:B1"/>
  <sheetViews>
    <sheetView workbookViewId="0"/>
  </sheetViews>
  <sheetFormatPr baseColWidth="10" defaultRowHeight="15" x14ac:dyDescent="0.25"/>
  <sheetData>
    <row r="1" spans="1:2" x14ac:dyDescent="0.25">
      <c r="A1" t="str">
        <f>_xll.DBListFetch(B1,"",LegDataIdLookup)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'Trade:'+TradeId+'/'+LegType+'/'+Currency+'/'+convert(varchar,Id) LegDataId,Id FROM ORE.dbo.PortfolioLegData ORDER BY TradeId</v>
      </c>
      <c r="B1" s="1" t="s">
        <v>0</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39A37-BA71-497C-B696-539C99A62101}">
  <dimension ref="A1:F2"/>
  <sheetViews>
    <sheetView workbookViewId="0">
      <pane xSplit="3" ySplit="1" topLeftCell="D2" activePane="bottomRight" state="frozen"/>
      <selection pane="topRight" activeCell="D1" sqref="D1"/>
      <selection pane="bottomLeft" activeCell="A2" sqref="A2"/>
      <selection pane="bottomRight" activeCell="C2" sqref="C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T1.Gearing, T1.StartDate_x000D_
FROM ORE.dbo.PortfolioFloatingLegGearings T1 INNER JOIN _x000D_
ORE.dbo.PortfolioLegData T2 ON T1.LegDataId = T2.Id_x000D_
</v>
      </c>
      <c r="B1" s="2" t="s">
        <v>124</v>
      </c>
      <c r="C1" s="2" t="s">
        <v>125</v>
      </c>
      <c r="D1" s="2" t="s">
        <v>136</v>
      </c>
      <c r="E1" s="2" t="s">
        <v>127</v>
      </c>
      <c r="F1" s="2" t="s">
        <v>128</v>
      </c>
    </row>
    <row r="2" spans="1:6" x14ac:dyDescent="0.25">
      <c r="A2" s="1" t="s">
        <v>135</v>
      </c>
      <c r="B2" s="3"/>
      <c r="C2" s="3"/>
      <c r="D2" s="3"/>
      <c r="E2" s="3"/>
      <c r="F2" s="3"/>
    </row>
  </sheetData>
  <dataValidations count="1">
    <dataValidation type="list" allowBlank="1" showInputMessage="1" showErrorMessage="1" sqref="B2" xr:uid="{4F2C9F16-DC93-4272-8155-00AA7744408D}">
      <formula1>OFFSET(LegDataIdLookup,0,0,,1)</formula1>
    </dataValidation>
  </dataValidations>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FD143-B481-4E69-B8E6-F48D8B6E0FE7}">
  <dimension ref="A1:B1"/>
  <sheetViews>
    <sheetView workbookViewId="0"/>
  </sheetViews>
  <sheetFormatPr baseColWidth="10" defaultRowHeight="15" x14ac:dyDescent="0.25"/>
  <sheetData>
    <row r="1" spans="1:2" x14ac:dyDescent="0.25">
      <c r="A1" t="str">
        <f>_xll.DBListFetch(B1,"",LegDataIdLookup)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'Trade:'+TradeId+'/'+LegType+'/'+Currency+'/'+convert(varchar,Id) LegDataId,Id FROM ORE.dbo.PortfolioLegData ORDER BY TradeId</v>
      </c>
      <c r="B1" s="1" t="s">
        <v>0</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8B2F2-B7E1-4E18-AA19-FD68EB36BD55}">
  <dimension ref="A1:F6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T1.Spread, T1.StartDate_x000D_
FROM ORE.dbo.PortfolioFloatingLegSpreads T1 INNER JOIN _x000D_
ORE.dbo.PortfolioLegData T2 ON T1.LegDataId = T2.Id_x000D_
</v>
      </c>
      <c r="B1" s="2" t="s">
        <v>124</v>
      </c>
      <c r="C1" s="2" t="s">
        <v>125</v>
      </c>
      <c r="D1" s="2" t="s">
        <v>138</v>
      </c>
      <c r="E1" s="2" t="s">
        <v>127</v>
      </c>
      <c r="F1" s="2" t="s">
        <v>128</v>
      </c>
    </row>
    <row r="2" spans="1:6" x14ac:dyDescent="0.25">
      <c r="A2" s="1" t="s">
        <v>137</v>
      </c>
      <c r="B2" s="3" t="s">
        <v>46</v>
      </c>
      <c r="C2" s="3">
        <v>0</v>
      </c>
      <c r="D2" s="3">
        <v>0</v>
      </c>
      <c r="E2" s="3"/>
      <c r="F2" s="3" t="e">
        <f>IF(Tabelle_ExterneDaten_17[[#This Row],[LegDataIdLU]]&lt;&gt;"",VLOOKUP(Tabelle_ExterneDaten_17[[#This Row],[LegDataIdLU]],LegDataIdLookup,2,FALSE),"")</f>
        <v>#N/A</v>
      </c>
    </row>
    <row r="3" spans="1:6" x14ac:dyDescent="0.25">
      <c r="B3" s="2" t="s">
        <v>48</v>
      </c>
      <c r="C3" s="2">
        <v>0</v>
      </c>
      <c r="D3" s="2">
        <v>0</v>
      </c>
      <c r="E3" s="2"/>
      <c r="F3" s="2" t="e">
        <f>IF(Tabelle_ExterneDaten_17[[#This Row],[LegDataIdLU]]&lt;&gt;"",VLOOKUP(Tabelle_ExterneDaten_17[[#This Row],[LegDataIdLU]],LegDataIdLookup,2,FALSE),"")</f>
        <v>#N/A</v>
      </c>
    </row>
    <row r="4" spans="1:6" x14ac:dyDescent="0.25">
      <c r="B4" s="2" t="s">
        <v>62</v>
      </c>
      <c r="C4" s="2">
        <v>0</v>
      </c>
      <c r="D4" s="2">
        <v>0</v>
      </c>
      <c r="E4" s="2"/>
      <c r="F4" s="2" t="e">
        <f>IF(Tabelle_ExterneDaten_17[[#This Row],[LegDataIdLU]]&lt;&gt;"",VLOOKUP(Tabelle_ExterneDaten_17[[#This Row],[LegDataIdLU]],LegDataIdLookup,2,FALSE),"")</f>
        <v>#N/A</v>
      </c>
    </row>
    <row r="5" spans="1:6" x14ac:dyDescent="0.25">
      <c r="B5" s="2" t="s">
        <v>64</v>
      </c>
      <c r="C5" s="2">
        <v>0</v>
      </c>
      <c r="D5" s="2">
        <v>0</v>
      </c>
      <c r="E5" s="2"/>
      <c r="F5" s="2" t="e">
        <f>IF(Tabelle_ExterneDaten_17[[#This Row],[LegDataIdLU]]&lt;&gt;"",VLOOKUP(Tabelle_ExterneDaten_17[[#This Row],[LegDataIdLU]],LegDataIdLookup,2,FALSE),"")</f>
        <v>#N/A</v>
      </c>
    </row>
    <row r="6" spans="1:6" x14ac:dyDescent="0.25">
      <c r="B6" s="2" t="s">
        <v>66</v>
      </c>
      <c r="C6" s="2">
        <v>0</v>
      </c>
      <c r="D6" s="2">
        <v>0</v>
      </c>
      <c r="E6" s="2"/>
      <c r="F6" s="2" t="e">
        <f>IF(Tabelle_ExterneDaten_17[[#This Row],[LegDataIdLU]]&lt;&gt;"",VLOOKUP(Tabelle_ExterneDaten_17[[#This Row],[LegDataIdLU]],LegDataIdLookup,2,FALSE),"")</f>
        <v>#N/A</v>
      </c>
    </row>
    <row r="7" spans="1:6" x14ac:dyDescent="0.25">
      <c r="B7" s="2" t="s">
        <v>68</v>
      </c>
      <c r="C7" s="2">
        <v>0</v>
      </c>
      <c r="D7" s="2">
        <v>0</v>
      </c>
      <c r="E7" s="2"/>
      <c r="F7" s="2" t="e">
        <f>IF(Tabelle_ExterneDaten_17[[#This Row],[LegDataIdLU]]&lt;&gt;"",VLOOKUP(Tabelle_ExterneDaten_17[[#This Row],[LegDataIdLU]],LegDataIdLookup,2,FALSE),"")</f>
        <v>#N/A</v>
      </c>
    </row>
    <row r="8" spans="1:6" x14ac:dyDescent="0.25">
      <c r="B8" s="2" t="s">
        <v>50</v>
      </c>
      <c r="C8" s="2">
        <v>0</v>
      </c>
      <c r="D8" s="2">
        <v>0</v>
      </c>
      <c r="E8" s="2"/>
      <c r="F8" s="2" t="e">
        <f>IF(Tabelle_ExterneDaten_17[[#This Row],[LegDataIdLU]]&lt;&gt;"",VLOOKUP(Tabelle_ExterneDaten_17[[#This Row],[LegDataIdLU]],LegDataIdLookup,2,FALSE),"")</f>
        <v>#N/A</v>
      </c>
    </row>
    <row r="9" spans="1:6" x14ac:dyDescent="0.25">
      <c r="B9" s="2" t="s">
        <v>52</v>
      </c>
      <c r="C9" s="2">
        <v>0</v>
      </c>
      <c r="D9" s="2">
        <v>0</v>
      </c>
      <c r="E9" s="2"/>
      <c r="F9" s="2" t="e">
        <f>IF(Tabelle_ExterneDaten_17[[#This Row],[LegDataIdLU]]&lt;&gt;"",VLOOKUP(Tabelle_ExterneDaten_17[[#This Row],[LegDataIdLU]],LegDataIdLookup,2,FALSE),"")</f>
        <v>#N/A</v>
      </c>
    </row>
    <row r="10" spans="1:6" x14ac:dyDescent="0.25">
      <c r="B10" s="2" t="s">
        <v>54</v>
      </c>
      <c r="C10" s="2">
        <v>0</v>
      </c>
      <c r="D10" s="2">
        <v>0</v>
      </c>
      <c r="E10" s="2"/>
      <c r="F10" s="2" t="e">
        <f>IF(Tabelle_ExterneDaten_17[[#This Row],[LegDataIdLU]]&lt;&gt;"",VLOOKUP(Tabelle_ExterneDaten_17[[#This Row],[LegDataIdLU]],LegDataIdLookup,2,FALSE),"")</f>
        <v>#N/A</v>
      </c>
    </row>
    <row r="11" spans="1:6" x14ac:dyDescent="0.25">
      <c r="B11" s="2" t="s">
        <v>56</v>
      </c>
      <c r="C11" s="2">
        <v>0</v>
      </c>
      <c r="D11" s="2">
        <v>0</v>
      </c>
      <c r="E11" s="2"/>
      <c r="F11" s="2" t="e">
        <f>IF(Tabelle_ExterneDaten_17[[#This Row],[LegDataIdLU]]&lt;&gt;"",VLOOKUP(Tabelle_ExterneDaten_17[[#This Row],[LegDataIdLU]],LegDataIdLookup,2,FALSE),"")</f>
        <v>#N/A</v>
      </c>
    </row>
    <row r="12" spans="1:6" x14ac:dyDescent="0.25">
      <c r="B12" s="2" t="s">
        <v>58</v>
      </c>
      <c r="C12" s="2">
        <v>0</v>
      </c>
      <c r="D12" s="2">
        <v>0</v>
      </c>
      <c r="E12" s="2"/>
      <c r="F12" s="2" t="e">
        <f>IF(Tabelle_ExterneDaten_17[[#This Row],[LegDataIdLU]]&lt;&gt;"",VLOOKUP(Tabelle_ExterneDaten_17[[#This Row],[LegDataIdLU]],LegDataIdLookup,2,FALSE),"")</f>
        <v>#N/A</v>
      </c>
    </row>
    <row r="13" spans="1:6" x14ac:dyDescent="0.25">
      <c r="B13" s="2" t="s">
        <v>60</v>
      </c>
      <c r="C13" s="2">
        <v>0</v>
      </c>
      <c r="D13" s="2">
        <v>0</v>
      </c>
      <c r="E13" s="2"/>
      <c r="F13" s="2" t="e">
        <f>IF(Tabelle_ExterneDaten_17[[#This Row],[LegDataIdLU]]&lt;&gt;"",VLOOKUP(Tabelle_ExterneDaten_17[[#This Row],[LegDataIdLU]],LegDataIdLookup,2,FALSE),"")</f>
        <v>#N/A</v>
      </c>
    </row>
    <row r="14" spans="1:6" x14ac:dyDescent="0.25">
      <c r="B14" s="2" t="s">
        <v>77</v>
      </c>
      <c r="C14" s="2">
        <v>0</v>
      </c>
      <c r="D14" s="2">
        <v>0</v>
      </c>
      <c r="E14" s="2"/>
      <c r="F14" s="2" t="e">
        <f>IF(Tabelle_ExterneDaten_17[[#This Row],[LegDataIdLU]]&lt;&gt;"",VLOOKUP(Tabelle_ExterneDaten_17[[#This Row],[LegDataIdLU]],LegDataIdLookup,2,FALSE),"")</f>
        <v>#N/A</v>
      </c>
    </row>
    <row r="15" spans="1:6" x14ac:dyDescent="0.25">
      <c r="B15" s="2" t="s">
        <v>79</v>
      </c>
      <c r="C15" s="2">
        <v>0</v>
      </c>
      <c r="D15" s="2">
        <v>0</v>
      </c>
      <c r="E15" s="2"/>
      <c r="F15" s="2" t="e">
        <f>IF(Tabelle_ExterneDaten_17[[#This Row],[LegDataIdLU]]&lt;&gt;"",VLOOKUP(Tabelle_ExterneDaten_17[[#This Row],[LegDataIdLU]],LegDataIdLookup,2,FALSE),"")</f>
        <v>#N/A</v>
      </c>
    </row>
    <row r="16" spans="1:6" x14ac:dyDescent="0.25">
      <c r="B16" s="2" t="s">
        <v>93</v>
      </c>
      <c r="C16" s="2">
        <v>0</v>
      </c>
      <c r="D16" s="2">
        <v>0</v>
      </c>
      <c r="E16" s="2"/>
      <c r="F16" s="2" t="e">
        <f>IF(Tabelle_ExterneDaten_17[[#This Row],[LegDataIdLU]]&lt;&gt;"",VLOOKUP(Tabelle_ExterneDaten_17[[#This Row],[LegDataIdLU]],LegDataIdLookup,2,FALSE),"")</f>
        <v>#N/A</v>
      </c>
    </row>
    <row r="17" spans="2:6" x14ac:dyDescent="0.25">
      <c r="B17" s="2" t="s">
        <v>95</v>
      </c>
      <c r="C17" s="2">
        <v>0</v>
      </c>
      <c r="D17" s="2">
        <v>0</v>
      </c>
      <c r="E17" s="2"/>
      <c r="F17" s="2" t="e">
        <f>IF(Tabelle_ExterneDaten_17[[#This Row],[LegDataIdLU]]&lt;&gt;"",VLOOKUP(Tabelle_ExterneDaten_17[[#This Row],[LegDataIdLU]],LegDataIdLookup,2,FALSE),"")</f>
        <v>#N/A</v>
      </c>
    </row>
    <row r="18" spans="2:6" x14ac:dyDescent="0.25">
      <c r="B18" s="2" t="s">
        <v>97</v>
      </c>
      <c r="C18" s="2">
        <v>0</v>
      </c>
      <c r="D18" s="2">
        <v>0</v>
      </c>
      <c r="E18" s="2"/>
      <c r="F18" s="2" t="e">
        <f>IF(Tabelle_ExterneDaten_17[[#This Row],[LegDataIdLU]]&lt;&gt;"",VLOOKUP(Tabelle_ExterneDaten_17[[#This Row],[LegDataIdLU]],LegDataIdLookup,2,FALSE),"")</f>
        <v>#N/A</v>
      </c>
    </row>
    <row r="19" spans="2:6" x14ac:dyDescent="0.25">
      <c r="B19" s="2" t="s">
        <v>99</v>
      </c>
      <c r="C19" s="2">
        <v>0</v>
      </c>
      <c r="D19" s="2">
        <v>0</v>
      </c>
      <c r="E19" s="2"/>
      <c r="F19" s="2" t="e">
        <f>IF(Tabelle_ExterneDaten_17[[#This Row],[LegDataIdLU]]&lt;&gt;"",VLOOKUP(Tabelle_ExterneDaten_17[[#This Row],[LegDataIdLU]],LegDataIdLookup,2,FALSE),"")</f>
        <v>#N/A</v>
      </c>
    </row>
    <row r="20" spans="2:6" x14ac:dyDescent="0.25">
      <c r="B20" s="2" t="s">
        <v>81</v>
      </c>
      <c r="C20" s="2">
        <v>0</v>
      </c>
      <c r="D20" s="2">
        <v>0</v>
      </c>
      <c r="E20" s="2"/>
      <c r="F20" s="2" t="e">
        <f>IF(Tabelle_ExterneDaten_17[[#This Row],[LegDataIdLU]]&lt;&gt;"",VLOOKUP(Tabelle_ExterneDaten_17[[#This Row],[LegDataIdLU]],LegDataIdLookup,2,FALSE),"")</f>
        <v>#N/A</v>
      </c>
    </row>
    <row r="21" spans="2:6" x14ac:dyDescent="0.25">
      <c r="B21" s="2" t="s">
        <v>83</v>
      </c>
      <c r="C21" s="2">
        <v>0</v>
      </c>
      <c r="D21" s="2">
        <v>0</v>
      </c>
      <c r="E21" s="2"/>
      <c r="F21" s="2" t="e">
        <f>IF(Tabelle_ExterneDaten_17[[#This Row],[LegDataIdLU]]&lt;&gt;"",VLOOKUP(Tabelle_ExterneDaten_17[[#This Row],[LegDataIdLU]],LegDataIdLookup,2,FALSE),"")</f>
        <v>#N/A</v>
      </c>
    </row>
    <row r="22" spans="2:6" x14ac:dyDescent="0.25">
      <c r="B22" s="2" t="s">
        <v>85</v>
      </c>
      <c r="C22" s="2">
        <v>0</v>
      </c>
      <c r="D22" s="2">
        <v>0</v>
      </c>
      <c r="E22" s="2"/>
      <c r="F22" s="2" t="e">
        <f>IF(Tabelle_ExterneDaten_17[[#This Row],[LegDataIdLU]]&lt;&gt;"",VLOOKUP(Tabelle_ExterneDaten_17[[#This Row],[LegDataIdLU]],LegDataIdLookup,2,FALSE),"")</f>
        <v>#N/A</v>
      </c>
    </row>
    <row r="23" spans="2:6" x14ac:dyDescent="0.25">
      <c r="B23" s="2" t="s">
        <v>87</v>
      </c>
      <c r="C23" s="2">
        <v>0</v>
      </c>
      <c r="D23" s="2">
        <v>0</v>
      </c>
      <c r="E23" s="2"/>
      <c r="F23" s="2" t="e">
        <f>IF(Tabelle_ExterneDaten_17[[#This Row],[LegDataIdLU]]&lt;&gt;"",VLOOKUP(Tabelle_ExterneDaten_17[[#This Row],[LegDataIdLU]],LegDataIdLookup,2,FALSE),"")</f>
        <v>#N/A</v>
      </c>
    </row>
    <row r="24" spans="2:6" x14ac:dyDescent="0.25">
      <c r="B24" s="2" t="s">
        <v>89</v>
      </c>
      <c r="C24" s="2">
        <v>0</v>
      </c>
      <c r="D24" s="2">
        <v>0</v>
      </c>
      <c r="E24" s="2"/>
      <c r="F24" s="2" t="e">
        <f>IF(Tabelle_ExterneDaten_17[[#This Row],[LegDataIdLU]]&lt;&gt;"",VLOOKUP(Tabelle_ExterneDaten_17[[#This Row],[LegDataIdLU]],LegDataIdLookup,2,FALSE),"")</f>
        <v>#N/A</v>
      </c>
    </row>
    <row r="25" spans="2:6" x14ac:dyDescent="0.25">
      <c r="B25" s="2" t="s">
        <v>91</v>
      </c>
      <c r="C25" s="2">
        <v>0</v>
      </c>
      <c r="D25" s="2">
        <v>0</v>
      </c>
      <c r="E25" s="2"/>
      <c r="F25" s="2" t="e">
        <f>IF(Tabelle_ExterneDaten_17[[#This Row],[LegDataIdLU]]&lt;&gt;"",VLOOKUP(Tabelle_ExterneDaten_17[[#This Row],[LegDataIdLU]],LegDataIdLookup,2,FALSE),"")</f>
        <v>#N/A</v>
      </c>
    </row>
    <row r="26" spans="2:6" x14ac:dyDescent="0.25">
      <c r="B26" s="2" t="s">
        <v>102</v>
      </c>
      <c r="C26" s="2">
        <v>0</v>
      </c>
      <c r="D26" s="2">
        <v>0</v>
      </c>
      <c r="E26" s="2"/>
      <c r="F26" s="2" t="e">
        <f>IF(Tabelle_ExterneDaten_17[[#This Row],[LegDataIdLU]]&lt;&gt;"",VLOOKUP(Tabelle_ExterneDaten_17[[#This Row],[LegDataIdLU]],LegDataIdLookup,2,FALSE),"")</f>
        <v>#N/A</v>
      </c>
    </row>
    <row r="27" spans="2:6" x14ac:dyDescent="0.25">
      <c r="B27" s="2" t="s">
        <v>106</v>
      </c>
      <c r="C27" s="2">
        <v>0</v>
      </c>
      <c r="D27" s="2">
        <v>0</v>
      </c>
      <c r="E27" s="2"/>
      <c r="F27" s="2" t="e">
        <f>IF(Tabelle_ExterneDaten_17[[#This Row],[LegDataIdLU]]&lt;&gt;"",VLOOKUP(Tabelle_ExterneDaten_17[[#This Row],[LegDataIdLU]],LegDataIdLookup,2,FALSE),"")</f>
        <v>#N/A</v>
      </c>
    </row>
    <row r="28" spans="2:6" x14ac:dyDescent="0.25">
      <c r="B28" s="2" t="s">
        <v>100</v>
      </c>
      <c r="C28" s="2">
        <v>0</v>
      </c>
      <c r="D28" s="2">
        <v>0</v>
      </c>
      <c r="E28" s="2"/>
      <c r="F28" s="2" t="e">
        <f>IF(Tabelle_ExterneDaten_17[[#This Row],[LegDataIdLU]]&lt;&gt;"",VLOOKUP(Tabelle_ExterneDaten_17[[#This Row],[LegDataIdLU]],LegDataIdLookup,2,FALSE),"")</f>
        <v>#N/A</v>
      </c>
    </row>
    <row r="29" spans="2:6" x14ac:dyDescent="0.25">
      <c r="B29" s="2" t="s">
        <v>104</v>
      </c>
      <c r="C29" s="2">
        <v>0</v>
      </c>
      <c r="D29" s="2">
        <v>0</v>
      </c>
      <c r="E29" s="2"/>
      <c r="F29" s="2" t="e">
        <f>IF(Tabelle_ExterneDaten_17[[#This Row],[LegDataIdLU]]&lt;&gt;"",VLOOKUP(Tabelle_ExterneDaten_17[[#This Row],[LegDataIdLU]],LegDataIdLookup,2,FALSE),"")</f>
        <v>#N/A</v>
      </c>
    </row>
    <row r="30" spans="2:6" x14ac:dyDescent="0.25">
      <c r="B30" s="2" t="s">
        <v>108</v>
      </c>
      <c r="C30" s="2">
        <v>0</v>
      </c>
      <c r="D30" s="2">
        <v>0</v>
      </c>
      <c r="E30" s="2"/>
      <c r="F30" s="2" t="e">
        <f>IF(Tabelle_ExterneDaten_17[[#This Row],[LegDataIdLU]]&lt;&gt;"",VLOOKUP(Tabelle_ExterneDaten_17[[#This Row],[LegDataIdLU]],LegDataIdLookup,2,FALSE),"")</f>
        <v>#N/A</v>
      </c>
    </row>
    <row r="31" spans="2:6" x14ac:dyDescent="0.25">
      <c r="B31" s="2" t="s">
        <v>112</v>
      </c>
      <c r="C31" s="2">
        <v>0</v>
      </c>
      <c r="D31" s="2">
        <v>0</v>
      </c>
      <c r="E31" s="2"/>
      <c r="F31" s="2" t="e">
        <f>IF(Tabelle_ExterneDaten_17[[#This Row],[LegDataIdLU]]&lt;&gt;"",VLOOKUP(Tabelle_ExterneDaten_17[[#This Row],[LegDataIdLU]],LegDataIdLookup,2,FALSE),"")</f>
        <v>#N/A</v>
      </c>
    </row>
    <row r="32" spans="2:6" x14ac:dyDescent="0.25">
      <c r="B32" s="2" t="s">
        <v>114</v>
      </c>
      <c r="C32" s="2">
        <v>0</v>
      </c>
      <c r="D32" s="2">
        <v>0</v>
      </c>
      <c r="E32" s="2"/>
      <c r="F32" s="2" t="e">
        <f>IF(Tabelle_ExterneDaten_17[[#This Row],[LegDataIdLU]]&lt;&gt;"",VLOOKUP(Tabelle_ExterneDaten_17[[#This Row],[LegDataIdLU]],LegDataIdLookup,2,FALSE),"")</f>
        <v>#N/A</v>
      </c>
    </row>
    <row r="33" spans="2:6" x14ac:dyDescent="0.25">
      <c r="B33" s="2" t="s">
        <v>110</v>
      </c>
      <c r="C33" s="2">
        <v>0</v>
      </c>
      <c r="D33" s="2">
        <v>0</v>
      </c>
      <c r="E33" s="2"/>
      <c r="F33" s="2" t="e">
        <f>IF(Tabelle_ExterneDaten_17[[#This Row],[LegDataIdLU]]&lt;&gt;"",VLOOKUP(Tabelle_ExterneDaten_17[[#This Row],[LegDataIdLU]],LegDataIdLookup,2,FALSE),"")</f>
        <v>#N/A</v>
      </c>
    </row>
    <row r="34" spans="2:6" x14ac:dyDescent="0.25">
      <c r="B34" s="2" t="s">
        <v>118</v>
      </c>
      <c r="C34" s="2">
        <v>0</v>
      </c>
      <c r="D34" s="2">
        <v>0</v>
      </c>
      <c r="E34" s="2"/>
      <c r="F34" s="2" t="e">
        <f>IF(Tabelle_ExterneDaten_17[[#This Row],[LegDataIdLU]]&lt;&gt;"",VLOOKUP(Tabelle_ExterneDaten_17[[#This Row],[LegDataIdLU]],LegDataIdLookup,2,FALSE),"")</f>
        <v>#N/A</v>
      </c>
    </row>
    <row r="35" spans="2:6" x14ac:dyDescent="0.25">
      <c r="B35" s="2" t="s">
        <v>120</v>
      </c>
      <c r="C35" s="2">
        <v>0</v>
      </c>
      <c r="D35" s="2">
        <v>0</v>
      </c>
      <c r="E35" s="2"/>
      <c r="F35" s="2" t="e">
        <f>IF(Tabelle_ExterneDaten_17[[#This Row],[LegDataIdLU]]&lt;&gt;"",VLOOKUP(Tabelle_ExterneDaten_17[[#This Row],[LegDataIdLU]],LegDataIdLookup,2,FALSE),"")</f>
        <v>#N/A</v>
      </c>
    </row>
    <row r="36" spans="2:6" x14ac:dyDescent="0.25">
      <c r="B36" s="2" t="s">
        <v>116</v>
      </c>
      <c r="C36" s="2">
        <v>0</v>
      </c>
      <c r="D36" s="2">
        <v>0</v>
      </c>
      <c r="E36" s="2"/>
      <c r="F36" s="2" t="e">
        <f>IF(Tabelle_ExterneDaten_17[[#This Row],[LegDataIdLU]]&lt;&gt;"",VLOOKUP(Tabelle_ExterneDaten_17[[#This Row],[LegDataIdLU]],LegDataIdLookup,2,FALSE),"")</f>
        <v>#N/A</v>
      </c>
    </row>
    <row r="37" spans="2:6" x14ac:dyDescent="0.25">
      <c r="B37" s="2" t="s">
        <v>122</v>
      </c>
      <c r="C37" s="2">
        <v>0</v>
      </c>
      <c r="D37" s="2">
        <v>0</v>
      </c>
      <c r="E37" s="2"/>
      <c r="F37" s="2" t="e">
        <f>IF(Tabelle_ExterneDaten_17[[#This Row],[LegDataIdLU]]&lt;&gt;"",VLOOKUP(Tabelle_ExterneDaten_17[[#This Row],[LegDataIdLU]],LegDataIdLookup,2,FALSE),"")</f>
        <v>#N/A</v>
      </c>
    </row>
    <row r="38" spans="2:6" x14ac:dyDescent="0.25">
      <c r="B38" s="2" t="s">
        <v>3</v>
      </c>
      <c r="C38" s="2">
        <v>0</v>
      </c>
      <c r="D38" s="2">
        <v>0</v>
      </c>
      <c r="E38" s="2"/>
      <c r="F38" s="2" t="e">
        <f>IF(Tabelle_ExterneDaten_17[[#This Row],[LegDataIdLU]]&lt;&gt;"",VLOOKUP(Tabelle_ExterneDaten_17[[#This Row],[LegDataIdLU]],LegDataIdLookup,2,FALSE),"")</f>
        <v>#N/A</v>
      </c>
    </row>
    <row r="39" spans="2:6" x14ac:dyDescent="0.25">
      <c r="B39" s="2" t="s">
        <v>7</v>
      </c>
      <c r="C39" s="2">
        <v>0</v>
      </c>
      <c r="D39" s="2">
        <v>0</v>
      </c>
      <c r="E39" s="2"/>
      <c r="F39" s="2" t="e">
        <f>IF(Tabelle_ExterneDaten_17[[#This Row],[LegDataIdLU]]&lt;&gt;"",VLOOKUP(Tabelle_ExterneDaten_17[[#This Row],[LegDataIdLU]],LegDataIdLookup,2,FALSE),"")</f>
        <v>#N/A</v>
      </c>
    </row>
    <row r="40" spans="2:6" x14ac:dyDescent="0.25">
      <c r="B40" s="2" t="s">
        <v>4</v>
      </c>
      <c r="C40" s="2">
        <v>0</v>
      </c>
      <c r="D40" s="2">
        <v>0</v>
      </c>
      <c r="E40" s="2"/>
      <c r="F40" s="2" t="e">
        <f>IF(Tabelle_ExterneDaten_17[[#This Row],[LegDataIdLU]]&lt;&gt;"",VLOOKUP(Tabelle_ExterneDaten_17[[#This Row],[LegDataIdLU]],LegDataIdLookup,2,FALSE),"")</f>
        <v>#N/A</v>
      </c>
    </row>
    <row r="41" spans="2:6" x14ac:dyDescent="0.25">
      <c r="B41" s="2" t="s">
        <v>9</v>
      </c>
      <c r="C41" s="2">
        <v>0</v>
      </c>
      <c r="D41" s="2">
        <v>0</v>
      </c>
      <c r="E41" s="2"/>
      <c r="F41" s="2" t="e">
        <f>IF(Tabelle_ExterneDaten_17[[#This Row],[LegDataIdLU]]&lt;&gt;"",VLOOKUP(Tabelle_ExterneDaten_17[[#This Row],[LegDataIdLU]],LegDataIdLookup,2,FALSE),"")</f>
        <v>#N/A</v>
      </c>
    </row>
    <row r="42" spans="2:6" x14ac:dyDescent="0.25">
      <c r="B42" s="2" t="s">
        <v>27</v>
      </c>
      <c r="C42" s="2">
        <v>0</v>
      </c>
      <c r="D42" s="2">
        <v>0</v>
      </c>
      <c r="E42" s="2"/>
      <c r="F42" s="2" t="e">
        <f>IF(Tabelle_ExterneDaten_17[[#This Row],[LegDataIdLU]]&lt;&gt;"",VLOOKUP(Tabelle_ExterneDaten_17[[#This Row],[LegDataIdLU]],LegDataIdLookup,2,FALSE),"")</f>
        <v>#N/A</v>
      </c>
    </row>
    <row r="43" spans="2:6" x14ac:dyDescent="0.25">
      <c r="B43" s="2" t="s">
        <v>15</v>
      </c>
      <c r="C43" s="2">
        <v>0</v>
      </c>
      <c r="D43" s="2">
        <v>0</v>
      </c>
      <c r="E43" s="2"/>
      <c r="F43" s="2" t="e">
        <f>IF(Tabelle_ExterneDaten_17[[#This Row],[LegDataIdLU]]&lt;&gt;"",VLOOKUP(Tabelle_ExterneDaten_17[[#This Row],[LegDataIdLU]],LegDataIdLookup,2,FALSE),"")</f>
        <v>#N/A</v>
      </c>
    </row>
    <row r="44" spans="2:6" x14ac:dyDescent="0.25">
      <c r="B44" s="2" t="s">
        <v>16</v>
      </c>
      <c r="C44" s="2">
        <v>0</v>
      </c>
      <c r="D44" s="2">
        <v>1.4999999999999999E-2</v>
      </c>
      <c r="E44" s="2"/>
      <c r="F44" s="2" t="e">
        <f>IF(Tabelle_ExterneDaten_17[[#This Row],[LegDataIdLU]]&lt;&gt;"",VLOOKUP(Tabelle_ExterneDaten_17[[#This Row],[LegDataIdLU]],LegDataIdLookup,2,FALSE),"")</f>
        <v>#N/A</v>
      </c>
    </row>
    <row r="45" spans="2:6" x14ac:dyDescent="0.25">
      <c r="B45" s="2" t="s">
        <v>17</v>
      </c>
      <c r="C45" s="2">
        <v>0</v>
      </c>
      <c r="D45" s="2">
        <v>0</v>
      </c>
      <c r="E45" s="2"/>
      <c r="F45" s="2" t="e">
        <f>IF(Tabelle_ExterneDaten_17[[#This Row],[LegDataIdLU]]&lt;&gt;"",VLOOKUP(Tabelle_ExterneDaten_17[[#This Row],[LegDataIdLU]],LegDataIdLookup,2,FALSE),"")</f>
        <v>#N/A</v>
      </c>
    </row>
    <row r="46" spans="2:6" x14ac:dyDescent="0.25">
      <c r="B46" s="2" t="s">
        <v>18</v>
      </c>
      <c r="C46" s="2">
        <v>0</v>
      </c>
      <c r="D46" s="2">
        <v>1.4999999999999999E-2</v>
      </c>
      <c r="E46" s="2"/>
      <c r="F46" s="2" t="e">
        <f>IF(Tabelle_ExterneDaten_17[[#This Row],[LegDataIdLU]]&lt;&gt;"",VLOOKUP(Tabelle_ExterneDaten_17[[#This Row],[LegDataIdLU]],LegDataIdLookup,2,FALSE),"")</f>
        <v>#N/A</v>
      </c>
    </row>
    <row r="47" spans="2:6" x14ac:dyDescent="0.25">
      <c r="B47" s="2" t="s">
        <v>22</v>
      </c>
      <c r="C47" s="2">
        <v>0</v>
      </c>
      <c r="D47" s="2">
        <v>0</v>
      </c>
      <c r="E47" s="2"/>
      <c r="F47" s="2" t="e">
        <f>IF(Tabelle_ExterneDaten_17[[#This Row],[LegDataIdLU]]&lt;&gt;"",VLOOKUP(Tabelle_ExterneDaten_17[[#This Row],[LegDataIdLU]],LegDataIdLookup,2,FALSE),"")</f>
        <v>#N/A</v>
      </c>
    </row>
    <row r="48" spans="2:6" x14ac:dyDescent="0.25">
      <c r="B48" s="2" t="s">
        <v>10</v>
      </c>
      <c r="C48" s="2">
        <v>0</v>
      </c>
      <c r="D48" s="2">
        <v>0</v>
      </c>
      <c r="E48" s="2"/>
      <c r="F48" s="2" t="e">
        <f>IF(Tabelle_ExterneDaten_17[[#This Row],[LegDataIdLU]]&lt;&gt;"",VLOOKUP(Tabelle_ExterneDaten_17[[#This Row],[LegDataIdLU]],LegDataIdLookup,2,FALSE),"")</f>
        <v>#N/A</v>
      </c>
    </row>
    <row r="49" spans="2:6" x14ac:dyDescent="0.25">
      <c r="B49" s="2" t="s">
        <v>14</v>
      </c>
      <c r="C49" s="2">
        <v>0</v>
      </c>
      <c r="D49" s="2">
        <v>0</v>
      </c>
      <c r="E49" s="2"/>
      <c r="F49" s="2" t="e">
        <f>IF(Tabelle_ExterneDaten_17[[#This Row],[LegDataIdLU]]&lt;&gt;"",VLOOKUP(Tabelle_ExterneDaten_17[[#This Row],[LegDataIdLU]],LegDataIdLookup,2,FALSE),"")</f>
        <v>#N/A</v>
      </c>
    </row>
    <row r="50" spans="2:6" x14ac:dyDescent="0.25">
      <c r="B50" s="2" t="s">
        <v>25</v>
      </c>
      <c r="C50" s="2">
        <v>0</v>
      </c>
      <c r="D50" s="2">
        <v>0</v>
      </c>
      <c r="E50" s="2"/>
      <c r="F50" s="2" t="e">
        <f>IF(Tabelle_ExterneDaten_17[[#This Row],[LegDataIdLU]]&lt;&gt;"",VLOOKUP(Tabelle_ExterneDaten_17[[#This Row],[LegDataIdLU]],LegDataIdLookup,2,FALSE),"")</f>
        <v>#N/A</v>
      </c>
    </row>
    <row r="51" spans="2:6" x14ac:dyDescent="0.25">
      <c r="B51" s="2" t="s">
        <v>13</v>
      </c>
      <c r="C51" s="2">
        <v>0</v>
      </c>
      <c r="D51" s="2">
        <v>0</v>
      </c>
      <c r="E51" s="2"/>
      <c r="F51" s="2" t="e">
        <f>IF(Tabelle_ExterneDaten_17[[#This Row],[LegDataIdLU]]&lt;&gt;"",VLOOKUP(Tabelle_ExterneDaten_17[[#This Row],[LegDataIdLU]],LegDataIdLookup,2,FALSE),"")</f>
        <v>#N/A</v>
      </c>
    </row>
    <row r="52" spans="2:6" x14ac:dyDescent="0.25">
      <c r="B52" s="2" t="s">
        <v>24</v>
      </c>
      <c r="C52" s="2">
        <v>0</v>
      </c>
      <c r="D52" s="2">
        <v>0</v>
      </c>
      <c r="E52" s="2"/>
      <c r="F52" s="2" t="e">
        <f>IF(Tabelle_ExterneDaten_17[[#This Row],[LegDataIdLU]]&lt;&gt;"",VLOOKUP(Tabelle_ExterneDaten_17[[#This Row],[LegDataIdLU]],LegDataIdLookup,2,FALSE),"")</f>
        <v>#N/A</v>
      </c>
    </row>
    <row r="53" spans="2:6" x14ac:dyDescent="0.25">
      <c r="B53" s="2" t="s">
        <v>20</v>
      </c>
      <c r="C53" s="2">
        <v>0</v>
      </c>
      <c r="D53" s="2">
        <v>0</v>
      </c>
      <c r="E53" s="2"/>
      <c r="F53" s="2" t="e">
        <f>IF(Tabelle_ExterneDaten_17[[#This Row],[LegDataIdLU]]&lt;&gt;"",VLOOKUP(Tabelle_ExterneDaten_17[[#This Row],[LegDataIdLU]],LegDataIdLookup,2,FALSE),"")</f>
        <v>#N/A</v>
      </c>
    </row>
    <row r="54" spans="2:6" x14ac:dyDescent="0.25">
      <c r="B54" s="2" t="s">
        <v>28</v>
      </c>
      <c r="C54" s="2">
        <v>0</v>
      </c>
      <c r="D54" s="2">
        <v>0</v>
      </c>
      <c r="E54" s="2"/>
      <c r="F54" s="2" t="e">
        <f>IF(Tabelle_ExterneDaten_17[[#This Row],[LegDataIdLU]]&lt;&gt;"",VLOOKUP(Tabelle_ExterneDaten_17[[#This Row],[LegDataIdLU]],LegDataIdLookup,2,FALSE),"")</f>
        <v>#N/A</v>
      </c>
    </row>
    <row r="55" spans="2:6" x14ac:dyDescent="0.25">
      <c r="B55" s="2" t="s">
        <v>31</v>
      </c>
      <c r="C55" s="2">
        <v>0</v>
      </c>
      <c r="D55" s="2">
        <v>0</v>
      </c>
      <c r="E55" s="2"/>
      <c r="F55" s="2" t="e">
        <f>IF(Tabelle_ExterneDaten_17[[#This Row],[LegDataIdLU]]&lt;&gt;"",VLOOKUP(Tabelle_ExterneDaten_17[[#This Row],[LegDataIdLU]],LegDataIdLookup,2,FALSE),"")</f>
        <v>#N/A</v>
      </c>
    </row>
    <row r="56" spans="2:6" x14ac:dyDescent="0.25">
      <c r="B56" s="2" t="s">
        <v>44</v>
      </c>
      <c r="C56" s="2">
        <v>0</v>
      </c>
      <c r="D56" s="2">
        <v>0.01</v>
      </c>
      <c r="E56" s="2"/>
      <c r="F56" s="2" t="e">
        <f>IF(Tabelle_ExterneDaten_17[[#This Row],[LegDataIdLU]]&lt;&gt;"",VLOOKUP(Tabelle_ExterneDaten_17[[#This Row],[LegDataIdLU]],LegDataIdLookup,2,FALSE),"")</f>
        <v>#N/A</v>
      </c>
    </row>
    <row r="57" spans="2:6" x14ac:dyDescent="0.25">
      <c r="B57" s="2" t="s">
        <v>43</v>
      </c>
      <c r="C57" s="2">
        <v>0</v>
      </c>
      <c r="D57" s="2">
        <v>0.01</v>
      </c>
      <c r="E57" s="2"/>
      <c r="F57" s="2" t="e">
        <f>IF(Tabelle_ExterneDaten_17[[#This Row],[LegDataIdLU]]&lt;&gt;"",VLOOKUP(Tabelle_ExterneDaten_17[[#This Row],[LegDataIdLU]],LegDataIdLookup,2,FALSE),"")</f>
        <v>#N/A</v>
      </c>
    </row>
    <row r="58" spans="2:6" x14ac:dyDescent="0.25">
      <c r="B58" s="2" t="s">
        <v>38</v>
      </c>
      <c r="C58" s="2">
        <v>0</v>
      </c>
      <c r="D58" s="2">
        <v>0.01</v>
      </c>
      <c r="E58" s="2"/>
      <c r="F58" s="2" t="e">
        <f>IF(Tabelle_ExterneDaten_17[[#This Row],[LegDataIdLU]]&lt;&gt;"",VLOOKUP(Tabelle_ExterneDaten_17[[#This Row],[LegDataIdLU]],LegDataIdLookup,2,FALSE),"")</f>
        <v>#N/A</v>
      </c>
    </row>
    <row r="59" spans="2:6" x14ac:dyDescent="0.25">
      <c r="B59" s="2" t="s">
        <v>71</v>
      </c>
      <c r="C59" s="2">
        <v>0</v>
      </c>
      <c r="D59" s="2">
        <v>0</v>
      </c>
      <c r="E59" s="2"/>
      <c r="F59" s="2" t="e">
        <f>IF(Tabelle_ExterneDaten_17[[#This Row],[LegDataIdLU]]&lt;&gt;"",VLOOKUP(Tabelle_ExterneDaten_17[[#This Row],[LegDataIdLU]],LegDataIdLookup,2,FALSE),"")</f>
        <v>#N/A</v>
      </c>
    </row>
    <row r="60" spans="2:6" x14ac:dyDescent="0.25">
      <c r="B60" s="2" t="s">
        <v>72</v>
      </c>
      <c r="C60" s="2">
        <v>0</v>
      </c>
      <c r="D60" s="2">
        <v>1.8799999999999999E-4</v>
      </c>
      <c r="E60" s="2"/>
      <c r="F60" s="2" t="e">
        <f>IF(Tabelle_ExterneDaten_17[[#This Row],[LegDataIdLU]]&lt;&gt;"",VLOOKUP(Tabelle_ExterneDaten_17[[#This Row],[LegDataIdLU]],LegDataIdLookup,2,FALSE),"")</f>
        <v>#N/A</v>
      </c>
    </row>
    <row r="61" spans="2:6" x14ac:dyDescent="0.25">
      <c r="B61" s="2" t="s">
        <v>74</v>
      </c>
      <c r="C61" s="2">
        <v>0</v>
      </c>
      <c r="D61" s="2">
        <v>1.8799999999999999E-4</v>
      </c>
      <c r="E61" s="2"/>
      <c r="F61" s="2" t="e">
        <f>IF(Tabelle_ExterneDaten_17[[#This Row],[LegDataIdLU]]&lt;&gt;"",VLOOKUP(Tabelle_ExterneDaten_17[[#This Row],[LegDataIdLU]],LegDataIdLookup,2,FALSE),"")</f>
        <v>#N/A</v>
      </c>
    </row>
  </sheetData>
  <dataValidations count="1">
    <dataValidation type="list" allowBlank="1" showInputMessage="1" showErrorMessage="1" sqref="B2:B61" xr:uid="{CA4A1698-A6FA-44D7-9FE6-7C50CD685F83}">
      <formula1>OFFSET(LegDataIdLookup,0,0,,1)</formula1>
    </dataValidation>
  </dataValidations>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CB12-B965-4651-8E78-C78F0F849200}">
  <dimension ref="A1:F1"/>
  <sheetViews>
    <sheetView workbookViewId="0"/>
  </sheetViews>
  <sheetFormatPr baseColWidth="10" defaultRowHeight="15" x14ac:dyDescent="0.25"/>
  <sheetData>
    <row r="1" spans="1:6" x14ac:dyDescent="0.25">
      <c r="A1" t="str">
        <f>_xll.DBListFetch(B1,"",TradeIdLookup)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T1.TradeType+':'+T1.Id TradeId, T1.Id FROM ORE.dbo.PortfolioTrades T1 ORDER BY TradeId</v>
      </c>
      <c r="B1" s="1" t="s">
        <v>139</v>
      </c>
      <c r="C1" t="str">
        <f>_xll.DBListFetch(D1,"",BoughtCurrencyLookup)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BoughtCurrency, T1.value FROM ORE.dbo.TypesCurrencyCode T1 ORDER BY value</v>
      </c>
      <c r="D1" s="1" t="s">
        <v>140</v>
      </c>
      <c r="E1" t="str">
        <f>_xll.DBListFetch(F1,"",SoldCurrencyLookup)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SoldCurrency, T1.value FROM ORE.dbo.TypesCurrencyCode T1 ORDER BY value</v>
      </c>
      <c r="F1" s="1" t="s">
        <v>141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76B28-9C08-4D09-83F1-5A6FCBBA0E51}">
  <dimension ref="A1:J3"/>
  <sheetViews>
    <sheetView workbookViewId="0">
      <pane xSplit="2" ySplit="1" topLeftCell="C2" activePane="bottomRight" state="frozen"/>
      <selection pane="topRight" activeCell="C1" sqref="C1"/>
      <selection pane="bottomLeft" activeCell="A2" sqref="A2"/>
      <selection pane="bottomRight" activeCell="M10" sqref="M10"/>
    </sheetView>
  </sheetViews>
  <sheetFormatPr baseColWidth="10" defaultRowHeight="15" x14ac:dyDescent="0.25"/>
  <cols>
    <col min="1" max="1" width="0.7109375" customWidth="1"/>
    <col min="8" max="8" width="35.7109375" hidden="1" customWidth="1"/>
    <col min="9" max="10" width="0" hidden="1" customWidth="1"/>
  </cols>
  <sheetData>
    <row r="1" spans="1:10" x14ac:dyDescent="0.25">
      <c r="A1" t="str">
        <f>_xll.DBSetQuery(A2,"",B1)</f>
        <v xml:space="preserve">Env:MSSQL, (last result:)Set OLEDB; ListObject to (bgQuery= False, ): SELECT T2.TradeType+':'+T2.Id TradeIdLU, T1.ValueDate, T4.value BoughtCurrencyLU, T1.BoughtAmount, T6.value SoldCurrencyLU, T1.SoldAmount_x000D_
FROM ORE.dbo.PortfolioFxForwardData T1 INNER JOIN _x000D_
ORE.dbo.PortfolioTrades T2 ON T1.TradeId = T2.Id INNER JOIN _x000D_
ORE.dbo.TypesCurrencyCode T4 ON T1.BoughtCurrency = T4.value INNER JOIN _x000D_
ORE.dbo.TypesCurrencyCode T6 ON T1.SoldCurrency = T6.value_x000D_
</v>
      </c>
      <c r="B1" s="2" t="s">
        <v>310</v>
      </c>
      <c r="C1" s="2" t="s">
        <v>311</v>
      </c>
      <c r="D1" s="2" t="s">
        <v>312</v>
      </c>
      <c r="E1" s="2" t="s">
        <v>313</v>
      </c>
      <c r="F1" s="2" t="s">
        <v>314</v>
      </c>
      <c r="G1" s="2" t="s">
        <v>315</v>
      </c>
      <c r="H1" s="2" t="s">
        <v>317</v>
      </c>
      <c r="I1" s="2" t="s">
        <v>318</v>
      </c>
      <c r="J1" s="2" t="s">
        <v>319</v>
      </c>
    </row>
    <row r="2" spans="1:10" x14ac:dyDescent="0.25">
      <c r="A2" s="1" t="s">
        <v>142</v>
      </c>
      <c r="B2" s="3" t="s">
        <v>190</v>
      </c>
      <c r="C2" s="3" t="s">
        <v>316</v>
      </c>
      <c r="D2" s="3" t="s">
        <v>307</v>
      </c>
      <c r="E2" s="3">
        <v>1000000</v>
      </c>
      <c r="F2" s="3" t="s">
        <v>309</v>
      </c>
      <c r="G2" s="3">
        <v>1100000</v>
      </c>
      <c r="H2" s="3" t="e">
        <f>IF(Tabelle_ExterneDaten_18[[#This Row],[TradeIdLU]]&lt;&gt;"",VLOOKUP(Tabelle_ExterneDaten_18[[#This Row],[TradeIdLU]],TradeIdLookup,2,FALSE),"")</f>
        <v>#N/A</v>
      </c>
      <c r="I2" s="3" t="e">
        <f>IF(Tabelle_ExterneDaten_18[[#This Row],[BoughtCurrencyLU]]&lt;&gt;"",VLOOKUP(Tabelle_ExterneDaten_18[[#This Row],[BoughtCurrencyLU]],BoughtCurrencyLookup,2,FALSE),"")</f>
        <v>#N/A</v>
      </c>
      <c r="J2" s="3" t="e">
        <f>IF(Tabelle_ExterneDaten_18[[#This Row],[SoldCurrencyLU]]&lt;&gt;"",VLOOKUP(Tabelle_ExterneDaten_18[[#This Row],[SoldCurrencyLU]],SoldCurrencyLookup,2,FALSE),"")</f>
        <v>#N/A</v>
      </c>
    </row>
    <row r="3" spans="1:10" x14ac:dyDescent="0.25">
      <c r="B3" s="2" t="s">
        <v>192</v>
      </c>
      <c r="C3" s="2" t="s">
        <v>316</v>
      </c>
      <c r="D3" s="2" t="s">
        <v>307</v>
      </c>
      <c r="E3" s="2">
        <v>1000000</v>
      </c>
      <c r="F3" s="2" t="s">
        <v>309</v>
      </c>
      <c r="G3" s="2">
        <v>1100000</v>
      </c>
      <c r="H3" s="2" t="e">
        <f>IF(Tabelle_ExterneDaten_18[[#This Row],[TradeIdLU]]&lt;&gt;"",VLOOKUP(Tabelle_ExterneDaten_18[[#This Row],[TradeIdLU]],TradeIdLookup,2,FALSE),"")</f>
        <v>#N/A</v>
      </c>
      <c r="I3" s="2" t="e">
        <f>IF(Tabelle_ExterneDaten_18[[#This Row],[BoughtCurrencyLU]]&lt;&gt;"",VLOOKUP(Tabelle_ExterneDaten_18[[#This Row],[BoughtCurrencyLU]],BoughtCurrencyLookup,2,FALSE),"")</f>
        <v>#N/A</v>
      </c>
      <c r="J3" s="2" t="e">
        <f>IF(Tabelle_ExterneDaten_18[[#This Row],[SoldCurrencyLU]]&lt;&gt;"",VLOOKUP(Tabelle_ExterneDaten_18[[#This Row],[SoldCurrencyLU]],SoldCurrencyLookup,2,FALSE),"")</f>
        <v>#N/A</v>
      </c>
    </row>
  </sheetData>
  <dataValidations count="3">
    <dataValidation type="list" allowBlank="1" showInputMessage="1" showErrorMessage="1" sqref="B2:B3" xr:uid="{9AA7F6EC-3971-4CB4-B34A-4FC423F0E2D4}">
      <formula1>OFFSET(TradeIdLookup,0,0,,1)</formula1>
    </dataValidation>
    <dataValidation type="list" allowBlank="1" showInputMessage="1" showErrorMessage="1" sqref="D2:D3" xr:uid="{C933D982-F36C-4355-ADFB-ADBA02FE4561}">
      <formula1>OFFSET(BoughtCurrencyLookup,0,0,,1)</formula1>
    </dataValidation>
    <dataValidation type="list" allowBlank="1" showInputMessage="1" showErrorMessage="1" sqref="F2:F3" xr:uid="{4AD11282-651B-4D59-BACE-03B0065263C6}">
      <formula1>OFFSET(SoldCurrencyLookup,0,0,,1)</formula1>
    </dataValidation>
  </dataValidations>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108A0-B53A-45FC-9CE4-CC940532F475}">
  <dimension ref="A1:R1"/>
  <sheetViews>
    <sheetView workbookViewId="0"/>
  </sheetViews>
  <sheetFormatPr baseColWidth="10" defaultRowHeight="15" x14ac:dyDescent="0.25"/>
  <sheetData>
    <row r="1" spans="1:18" x14ac:dyDescent="0.25">
      <c r="A1" t="str">
        <f>_xll.DBListFetch(B1,"",TradeIdLookup)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T1.TradeType+':'+T1.Id TradeId, T1.Id FROM ORE.dbo.PortfolioTrades T1 ORDER BY TradeId</v>
      </c>
      <c r="B1" s="1" t="s">
        <v>139</v>
      </c>
      <c r="C1" t="str">
        <f>_xll.DBListFetch(D1,"",BoughtCurrencyLookup)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BoughtCurrency,T1.value FROM ORE.dbo.TypesCurrencyCode T1 ORDER BY T1.value</v>
      </c>
      <c r="D1" s="1" t="s">
        <v>320</v>
      </c>
      <c r="E1" t="str">
        <f>_xll.DBListFetch(F1,"",SoldCurrencyLookup)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SoldCurrency, T1.value FROM ORE.dbo.TypesCurrencyCode T1 ORDER BY T1.value</v>
      </c>
      <c r="F1" s="1" t="s">
        <v>321</v>
      </c>
      <c r="G1" t="str">
        <f>_xll.DBListFetch(H1,"",OptionDataLongShortLookup)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OptionDataLongShort,T1.value FROM ORE.dbo.TypesLongShort T1 ORDER BY T1.value</v>
      </c>
      <c r="H1" s="1" t="s">
        <v>322</v>
      </c>
      <c r="I1" t="str">
        <f>_xll.DBListFetch(J1,"",OptionDataOptionTypeLookup)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OptionDataOptionType,T1.value FROM ORE.dbo.TypesOptionType T1 ORDER BY T1.value</v>
      </c>
      <c r="J1" s="1" t="s">
        <v>323</v>
      </c>
      <c r="K1" t="str">
        <f>_xll.DBListFetch(L1,"",OptionDataStyleLookup)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OptionDataStyle,T1.value FROM ORE.dbo.TypesOptionStyle T1 ORDER BY T1.value</v>
      </c>
      <c r="L1" s="1" t="s">
        <v>324</v>
      </c>
      <c r="M1" t="str">
        <f>_xll.DBListFetch(N1,"",OptionDataSettlementLookup)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OptionDataSettlement,T1.value FROM ORE.dbo.TypesOptionSettlement T1 ORDER BY value</v>
      </c>
      <c r="N1" s="1" t="s">
        <v>325</v>
      </c>
      <c r="O1" t="str">
        <f>_xll.DBListFetch(P1,"",OptionDataPayOffAtExpiryLookup)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OptionDataPayOffAtExpiry,T1.value FROM ORE.dbo.TypesBool T1 ORDER BY value</v>
      </c>
      <c r="P1" s="1" t="s">
        <v>326</v>
      </c>
      <c r="Q1" t="str">
        <f>_xll.DBListFetch(R1,"",OptionDataPremiumCurrencyLookup)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OptionDataPremiumCurrency,T1.value FROM ORE.dbo.TypesCurrencyCode T1 ORDER BY T1.value</v>
      </c>
      <c r="R1" s="1" t="s">
        <v>327</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2BCC-FE2F-4CD1-BA46-B0372AAD5E35}">
  <dimension ref="A1:W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5" max="15" width="35.7109375" hidden="1" customWidth="1"/>
    <col min="16" max="23" width="0" hidden="1" customWidth="1"/>
  </cols>
  <sheetData>
    <row r="1" spans="1:23" x14ac:dyDescent="0.25">
      <c r="A1" t="str">
        <f>_xll.DBSetQuery(A2,"",B1)</f>
        <v xml:space="preserve">Env:MSSQL, (last result:)Set OLEDB; ListObject to (bgQuery= False, ): SELECT T2.TradeType+':'+T2.Id TradeIdLU, T3.value BoughtCurrencyLU, T1.BoughtAmount, T5.value SoldCurrencyLU, T1.SoldAmount, T7.value OptionDataLongShortLU, T8.value OptionDataOptionTypeLU, T9.value OptionDataStyleLU, T10.value OptionDataSettlementLU, T11.value OptionDataPayOffAtExpiryLU, T1.OptionDataPremiumAmount, T13.value OptionDataPremiumCurrencyLU, T1.OptionDataPremiumPayDate_x000D_
FROM ORE.dbo.PortfolioFxOptionData T1 INNER JOIN _x000D_
ORE.dbo.PortfolioTrades T2 ON T1.TradeId = T2.Id INNER JOIN _x000D_
ORE.dbo.TypesCurrencyCode T3 ON T1.BoughtCurrency = T3.value INNER JOIN _x000D_
ORE.dbo.TypesCurrencyCode T5 ON T1.SoldCurrency = T5.value INNER JOIN _x000D_
ORE.dbo.TypesLongShort T7 ON T1.OptionDataLongShort = T7.value INNER JOIN _x000D_
ORE.dbo.TypesOptionType T8 ON T1.OptionDataOptionType = T8.value INNER JOIN _x000D_
ORE.dbo.TypesOptionStyle T9 ON T1.OptionDataStyle = T9.value INNER JOIN _x000D_
ORE.dbo.TypesOptionSettlement T10 ON T1.OptionDataSettlement = T10.value INNER JOIN _x000D_
ORE.dbo.TypesBool T11 ON T1.OptionDataPayOffAtExpiry = T11.value INNER JOIN _x000D_
ORE.dbo.TypesCurrencyCode T13 ON T1.OptionDataPremiumCurrency = T13.value_x000D_
</v>
      </c>
      <c r="B1" s="2" t="s">
        <v>310</v>
      </c>
      <c r="C1" s="2" t="s">
        <v>312</v>
      </c>
      <c r="D1" s="2" t="s">
        <v>313</v>
      </c>
      <c r="E1" s="2" t="s">
        <v>314</v>
      </c>
      <c r="F1" s="2" t="s">
        <v>315</v>
      </c>
      <c r="G1" s="2" t="s">
        <v>331</v>
      </c>
      <c r="H1" s="2" t="s">
        <v>332</v>
      </c>
      <c r="I1" s="2" t="s">
        <v>333</v>
      </c>
      <c r="J1" s="2" t="s">
        <v>334</v>
      </c>
      <c r="K1" s="2" t="s">
        <v>335</v>
      </c>
      <c r="L1" s="2" t="s">
        <v>336</v>
      </c>
      <c r="M1" s="2" t="s">
        <v>337</v>
      </c>
      <c r="N1" s="2" t="s">
        <v>338</v>
      </c>
      <c r="O1" s="2" t="s">
        <v>317</v>
      </c>
      <c r="P1" s="2" t="s">
        <v>318</v>
      </c>
      <c r="Q1" s="2" t="s">
        <v>319</v>
      </c>
      <c r="R1" s="2" t="s">
        <v>339</v>
      </c>
      <c r="S1" s="2" t="s">
        <v>340</v>
      </c>
      <c r="T1" s="2" t="s">
        <v>341</v>
      </c>
      <c r="U1" s="2" t="s">
        <v>342</v>
      </c>
      <c r="V1" s="2" t="s">
        <v>343</v>
      </c>
      <c r="W1" s="2" t="s">
        <v>344</v>
      </c>
    </row>
    <row r="2" spans="1:23" x14ac:dyDescent="0.25">
      <c r="A2" s="1" t="s">
        <v>328</v>
      </c>
      <c r="B2" s="3"/>
      <c r="C2" s="3"/>
      <c r="D2" s="3"/>
      <c r="E2" s="3"/>
      <c r="F2" s="3"/>
      <c r="G2" s="3"/>
      <c r="H2" s="3"/>
      <c r="I2" s="3"/>
      <c r="J2" s="3"/>
      <c r="K2" s="3"/>
      <c r="L2" s="3"/>
      <c r="M2" s="3"/>
      <c r="N2" s="3"/>
      <c r="O2" s="3"/>
      <c r="P2" s="3"/>
      <c r="Q2" s="3"/>
      <c r="R2" s="3"/>
      <c r="S2" s="3"/>
      <c r="T2" s="3"/>
      <c r="U2" s="3"/>
      <c r="V2" s="3"/>
      <c r="W2" s="3"/>
    </row>
  </sheetData>
  <dataValidations count="9">
    <dataValidation type="list" allowBlank="1" showInputMessage="1" showErrorMessage="1" sqref="B2" xr:uid="{AD1D52A1-0DB0-4E5A-B9CB-8F4B678036DD}">
      <formula1>OFFSET(TradeIdLookup,0,0,,1)</formula1>
    </dataValidation>
    <dataValidation type="list" allowBlank="1" showInputMessage="1" showErrorMessage="1" sqref="C2" xr:uid="{D024742D-71C3-411B-853D-9BEF808AD930}">
      <formula1>OFFSET(BoughtCurrencyLookup,0,0,,1)</formula1>
    </dataValidation>
    <dataValidation type="list" allowBlank="1" showInputMessage="1" showErrorMessage="1" sqref="E2" xr:uid="{5FAE1A66-A64C-400A-BA55-17A8471A386A}">
      <formula1>OFFSET(SoldCurrencyLookup,0,0,,1)</formula1>
    </dataValidation>
    <dataValidation type="list" allowBlank="1" showInputMessage="1" showErrorMessage="1" sqref="G2" xr:uid="{EE5FC049-0DC2-41E7-88C0-EDD1EAAFE47E}">
      <formula1>OFFSET(OptionDataLongShortLookup,0,0,,1)</formula1>
    </dataValidation>
    <dataValidation type="list" allowBlank="1" showInputMessage="1" showErrorMessage="1" sqref="H2" xr:uid="{E42C2276-EF16-4118-B67E-6F5515E116FE}">
      <formula1>OFFSET(OptionDataOptionTypeLookup,0,0,,1)</formula1>
    </dataValidation>
    <dataValidation type="list" allowBlank="1" showInputMessage="1" showErrorMessage="1" sqref="I2" xr:uid="{C7878084-CFDF-4782-AEC6-B64453BB7802}">
      <formula1>OFFSET(OptionDataStyleLookup,0,0,,1)</formula1>
    </dataValidation>
    <dataValidation type="list" allowBlank="1" showInputMessage="1" showErrorMessage="1" sqref="J2" xr:uid="{4412186E-9856-481D-BDAB-DD3DA2546F20}">
      <formula1>OFFSET(OptionDataSettlementLookup,0,0,,1)</formula1>
    </dataValidation>
    <dataValidation type="list" allowBlank="1" showInputMessage="1" showErrorMessage="1" sqref="K2" xr:uid="{582FCBD4-4BAA-4833-A33D-4178EAFEABAD}">
      <formula1>OFFSET(OptionDataPayOffAtExpiryLookup,0,0,,1)</formula1>
    </dataValidation>
    <dataValidation type="list" allowBlank="1" showInputMessage="1" showErrorMessage="1" sqref="M2" xr:uid="{C82EC8AB-5E79-4F66-959B-1A9FAD837B0D}">
      <formula1>OFFSET(OptionDataPremiumCurrencyLookup,0,0,,1)</formula1>
    </dataValidation>
  </dataValidations>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6A207-4978-4CAE-BAE6-85DE3FB819EA}">
  <dimension ref="A1:F1"/>
  <sheetViews>
    <sheetView workbookViewId="0"/>
  </sheetViews>
  <sheetFormatPr baseColWidth="10" defaultRowHeight="15" x14ac:dyDescent="0.25"/>
  <sheetData>
    <row r="1" spans="1:6" x14ac:dyDescent="0.25">
      <c r="A1" t="str">
        <f>_xll.DBListFetch(B1,"",LegDataIdLookup)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'Trade:'+TradeId+'/'+LegType+'/'+Currency+'/'+convert(varchar,Id) LegDataId,Id FROM ORE.dbo.PortfolioLegData ORDER BY TradeId</v>
      </c>
      <c r="B1" s="1" t="s">
        <v>0</v>
      </c>
      <c r="C1" t="str">
        <f>_xll.DBListFetch(D1,"",TypeLookup)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Type,T1.value FROM ORE.dbo.TypesAmortizationType T1 ORDER BY T1.value</v>
      </c>
      <c r="D1" s="1" t="s">
        <v>345</v>
      </c>
      <c r="E1" t="str">
        <f>_xll.DBListFetch(F1,"",UnderflowLookup)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Underflow,T1.value FROM ORE.dbo.TypesBool T1 ORDER BY T1.value</v>
      </c>
      <c r="F1" s="1" t="s">
        <v>346</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7D579-5206-411F-B7F3-FD789DF749AE}">
  <dimension ref="A1:L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5" x14ac:dyDescent="0.25"/>
  <cols>
    <col min="1" max="1" width="0.7109375" customWidth="1"/>
    <col min="3" max="3" width="6" bestFit="1" customWidth="1"/>
    <col min="10" max="10" width="35.7109375" hidden="1" customWidth="1"/>
    <col min="11" max="12" width="0" hidden="1" customWidth="1"/>
  </cols>
  <sheetData>
    <row r="1" spans="1:12" x14ac:dyDescent="0.25">
      <c r="A1" t="str">
        <f>_xll.DBSetQuery(A2,"",B1)</f>
        <v xml:space="preserve">Env:MSSQL, (last result:)Set OLEDB; ListObject to (bgQuery= False, ): SELECT 'Trade:'+TradeId+'/'+LegType+'/'+Currency+'/'+convert(varchar,Id) LegDataIdLU, T1.SeqId, T4.value TypeLU, T1.Value, T1.StartDate, T1.EndDate, T1.Frequency, T9.value UnderflowLU_x000D_
FROM ORE.dbo.PortfolioLegAmortizations T1 INNER JOIN _x000D_
ORE.dbo.PortfolioLegData T2 ON T1.LegDataId = T2.Id INNER JOIN _x000D_
ORE.dbo.TypesAmortizationType T4 ON T1.Type = T4.value INNER JOIN _x000D_
ORE.dbo.TypesBool T9 ON T1.Underflow = T9.value_x000D_
</v>
      </c>
      <c r="B1" s="2" t="s">
        <v>124</v>
      </c>
      <c r="C1" s="2" t="s">
        <v>125</v>
      </c>
      <c r="D1" s="2" t="s">
        <v>352</v>
      </c>
      <c r="E1" s="2" t="s">
        <v>353</v>
      </c>
      <c r="F1" s="2" t="s">
        <v>127</v>
      </c>
      <c r="G1" s="2" t="s">
        <v>354</v>
      </c>
      <c r="H1" s="2" t="s">
        <v>355</v>
      </c>
      <c r="I1" s="2" t="s">
        <v>356</v>
      </c>
      <c r="J1" s="2" t="s">
        <v>128</v>
      </c>
      <c r="K1" s="2" t="s">
        <v>360</v>
      </c>
      <c r="L1" s="2" t="s">
        <v>361</v>
      </c>
    </row>
    <row r="2" spans="1:12" x14ac:dyDescent="0.25">
      <c r="A2" s="1" t="s">
        <v>347</v>
      </c>
      <c r="B2" s="3" t="s">
        <v>36</v>
      </c>
      <c r="C2" s="3">
        <v>0</v>
      </c>
      <c r="D2" s="3" t="s">
        <v>349</v>
      </c>
      <c r="E2" s="3">
        <v>1000000</v>
      </c>
      <c r="F2" s="3" t="s">
        <v>357</v>
      </c>
      <c r="G2" s="3"/>
      <c r="H2" s="3" t="s">
        <v>358</v>
      </c>
      <c r="I2" s="3" t="s">
        <v>329</v>
      </c>
      <c r="J2" s="3" t="e">
        <f>IF(Tabelle_ExterneDaten_110[[#This Row],[LegDataIdLU]]&lt;&gt;"",VLOOKUP(Tabelle_ExterneDaten_110[[#This Row],[LegDataIdLU]],LegDataIdLookup,2,FALSE),"")</f>
        <v>#N/A</v>
      </c>
      <c r="K2" s="3" t="e">
        <f>IF(Tabelle_ExterneDaten_110[[#This Row],[TypeLU]]&lt;&gt;"",VLOOKUP(Tabelle_ExterneDaten_110[[#This Row],[TypeLU]],TypeLookup,2,FALSE),"")</f>
        <v>#N/A</v>
      </c>
      <c r="L2" s="3" t="e">
        <f>IF(Tabelle_ExterneDaten_110[[#This Row],[UnderflowLU]]&lt;&gt;"",VLOOKUP(Tabelle_ExterneDaten_110[[#This Row],[UnderflowLU]],UnderflowLookup,2,FALSE),"")</f>
        <v>#N/A</v>
      </c>
    </row>
    <row r="3" spans="1:12" x14ac:dyDescent="0.25">
      <c r="B3" s="2" t="s">
        <v>39</v>
      </c>
      <c r="C3" s="2">
        <v>0</v>
      </c>
      <c r="D3" s="2" t="s">
        <v>350</v>
      </c>
      <c r="E3" s="2">
        <v>0.05</v>
      </c>
      <c r="F3" s="2" t="s">
        <v>357</v>
      </c>
      <c r="G3" s="2"/>
      <c r="H3" s="2" t="s">
        <v>358</v>
      </c>
      <c r="I3" s="2" t="s">
        <v>329</v>
      </c>
      <c r="J3" s="2" t="e">
        <f>IF(Tabelle_ExterneDaten_110[[#This Row],[LegDataIdLU]]&lt;&gt;"",VLOOKUP(Tabelle_ExterneDaten_110[[#This Row],[LegDataIdLU]],LegDataIdLookup,2,FALSE),"")</f>
        <v>#N/A</v>
      </c>
      <c r="K3" s="2" t="e">
        <f>IF(Tabelle_ExterneDaten_110[[#This Row],[TypeLU]]&lt;&gt;"",VLOOKUP(Tabelle_ExterneDaten_110[[#This Row],[TypeLU]],TypeLookup,2,FALSE),"")</f>
        <v>#N/A</v>
      </c>
      <c r="L3" s="2" t="e">
        <f>IF(Tabelle_ExterneDaten_110[[#This Row],[UnderflowLU]]&lt;&gt;"",VLOOKUP(Tabelle_ExterneDaten_110[[#This Row],[UnderflowLU]],UnderflowLookup,2,FALSE),"")</f>
        <v>#N/A</v>
      </c>
    </row>
    <row r="4" spans="1:12" x14ac:dyDescent="0.25">
      <c r="B4" s="2" t="s">
        <v>40</v>
      </c>
      <c r="C4" s="2">
        <v>0</v>
      </c>
      <c r="D4" s="2" t="s">
        <v>351</v>
      </c>
      <c r="E4" s="2">
        <v>0.05</v>
      </c>
      <c r="F4" s="2" t="s">
        <v>357</v>
      </c>
      <c r="G4" s="2"/>
      <c r="H4" s="2" t="s">
        <v>358</v>
      </c>
      <c r="I4" s="2" t="s">
        <v>329</v>
      </c>
      <c r="J4" s="2" t="e">
        <f>IF(Tabelle_ExterneDaten_110[[#This Row],[LegDataIdLU]]&lt;&gt;"",VLOOKUP(Tabelle_ExterneDaten_110[[#This Row],[LegDataIdLU]],LegDataIdLookup,2,FALSE),"")</f>
        <v>#N/A</v>
      </c>
      <c r="K4" s="2" t="e">
        <f>IF(Tabelle_ExterneDaten_110[[#This Row],[TypeLU]]&lt;&gt;"",VLOOKUP(Tabelle_ExterneDaten_110[[#This Row],[TypeLU]],TypeLookup,2,FALSE),"")</f>
        <v>#N/A</v>
      </c>
      <c r="L4" s="2" t="e">
        <f>IF(Tabelle_ExterneDaten_110[[#This Row],[UnderflowLU]]&lt;&gt;"",VLOOKUP(Tabelle_ExterneDaten_110[[#This Row],[UnderflowLU]],UnderflowLookup,2,FALSE),"")</f>
        <v>#N/A</v>
      </c>
    </row>
    <row r="5" spans="1:12" x14ac:dyDescent="0.25">
      <c r="B5" s="2" t="s">
        <v>35</v>
      </c>
      <c r="C5" s="2">
        <v>0</v>
      </c>
      <c r="D5" s="2" t="s">
        <v>348</v>
      </c>
      <c r="E5" s="2">
        <v>1000000</v>
      </c>
      <c r="F5" s="2" t="s">
        <v>357</v>
      </c>
      <c r="G5" s="2"/>
      <c r="H5" s="2"/>
      <c r="I5" s="2" t="s">
        <v>329</v>
      </c>
      <c r="J5" s="2" t="e">
        <f>IF(Tabelle_ExterneDaten_110[[#This Row],[LegDataIdLU]]&lt;&gt;"",VLOOKUP(Tabelle_ExterneDaten_110[[#This Row],[LegDataIdLU]],LegDataIdLookup,2,FALSE),"")</f>
        <v>#N/A</v>
      </c>
      <c r="K5" s="2" t="e">
        <f>IF(Tabelle_ExterneDaten_110[[#This Row],[TypeLU]]&lt;&gt;"",VLOOKUP(Tabelle_ExterneDaten_110[[#This Row],[TypeLU]],TypeLookup,2,FALSE),"")</f>
        <v>#N/A</v>
      </c>
      <c r="L5" s="2" t="e">
        <f>IF(Tabelle_ExterneDaten_110[[#This Row],[UnderflowLU]]&lt;&gt;"",VLOOKUP(Tabelle_ExterneDaten_110[[#This Row],[UnderflowLU]],UnderflowLookup,2,FALSE),"")</f>
        <v>#N/A</v>
      </c>
    </row>
    <row r="6" spans="1:12" x14ac:dyDescent="0.25">
      <c r="B6" s="2" t="s">
        <v>38</v>
      </c>
      <c r="C6" s="2">
        <v>0</v>
      </c>
      <c r="D6" s="2" t="s">
        <v>348</v>
      </c>
      <c r="E6" s="2">
        <v>1000000</v>
      </c>
      <c r="F6" s="2" t="s">
        <v>357</v>
      </c>
      <c r="G6" s="2"/>
      <c r="H6" s="2"/>
      <c r="I6" s="2" t="s">
        <v>329</v>
      </c>
      <c r="J6" s="2" t="e">
        <f>IF(Tabelle_ExterneDaten_110[[#This Row],[LegDataIdLU]]&lt;&gt;"",VLOOKUP(Tabelle_ExterneDaten_110[[#This Row],[LegDataIdLU]],LegDataIdLookup,2,FALSE),"")</f>
        <v>#N/A</v>
      </c>
      <c r="K6" s="2" t="e">
        <f>IF(Tabelle_ExterneDaten_110[[#This Row],[TypeLU]]&lt;&gt;"",VLOOKUP(Tabelle_ExterneDaten_110[[#This Row],[TypeLU]],TypeLookup,2,FALSE),"")</f>
        <v>#N/A</v>
      </c>
      <c r="L6" s="2" t="e">
        <f>IF(Tabelle_ExterneDaten_110[[#This Row],[UnderflowLU]]&lt;&gt;"",VLOOKUP(Tabelle_ExterneDaten_110[[#This Row],[UnderflowLU]],UnderflowLookup,2,FALSE),"")</f>
        <v>#N/A</v>
      </c>
    </row>
    <row r="7" spans="1:12" x14ac:dyDescent="0.25">
      <c r="B7" s="2" t="s">
        <v>37</v>
      </c>
      <c r="C7" s="2">
        <v>0</v>
      </c>
      <c r="D7" s="2" t="s">
        <v>349</v>
      </c>
      <c r="E7" s="2">
        <v>1000000</v>
      </c>
      <c r="F7" s="2" t="s">
        <v>357</v>
      </c>
      <c r="G7" s="2"/>
      <c r="H7" s="2" t="s">
        <v>358</v>
      </c>
      <c r="I7" s="2" t="s">
        <v>329</v>
      </c>
      <c r="J7" s="2" t="e">
        <f>IF(Tabelle_ExterneDaten_110[[#This Row],[LegDataIdLU]]&lt;&gt;"",VLOOKUP(Tabelle_ExterneDaten_110[[#This Row],[LegDataIdLU]],LegDataIdLookup,2,FALSE),"")</f>
        <v>#N/A</v>
      </c>
      <c r="K7" s="2" t="e">
        <f>IF(Tabelle_ExterneDaten_110[[#This Row],[TypeLU]]&lt;&gt;"",VLOOKUP(Tabelle_ExterneDaten_110[[#This Row],[TypeLU]],TypeLookup,2,FALSE),"")</f>
        <v>#N/A</v>
      </c>
      <c r="L7" s="2" t="e">
        <f>IF(Tabelle_ExterneDaten_110[[#This Row],[UnderflowLU]]&lt;&gt;"",VLOOKUP(Tabelle_ExterneDaten_110[[#This Row],[UnderflowLU]],UnderflowLookup,2,FALSE),"")</f>
        <v>#N/A</v>
      </c>
    </row>
    <row r="8" spans="1:12" x14ac:dyDescent="0.25">
      <c r="B8" s="2" t="s">
        <v>37</v>
      </c>
      <c r="C8" s="2">
        <v>1</v>
      </c>
      <c r="D8" s="2" t="s">
        <v>351</v>
      </c>
      <c r="E8" s="2">
        <v>0.01</v>
      </c>
      <c r="F8" s="2" t="s">
        <v>359</v>
      </c>
      <c r="G8" s="2"/>
      <c r="H8" s="2" t="s">
        <v>358</v>
      </c>
      <c r="I8" s="2" t="s">
        <v>329</v>
      </c>
      <c r="J8" s="2" t="e">
        <f>IF(Tabelle_ExterneDaten_110[[#This Row],[LegDataIdLU]]&lt;&gt;"",VLOOKUP(Tabelle_ExterneDaten_110[[#This Row],[LegDataIdLU]],LegDataIdLookup,2,FALSE),"")</f>
        <v>#N/A</v>
      </c>
      <c r="K8" s="2" t="e">
        <f>IF(Tabelle_ExterneDaten_110[[#This Row],[TypeLU]]&lt;&gt;"",VLOOKUP(Tabelle_ExterneDaten_110[[#This Row],[TypeLU]],TypeLookup,2,FALSE),"")</f>
        <v>#N/A</v>
      </c>
      <c r="L8" s="2" t="e">
        <f>IF(Tabelle_ExterneDaten_110[[#This Row],[UnderflowLU]]&lt;&gt;"",VLOOKUP(Tabelle_ExterneDaten_110[[#This Row],[UnderflowLU]],UnderflowLookup,2,FALSE),"")</f>
        <v>#N/A</v>
      </c>
    </row>
  </sheetData>
  <dataValidations count="3">
    <dataValidation type="list" allowBlank="1" showInputMessage="1" showErrorMessage="1" sqref="B2:B8" xr:uid="{A7FBA7D2-378A-463E-9744-8351D7E6951C}">
      <formula1>OFFSET(LegDataIdLookup,0,0,,1)</formula1>
    </dataValidation>
    <dataValidation type="list" allowBlank="1" showInputMessage="1" showErrorMessage="1" sqref="D2:D8" xr:uid="{ECC65A1D-97CF-476F-B0D6-0E6D403E1DCA}">
      <formula1>OFFSET(TypeLookup,0,0,,1)</formula1>
    </dataValidation>
    <dataValidation type="list" allowBlank="1" showInputMessage="1" showErrorMessage="1" sqref="I2:I8" xr:uid="{A7315A78-6426-48C8-94FD-E6CF0A49CC6A}">
      <formula1>OFFSET(UnderflowLookup,0,0,,1)</formula1>
    </dataValidation>
  </dataValidations>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3F251-3469-4532-8E23-FE2AC3EEA0A3}">
  <dimension ref="A1:AD1"/>
  <sheetViews>
    <sheetView workbookViewId="0"/>
  </sheetViews>
  <sheetFormatPr baseColWidth="10" defaultRowHeight="15" x14ac:dyDescent="0.25"/>
  <sheetData>
    <row r="1" spans="1:30" x14ac:dyDescent="0.25">
      <c r="A1" t="str">
        <f>_xll.DBListFetch(B1,"",TradeIdLookup)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T1.TradeType+':'+T1.Id TradeId, T1.Id FROM ORE.dbo.PortfolioTrades T1 ORDER BY TradeId</v>
      </c>
      <c r="B1" s="1" t="s">
        <v>139</v>
      </c>
      <c r="C1" t="str">
        <f>_xll.DBListFetch(D1,"",PayerLookup)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Payer, T1.value FROM ORE.dbo.TypesBool T1 ORDER BY value</v>
      </c>
      <c r="D1" s="1" t="s">
        <v>362</v>
      </c>
      <c r="E1" t="str">
        <f>_xll.DBListFetch(F1,"",LegTypeLookup)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LegType, T1.value FROM ORE.dbo.TypesLegType T1 ORDER BY value</v>
      </c>
      <c r="F1" s="1" t="s">
        <v>363</v>
      </c>
      <c r="G1" t="str">
        <f>_xll.DBListFetch(H1,"",CurrencyLookup)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Currency, T1.value FROM ORE.dbo.TypesCurrencyCode T1 ORDER BY value</v>
      </c>
      <c r="H1" s="1" t="s">
        <v>364</v>
      </c>
      <c r="I1" t="str">
        <f>_xll.DBListFetch(J1,"",PaymentConventionLookup)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PaymentConvention, T1.value FROM ORE.dbo.TypesBusinessDayConvention T1 ORDER BY value</v>
      </c>
      <c r="J1" s="1" t="s">
        <v>365</v>
      </c>
      <c r="K1" t="str">
        <f>_xll.DBListFetch(L1,"",DayCounterLookup)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DayCounter, T1.value FROM ORE.dbo.TypesDayCounter T1 ORDER BY value</v>
      </c>
      <c r="L1" s="1" t="s">
        <v>366</v>
      </c>
      <c r="M1" t="str">
        <f>_xll.DBListFetch(N1,"",NotionalInitialExchangeLookup)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NotionalInitialExchange, T1.value FROM ORE.dbo.TypesBool T1 ORDER BY value</v>
      </c>
      <c r="N1" s="1" t="s">
        <v>367</v>
      </c>
      <c r="O1" t="str">
        <f>_xll.DBListFetch(P1,"",NotionalFinalExchangeLookup)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NotionalFinalExchange, T1.value FROM ORE.dbo.TypesBool T1 ORDER BY value</v>
      </c>
      <c r="P1" s="1" t="s">
        <v>368</v>
      </c>
      <c r="Q1" t="str">
        <f>_xll.DBListFetch(R1,"",NotionalAmortizingExchangeLookup)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NotionalAmortizingExchange, T1.value FROM ORE.dbo.TypesBool T1 ORDER BY value</v>
      </c>
      <c r="R1" s="1" t="s">
        <v>369</v>
      </c>
      <c r="S1" t="str">
        <f>_xll.DBListFetch(T1,"",FXResetForeignCurrencyLookup)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FXResetForeignCurrency, T1.value FROM ORE.dbo.TypesCurrencyCode T1 ORDER BY value</v>
      </c>
      <c r="T1" s="1" t="s">
        <v>370</v>
      </c>
      <c r="U1" t="str">
        <f>_xll.DBListFetch(V1,"",FXResetFXIndexLookup)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FXResetFXIndex,T1.value FROM ORE.dbo.TypesIndexName T1 ORDER BY value</v>
      </c>
      <c r="V1" s="1" t="s">
        <v>371</v>
      </c>
      <c r="W1" t="str">
        <f>_xll.DBListFetch(X1,"",FloatingLegIndexNameLookup)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FloatingLegIndexName,T1.value FROM ORE.dbo.TypesIndexName T1 ORDER BY value</v>
      </c>
      <c r="X1" s="1" t="s">
        <v>372</v>
      </c>
      <c r="Y1" t="str">
        <f>_xll.DBListFetch(Z1,"",FloatingLegIsInArrearsLookup)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FloatingLegIsInArrears, T1.value FROM ORE.dbo.TypesBool T1 ORDER BY value</v>
      </c>
      <c r="Z1" s="1" t="s">
        <v>373</v>
      </c>
      <c r="AA1" t="str">
        <f>_xll.DBListFetch(AB1,"",FloatingLegIsAveragedLookup)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FloatingLegIsAveraged, T1.value FROM ORE.dbo.TypesBool T1 ORDER BY value</v>
      </c>
      <c r="AB1" s="1" t="s">
        <v>374</v>
      </c>
      <c r="AC1" t="str">
        <f>_xll.DBListFetch(AD1,"",FloatingLegIsNotResettingXCCYLookup)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FloatingLegIsNotResettingXCCY, T1.value FROM ORE.dbo.TypesBool T1 ORDER BY value</v>
      </c>
      <c r="AD1" s="1" t="s">
        <v>375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tabSelected="1"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9.140625" defaultRowHeight="15" x14ac:dyDescent="0.25"/>
  <cols>
    <col min="1" max="1" width="0.7109375" customWidth="1"/>
    <col min="6" max="6" width="35.7109375" hidden="1" customWidth="1"/>
  </cols>
  <sheetData>
    <row r="1" spans="1:6" x14ac:dyDescent="0.25">
      <c r="A1" t="str">
        <f>_xll.DBSetQuery(A2,"",B1)</f>
        <v xml:space="preserve">Env:MSSQL, (last result:)Error in query table refresh: Ausnahme von HRESULT: 0x80040E4E in query: SELECT 'Trade:'+TradeId+'/'+LegType+'/'+Currency+'/'+convert(varchar,Id) LegDataIdLU, T1.SeqId, T1.Amount, T1.StartDate_x000D_
FROM ORE.dbo.PortfolioCashflowDataCashflow T1 INNER JOIN _x000D_
ORE.dbo.PortfolioLegData T2 ON T1.LegDataId = T2.Id_x000D_
</v>
      </c>
      <c r="B1" s="2" t="s">
        <v>124</v>
      </c>
      <c r="C1" s="2" t="s">
        <v>125</v>
      </c>
      <c r="D1" s="2" t="s">
        <v>126</v>
      </c>
      <c r="E1" s="2" t="s">
        <v>127</v>
      </c>
      <c r="F1" s="2" t="s">
        <v>128</v>
      </c>
    </row>
    <row r="2" spans="1:6" x14ac:dyDescent="0.25">
      <c r="A2" s="1" t="s">
        <v>1</v>
      </c>
      <c r="B2" s="3"/>
      <c r="C2" s="3"/>
      <c r="D2" s="3"/>
      <c r="E2" s="3"/>
      <c r="F2" s="3"/>
    </row>
  </sheetData>
  <dataValidations count="1">
    <dataValidation type="list" allowBlank="1" showInputMessage="1" showErrorMessage="1" sqref="B2" xr:uid="{640CB4C5-B843-4715-8AA9-AC3358CA12C1}">
      <formula1>OFFSET(LegDataIdLookup,0,0,,1)</formula1>
    </dataValidation>
  </dataValidation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DD745-C646-48F9-8956-38F82AAED8A2}">
  <dimension ref="A1:AJ124"/>
  <sheetViews>
    <sheetView workbookViewId="0">
      <pane xSplit="2" ySplit="1" topLeftCell="C2" activePane="bottomRight" state="frozen"/>
      <selection pane="topRight" activeCell="C1" sqref="C1"/>
      <selection pane="bottomLeft" activeCell="A2" sqref="A2"/>
      <selection pane="bottomRight" activeCell="F17" sqref="F17"/>
    </sheetView>
  </sheetViews>
  <sheetFormatPr baseColWidth="10" defaultRowHeight="15" x14ac:dyDescent="0.25"/>
  <cols>
    <col min="1" max="1" width="0.7109375" customWidth="1"/>
    <col min="22" max="22" width="35.7109375" hidden="1" customWidth="1"/>
    <col min="23" max="36" width="0" hidden="1" customWidth="1"/>
  </cols>
  <sheetData>
    <row r="1" spans="1:36" x14ac:dyDescent="0.25">
      <c r="A1" t="str">
        <f>_xll.DBSetQuery(A2,"",B1)</f>
        <v xml:space="preserve">Env:MSSQL, (last result:)Set OLEDB; ListObject to (bgQuery= False, ): SELECT T1.Id, T3.TradeType+':'+T3.Id TradeIdLU, T4.value PayerLU, T5.value LegTypeLU, T6.value CurrencyLU, T7.value PaymentConventionLU, T8.value DayCounterLU, T9.value NotionalInitialExchangeLU, T10.value  NotionalFinalExchangeLU, T11.value  NotionalAmortizingExchangeLU, T12.value FXResetForeignCurrencyLU, T1.FXResetForeignAmount, T14.value FXResetFXIndexLU, T1.FXResetFixingDays, T16.value FloatingLegIndexNameLU, T17.value FloatingLegIsInArrearsLU, T1.FloatingLegFixingDays, T19.value FloatingLegIsAveragedLU, T20.value FloatingLegIsNotResettingXCCYLU, T1.FloatingLegNakedOption_x000D_
FROM ORE.dbo.PortfolioLegData T1 INNER JOIN _x000D_
ORE.dbo.PortfolioTrades T3 ON T1.TradeId = T3.Id INNER JOIN _x000D_
ORE.dbo.TypesBool T4 ON T1.Payer = T4.value INNER JOIN _x000D_
ORE.dbo.TypesLegType T5 ON T1.LegType = T5.value INNER JOIN _x000D_
ORE.dbo.TypesCurrencyCode T6 ON T1.Currency = T6.value LEFT JOIN _x000D_
ORE.dbo.TypesBusinessDayConvention T7 ON T1.PaymentConvention = T7.value LEFT JOIN _x000D_
ORE.dbo.TypesDayCounter T8 ON T1.DayCounter = T8.value LEFT JOIN _x000D_
ORE.dbo.TypesBool T9 ON T1.NotionalInitialExchange = T9.value LEFT JOIN _x000D_
ORE.dbo.TypesBool T10 ON T1.NotionalFinalExchange = T10.value LEFT JOIN _x000D_
ORE.dbo.TypesBool T11 ON T1.NotionalAmortizingExchange = T11.value LEFT JOIN _x000D_
ORE.dbo.TypesCurrencyCode T12 ON T1.FXResetForeignCurrency = T12.value LEFT JOIN _x000D_
ORE.dbo.TypesIndexName T14 ON T1.FXResetFXIndex = T14.value LEFT JOIN _x000D_
ORE.dbo.TypesIndexName T16 ON T1.FloatingLegIndexName = T16.value LEFT JOIN _x000D_
ORE.dbo.TypesBool T17 ON T1.FloatingLegIsInArrears = T17.value LEFT JOIN _x000D_
ORE.dbo.TypesBool T19 ON T1.FloatingLegIsAveraged = T19.value LEFT JOIN _x000D_
ORE.dbo.TypesBool T20 ON T1.FloatingLegIsNotResettingXCCY = T20.value_x000D_
</v>
      </c>
      <c r="B1" s="2" t="s">
        <v>400</v>
      </c>
      <c r="C1" s="2" t="s">
        <v>310</v>
      </c>
      <c r="D1" s="2" t="s">
        <v>401</v>
      </c>
      <c r="E1" s="2" t="s">
        <v>402</v>
      </c>
      <c r="F1" s="2" t="s">
        <v>403</v>
      </c>
      <c r="G1" s="2" t="s">
        <v>404</v>
      </c>
      <c r="H1" s="2" t="s">
        <v>405</v>
      </c>
      <c r="I1" s="2" t="s">
        <v>406</v>
      </c>
      <c r="J1" s="2" t="s">
        <v>407</v>
      </c>
      <c r="K1" s="2" t="s">
        <v>408</v>
      </c>
      <c r="L1" s="2" t="s">
        <v>409</v>
      </c>
      <c r="M1" s="2" t="s">
        <v>410</v>
      </c>
      <c r="N1" s="2" t="s">
        <v>411</v>
      </c>
      <c r="O1" s="2" t="s">
        <v>412</v>
      </c>
      <c r="P1" s="2" t="s">
        <v>413</v>
      </c>
      <c r="Q1" s="2" t="s">
        <v>414</v>
      </c>
      <c r="R1" s="2" t="s">
        <v>415</v>
      </c>
      <c r="S1" s="2" t="s">
        <v>416</v>
      </c>
      <c r="T1" s="2" t="s">
        <v>417</v>
      </c>
      <c r="U1" s="2" t="s">
        <v>418</v>
      </c>
      <c r="V1" s="2" t="s">
        <v>317</v>
      </c>
      <c r="W1" s="2" t="s">
        <v>419</v>
      </c>
      <c r="X1" s="2" t="s">
        <v>420</v>
      </c>
      <c r="Y1" s="2" t="s">
        <v>421</v>
      </c>
      <c r="Z1" s="2" t="s">
        <v>422</v>
      </c>
      <c r="AA1" s="2" t="s">
        <v>423</v>
      </c>
      <c r="AB1" s="2" t="s">
        <v>424</v>
      </c>
      <c r="AC1" s="2" t="s">
        <v>425</v>
      </c>
      <c r="AD1" s="2" t="s">
        <v>426</v>
      </c>
      <c r="AE1" s="2" t="s">
        <v>427</v>
      </c>
      <c r="AF1" s="2" t="s">
        <v>428</v>
      </c>
      <c r="AG1" s="2" t="s">
        <v>429</v>
      </c>
      <c r="AH1" s="2" t="s">
        <v>430</v>
      </c>
      <c r="AI1" s="2" t="s">
        <v>431</v>
      </c>
      <c r="AJ1" s="2" t="s">
        <v>432</v>
      </c>
    </row>
    <row r="2" spans="1:36" x14ac:dyDescent="0.25">
      <c r="A2" s="1" t="s">
        <v>376</v>
      </c>
      <c r="B2" s="3">
        <v>1001</v>
      </c>
      <c r="C2" s="3" t="s">
        <v>223</v>
      </c>
      <c r="D2" s="3" t="s">
        <v>329</v>
      </c>
      <c r="E2" s="3" t="s">
        <v>379</v>
      </c>
      <c r="F2" s="3" t="s">
        <v>307</v>
      </c>
      <c r="G2" s="3" t="s">
        <v>382</v>
      </c>
      <c r="H2" s="3" t="s">
        <v>387</v>
      </c>
      <c r="I2" s="3"/>
      <c r="J2" s="3"/>
      <c r="K2" s="3"/>
      <c r="L2" s="3"/>
      <c r="M2" s="3"/>
      <c r="N2" s="3"/>
      <c r="O2" s="3"/>
      <c r="P2" s="3"/>
      <c r="Q2" s="3"/>
      <c r="R2" s="3"/>
      <c r="S2" s="3"/>
      <c r="T2" s="3"/>
      <c r="U2" s="3"/>
      <c r="V2" s="3" t="e">
        <f>IF(Tabelle_ExterneDaten_111[[#This Row],[TradeIdLU]]&lt;&gt;"",VLOOKUP(Tabelle_ExterneDaten_111[[#This Row],[TradeIdLU]],TradeIdLookup,2,FALSE),"")</f>
        <v>#N/A</v>
      </c>
      <c r="W2" s="3" t="e">
        <f>IF(Tabelle_ExterneDaten_111[[#This Row],[PayerLU]]&lt;&gt;"",VLOOKUP(Tabelle_ExterneDaten_111[[#This Row],[PayerLU]],PayerLookup,2,FALSE),"")</f>
        <v>#N/A</v>
      </c>
      <c r="X2" s="3" t="e">
        <f>IF(Tabelle_ExterneDaten_111[[#This Row],[LegTypeLU]]&lt;&gt;"",VLOOKUP(Tabelle_ExterneDaten_111[[#This Row],[LegTypeLU]],LegTypeLookup,2,FALSE),"")</f>
        <v>#N/A</v>
      </c>
      <c r="Y2" s="3" t="e">
        <f>IF(Tabelle_ExterneDaten_111[[#This Row],[CurrencyLU]]&lt;&gt;"",VLOOKUP(Tabelle_ExterneDaten_111[[#This Row],[CurrencyLU]],CurrencyLookup,2,FALSE),"")</f>
        <v>#N/A</v>
      </c>
      <c r="Z2" s="3" t="e">
        <f>IF(Tabelle_ExterneDaten_111[[#This Row],[PaymentConventionLU]]&lt;&gt;"",VLOOKUP(Tabelle_ExterneDaten_111[[#This Row],[PaymentConventionLU]],PaymentConventionLookup,2,FALSE),"")</f>
        <v>#N/A</v>
      </c>
      <c r="AA2" s="3" t="e">
        <f>IF(Tabelle_ExterneDaten_111[[#This Row],[DayCounterLU]]&lt;&gt;"",VLOOKUP(Tabelle_ExterneDaten_111[[#This Row],[DayCounterLU]],DayCounterLookup,2,FALSE),"")</f>
        <v>#N/A</v>
      </c>
      <c r="AB2" s="3" t="str">
        <f>IF(Tabelle_ExterneDaten_111[[#This Row],[NotionalInitialExchangeLU]]&lt;&gt;"",VLOOKUP(Tabelle_ExterneDaten_111[[#This Row],[NotionalInitialExchangeLU]],NotionalInitialExchangeLookup,2,FALSE),"")</f>
        <v/>
      </c>
      <c r="AC2" s="3" t="str">
        <f>IF(Tabelle_ExterneDaten_111[[#This Row],[NotionalFinalExchangeLU]]&lt;&gt;"",VLOOKUP(Tabelle_ExterneDaten_111[[#This Row],[NotionalFinalExchangeLU]],NotionalFinalExchangeLookup,2,FALSE),"")</f>
        <v/>
      </c>
      <c r="AD2" s="3" t="str">
        <f>IF(Tabelle_ExterneDaten_111[[#This Row],[NotionalAmortizingExchangeLU]]&lt;&gt;"",VLOOKUP(Tabelle_ExterneDaten_111[[#This Row],[NotionalAmortizingExchangeLU]],NotionalAmortizingExchangeLookup,2,FALSE),"")</f>
        <v/>
      </c>
      <c r="AE2" s="3" t="str">
        <f>IF(Tabelle_ExterneDaten_111[[#This Row],[FXResetForeignCurrencyLU]]&lt;&gt;"",VLOOKUP(Tabelle_ExterneDaten_111[[#This Row],[FXResetForeignCurrencyLU]],FXResetForeignCurrencyLookup,2,FALSE),"")</f>
        <v/>
      </c>
      <c r="AF2" s="3" t="str">
        <f>IF(Tabelle_ExterneDaten_111[[#This Row],[FXResetFXIndexLU]]&lt;&gt;"",VLOOKUP(Tabelle_ExterneDaten_111[[#This Row],[FXResetFXIndexLU]],FXResetFXIndexLookup,2,FALSE),"")</f>
        <v/>
      </c>
      <c r="AG2" s="3" t="str">
        <f>IF(Tabelle_ExterneDaten_111[[#This Row],[FloatingLegIndexNameLU]]&lt;&gt;"",VLOOKUP(Tabelle_ExterneDaten_111[[#This Row],[FloatingLegIndexNameLU]],FloatingLegIndexNameLookup,2,FALSE),"")</f>
        <v/>
      </c>
      <c r="AH2" s="3" t="str">
        <f>IF(Tabelle_ExterneDaten_111[[#This Row],[FloatingLegIsInArrearsLU]]&lt;&gt;"",VLOOKUP(Tabelle_ExterneDaten_111[[#This Row],[FloatingLegIsInArrearsLU]],FloatingLegIsInArrearsLookup,2,FALSE),"")</f>
        <v/>
      </c>
      <c r="AI2" s="3" t="str">
        <f>IF(Tabelle_ExterneDaten_111[[#This Row],[FloatingLegIsAveragedLU]]&lt;&gt;"",VLOOKUP(Tabelle_ExterneDaten_111[[#This Row],[FloatingLegIsAveragedLU]],FloatingLegIsAveragedLookup,2,FALSE),"")</f>
        <v/>
      </c>
      <c r="AJ2" s="3" t="str">
        <f>IF(Tabelle_ExterneDaten_111[[#This Row],[FloatingLegIsNotResettingXCCYLU]]&lt;&gt;"",VLOOKUP(Tabelle_ExterneDaten_111[[#This Row],[FloatingLegIsNotResettingXCCYLU]],FloatingLegIsNotResettingXCCYLookup,2,FALSE),"")</f>
        <v/>
      </c>
    </row>
    <row r="3" spans="1:36" x14ac:dyDescent="0.25">
      <c r="B3" s="2">
        <v>1002</v>
      </c>
      <c r="C3" s="2" t="s">
        <v>223</v>
      </c>
      <c r="D3" s="2" t="s">
        <v>330</v>
      </c>
      <c r="E3" s="2" t="s">
        <v>380</v>
      </c>
      <c r="F3" s="2" t="s">
        <v>307</v>
      </c>
      <c r="G3" s="2" t="s">
        <v>384</v>
      </c>
      <c r="H3" s="2" t="s">
        <v>388</v>
      </c>
      <c r="I3" s="2"/>
      <c r="J3" s="2"/>
      <c r="K3" s="2"/>
      <c r="L3" s="2"/>
      <c r="M3" s="2"/>
      <c r="N3" s="2"/>
      <c r="O3" s="2"/>
      <c r="P3" s="2" t="s">
        <v>394</v>
      </c>
      <c r="Q3" s="2" t="s">
        <v>329</v>
      </c>
      <c r="R3" s="2">
        <v>2</v>
      </c>
      <c r="S3" s="2"/>
      <c r="T3" s="2"/>
      <c r="U3" s="2"/>
      <c r="V3" s="2" t="e">
        <f>IF(Tabelle_ExterneDaten_111[[#This Row],[TradeIdLU]]&lt;&gt;"",VLOOKUP(Tabelle_ExterneDaten_111[[#This Row],[TradeIdLU]],TradeIdLookup,2,FALSE),"")</f>
        <v>#N/A</v>
      </c>
      <c r="W3" s="2" t="e">
        <f>IF(Tabelle_ExterneDaten_111[[#This Row],[PayerLU]]&lt;&gt;"",VLOOKUP(Tabelle_ExterneDaten_111[[#This Row],[PayerLU]],PayerLookup,2,FALSE),"")</f>
        <v>#N/A</v>
      </c>
      <c r="X3" s="2" t="e">
        <f>IF(Tabelle_ExterneDaten_111[[#This Row],[LegTypeLU]]&lt;&gt;"",VLOOKUP(Tabelle_ExterneDaten_111[[#This Row],[LegTypeLU]],LegTypeLookup,2,FALSE),"")</f>
        <v>#N/A</v>
      </c>
      <c r="Y3" s="2" t="e">
        <f>IF(Tabelle_ExterneDaten_111[[#This Row],[CurrencyLU]]&lt;&gt;"",VLOOKUP(Tabelle_ExterneDaten_111[[#This Row],[CurrencyLU]],CurrencyLookup,2,FALSE),"")</f>
        <v>#N/A</v>
      </c>
      <c r="Z3" s="2" t="e">
        <f>IF(Tabelle_ExterneDaten_111[[#This Row],[PaymentConventionLU]]&lt;&gt;"",VLOOKUP(Tabelle_ExterneDaten_111[[#This Row],[PaymentConventionLU]],PaymentConventionLookup,2,FALSE),"")</f>
        <v>#N/A</v>
      </c>
      <c r="AA3" s="2" t="e">
        <f>IF(Tabelle_ExterneDaten_111[[#This Row],[DayCounterLU]]&lt;&gt;"",VLOOKUP(Tabelle_ExterneDaten_111[[#This Row],[DayCounterLU]],DayCounterLookup,2,FALSE),"")</f>
        <v>#N/A</v>
      </c>
      <c r="AB3" s="2" t="str">
        <f>IF(Tabelle_ExterneDaten_111[[#This Row],[NotionalInitialExchangeLU]]&lt;&gt;"",VLOOKUP(Tabelle_ExterneDaten_111[[#This Row],[NotionalInitialExchangeLU]],NotionalInitialExchangeLookup,2,FALSE),"")</f>
        <v/>
      </c>
      <c r="AC3" s="2" t="str">
        <f>IF(Tabelle_ExterneDaten_111[[#This Row],[NotionalFinalExchangeLU]]&lt;&gt;"",VLOOKUP(Tabelle_ExterneDaten_111[[#This Row],[NotionalFinalExchangeLU]],NotionalFinalExchangeLookup,2,FALSE),"")</f>
        <v/>
      </c>
      <c r="AD3" s="2" t="str">
        <f>IF(Tabelle_ExterneDaten_111[[#This Row],[NotionalAmortizingExchangeLU]]&lt;&gt;"",VLOOKUP(Tabelle_ExterneDaten_111[[#This Row],[NotionalAmortizingExchangeLU]],NotionalAmortizingExchangeLookup,2,FALSE),"")</f>
        <v/>
      </c>
      <c r="AE3" s="2" t="str">
        <f>IF(Tabelle_ExterneDaten_111[[#This Row],[FXResetForeignCurrencyLU]]&lt;&gt;"",VLOOKUP(Tabelle_ExterneDaten_111[[#This Row],[FXResetForeignCurrencyLU]],FXResetForeignCurrencyLookup,2,FALSE),"")</f>
        <v/>
      </c>
      <c r="AF3" s="2" t="str">
        <f>IF(Tabelle_ExterneDaten_111[[#This Row],[FXResetFXIndexLU]]&lt;&gt;"",VLOOKUP(Tabelle_ExterneDaten_111[[#This Row],[FXResetFXIndexLU]],FXResetFXIndexLookup,2,FALSE),"")</f>
        <v/>
      </c>
      <c r="AG3" s="2" t="e">
        <f>IF(Tabelle_ExterneDaten_111[[#This Row],[FloatingLegIndexNameLU]]&lt;&gt;"",VLOOKUP(Tabelle_ExterneDaten_111[[#This Row],[FloatingLegIndexNameLU]],FloatingLegIndexNameLookup,2,FALSE),"")</f>
        <v>#N/A</v>
      </c>
      <c r="AH3" s="2" t="e">
        <f>IF(Tabelle_ExterneDaten_111[[#This Row],[FloatingLegIsInArrearsLU]]&lt;&gt;"",VLOOKUP(Tabelle_ExterneDaten_111[[#This Row],[FloatingLegIsInArrearsLU]],FloatingLegIsInArrearsLookup,2,FALSE),"")</f>
        <v>#N/A</v>
      </c>
      <c r="AI3" s="2" t="str">
        <f>IF(Tabelle_ExterneDaten_111[[#This Row],[FloatingLegIsAveragedLU]]&lt;&gt;"",VLOOKUP(Tabelle_ExterneDaten_111[[#This Row],[FloatingLegIsAveragedLU]],FloatingLegIsAveragedLookup,2,FALSE),"")</f>
        <v/>
      </c>
      <c r="AJ3" s="2" t="str">
        <f>IF(Tabelle_ExterneDaten_111[[#This Row],[FloatingLegIsNotResettingXCCYLU]]&lt;&gt;"",VLOOKUP(Tabelle_ExterneDaten_111[[#This Row],[FloatingLegIsNotResettingXCCYLU]],FloatingLegIsNotResettingXCCYLookup,2,FALSE),"")</f>
        <v/>
      </c>
    </row>
    <row r="4" spans="1:36" x14ac:dyDescent="0.25">
      <c r="B4" s="2">
        <v>1003</v>
      </c>
      <c r="C4" s="2" t="s">
        <v>247</v>
      </c>
      <c r="D4" s="2" t="s">
        <v>329</v>
      </c>
      <c r="E4" s="2" t="s">
        <v>379</v>
      </c>
      <c r="F4" s="2" t="s">
        <v>307</v>
      </c>
      <c r="G4" s="2" t="s">
        <v>382</v>
      </c>
      <c r="H4" s="2" t="s">
        <v>387</v>
      </c>
      <c r="I4" s="2"/>
      <c r="J4" s="2"/>
      <c r="K4" s="2"/>
      <c r="L4" s="2"/>
      <c r="M4" s="2"/>
      <c r="N4" s="2"/>
      <c r="O4" s="2"/>
      <c r="P4" s="2"/>
      <c r="Q4" s="2"/>
      <c r="R4" s="2"/>
      <c r="S4" s="2"/>
      <c r="T4" s="2"/>
      <c r="U4" s="2"/>
      <c r="V4" s="2" t="e">
        <f>IF(Tabelle_ExterneDaten_111[[#This Row],[TradeIdLU]]&lt;&gt;"",VLOOKUP(Tabelle_ExterneDaten_111[[#This Row],[TradeIdLU]],TradeIdLookup,2,FALSE),"")</f>
        <v>#N/A</v>
      </c>
      <c r="W4" s="2" t="e">
        <f>IF(Tabelle_ExterneDaten_111[[#This Row],[PayerLU]]&lt;&gt;"",VLOOKUP(Tabelle_ExterneDaten_111[[#This Row],[PayerLU]],PayerLookup,2,FALSE),"")</f>
        <v>#N/A</v>
      </c>
      <c r="X4" s="2" t="e">
        <f>IF(Tabelle_ExterneDaten_111[[#This Row],[LegTypeLU]]&lt;&gt;"",VLOOKUP(Tabelle_ExterneDaten_111[[#This Row],[LegTypeLU]],LegTypeLookup,2,FALSE),"")</f>
        <v>#N/A</v>
      </c>
      <c r="Y4" s="2" t="e">
        <f>IF(Tabelle_ExterneDaten_111[[#This Row],[CurrencyLU]]&lt;&gt;"",VLOOKUP(Tabelle_ExterneDaten_111[[#This Row],[CurrencyLU]],CurrencyLookup,2,FALSE),"")</f>
        <v>#N/A</v>
      </c>
      <c r="Z4" s="2" t="e">
        <f>IF(Tabelle_ExterneDaten_111[[#This Row],[PaymentConventionLU]]&lt;&gt;"",VLOOKUP(Tabelle_ExterneDaten_111[[#This Row],[PaymentConventionLU]],PaymentConventionLookup,2,FALSE),"")</f>
        <v>#N/A</v>
      </c>
      <c r="AA4" s="2" t="e">
        <f>IF(Tabelle_ExterneDaten_111[[#This Row],[DayCounterLU]]&lt;&gt;"",VLOOKUP(Tabelle_ExterneDaten_111[[#This Row],[DayCounterLU]],DayCounterLookup,2,FALSE),"")</f>
        <v>#N/A</v>
      </c>
      <c r="AB4" s="2" t="str">
        <f>IF(Tabelle_ExterneDaten_111[[#This Row],[NotionalInitialExchangeLU]]&lt;&gt;"",VLOOKUP(Tabelle_ExterneDaten_111[[#This Row],[NotionalInitialExchangeLU]],NotionalInitialExchangeLookup,2,FALSE),"")</f>
        <v/>
      </c>
      <c r="AC4" s="2" t="str">
        <f>IF(Tabelle_ExterneDaten_111[[#This Row],[NotionalFinalExchangeLU]]&lt;&gt;"",VLOOKUP(Tabelle_ExterneDaten_111[[#This Row],[NotionalFinalExchangeLU]],NotionalFinalExchangeLookup,2,FALSE),"")</f>
        <v/>
      </c>
      <c r="AD4" s="2" t="str">
        <f>IF(Tabelle_ExterneDaten_111[[#This Row],[NotionalAmortizingExchangeLU]]&lt;&gt;"",VLOOKUP(Tabelle_ExterneDaten_111[[#This Row],[NotionalAmortizingExchangeLU]],NotionalAmortizingExchangeLookup,2,FALSE),"")</f>
        <v/>
      </c>
      <c r="AE4" s="2" t="str">
        <f>IF(Tabelle_ExterneDaten_111[[#This Row],[FXResetForeignCurrencyLU]]&lt;&gt;"",VLOOKUP(Tabelle_ExterneDaten_111[[#This Row],[FXResetForeignCurrencyLU]],FXResetForeignCurrencyLookup,2,FALSE),"")</f>
        <v/>
      </c>
      <c r="AF4" s="2" t="str">
        <f>IF(Tabelle_ExterneDaten_111[[#This Row],[FXResetFXIndexLU]]&lt;&gt;"",VLOOKUP(Tabelle_ExterneDaten_111[[#This Row],[FXResetFXIndexLU]],FXResetFXIndexLookup,2,FALSE),"")</f>
        <v/>
      </c>
      <c r="AG4" s="2" t="str">
        <f>IF(Tabelle_ExterneDaten_111[[#This Row],[FloatingLegIndexNameLU]]&lt;&gt;"",VLOOKUP(Tabelle_ExterneDaten_111[[#This Row],[FloatingLegIndexNameLU]],FloatingLegIndexNameLookup,2,FALSE),"")</f>
        <v/>
      </c>
      <c r="AH4" s="2" t="str">
        <f>IF(Tabelle_ExterneDaten_111[[#This Row],[FloatingLegIsInArrearsLU]]&lt;&gt;"",VLOOKUP(Tabelle_ExterneDaten_111[[#This Row],[FloatingLegIsInArrearsLU]],FloatingLegIsInArrearsLookup,2,FALSE),"")</f>
        <v/>
      </c>
      <c r="AI4" s="2" t="str">
        <f>IF(Tabelle_ExterneDaten_111[[#This Row],[FloatingLegIsAveragedLU]]&lt;&gt;"",VLOOKUP(Tabelle_ExterneDaten_111[[#This Row],[FloatingLegIsAveragedLU]],FloatingLegIsAveragedLookup,2,FALSE),"")</f>
        <v/>
      </c>
      <c r="AJ4" s="2" t="str">
        <f>IF(Tabelle_ExterneDaten_111[[#This Row],[FloatingLegIsNotResettingXCCYLU]]&lt;&gt;"",VLOOKUP(Tabelle_ExterneDaten_111[[#This Row],[FloatingLegIsNotResettingXCCYLU]],FloatingLegIsNotResettingXCCYLookup,2,FALSE),"")</f>
        <v/>
      </c>
    </row>
    <row r="5" spans="1:36" x14ac:dyDescent="0.25">
      <c r="B5" s="2">
        <v>1004</v>
      </c>
      <c r="C5" s="2" t="s">
        <v>247</v>
      </c>
      <c r="D5" s="2" t="s">
        <v>330</v>
      </c>
      <c r="E5" s="2" t="s">
        <v>380</v>
      </c>
      <c r="F5" s="2" t="s">
        <v>307</v>
      </c>
      <c r="G5" s="2" t="s">
        <v>384</v>
      </c>
      <c r="H5" s="2" t="s">
        <v>388</v>
      </c>
      <c r="I5" s="2"/>
      <c r="J5" s="2"/>
      <c r="K5" s="2"/>
      <c r="L5" s="2"/>
      <c r="M5" s="2"/>
      <c r="N5" s="2"/>
      <c r="O5" s="2"/>
      <c r="P5" s="2" t="s">
        <v>394</v>
      </c>
      <c r="Q5" s="2" t="s">
        <v>329</v>
      </c>
      <c r="R5" s="2">
        <v>2</v>
      </c>
      <c r="S5" s="2"/>
      <c r="T5" s="2"/>
      <c r="U5" s="2"/>
      <c r="V5" s="2" t="e">
        <f>IF(Tabelle_ExterneDaten_111[[#This Row],[TradeIdLU]]&lt;&gt;"",VLOOKUP(Tabelle_ExterneDaten_111[[#This Row],[TradeIdLU]],TradeIdLookup,2,FALSE),"")</f>
        <v>#N/A</v>
      </c>
      <c r="W5" s="2" t="e">
        <f>IF(Tabelle_ExterneDaten_111[[#This Row],[PayerLU]]&lt;&gt;"",VLOOKUP(Tabelle_ExterneDaten_111[[#This Row],[PayerLU]],PayerLookup,2,FALSE),"")</f>
        <v>#N/A</v>
      </c>
      <c r="X5" s="2" t="e">
        <f>IF(Tabelle_ExterneDaten_111[[#This Row],[LegTypeLU]]&lt;&gt;"",VLOOKUP(Tabelle_ExterneDaten_111[[#This Row],[LegTypeLU]],LegTypeLookup,2,FALSE),"")</f>
        <v>#N/A</v>
      </c>
      <c r="Y5" s="2" t="e">
        <f>IF(Tabelle_ExterneDaten_111[[#This Row],[CurrencyLU]]&lt;&gt;"",VLOOKUP(Tabelle_ExterneDaten_111[[#This Row],[CurrencyLU]],CurrencyLookup,2,FALSE),"")</f>
        <v>#N/A</v>
      </c>
      <c r="Z5" s="2" t="e">
        <f>IF(Tabelle_ExterneDaten_111[[#This Row],[PaymentConventionLU]]&lt;&gt;"",VLOOKUP(Tabelle_ExterneDaten_111[[#This Row],[PaymentConventionLU]],PaymentConventionLookup,2,FALSE),"")</f>
        <v>#N/A</v>
      </c>
      <c r="AA5" s="2" t="e">
        <f>IF(Tabelle_ExterneDaten_111[[#This Row],[DayCounterLU]]&lt;&gt;"",VLOOKUP(Tabelle_ExterneDaten_111[[#This Row],[DayCounterLU]],DayCounterLookup,2,FALSE),"")</f>
        <v>#N/A</v>
      </c>
      <c r="AB5" s="2" t="str">
        <f>IF(Tabelle_ExterneDaten_111[[#This Row],[NotionalInitialExchangeLU]]&lt;&gt;"",VLOOKUP(Tabelle_ExterneDaten_111[[#This Row],[NotionalInitialExchangeLU]],NotionalInitialExchangeLookup,2,FALSE),"")</f>
        <v/>
      </c>
      <c r="AC5" s="2" t="str">
        <f>IF(Tabelle_ExterneDaten_111[[#This Row],[NotionalFinalExchangeLU]]&lt;&gt;"",VLOOKUP(Tabelle_ExterneDaten_111[[#This Row],[NotionalFinalExchangeLU]],NotionalFinalExchangeLookup,2,FALSE),"")</f>
        <v/>
      </c>
      <c r="AD5" s="2" t="str">
        <f>IF(Tabelle_ExterneDaten_111[[#This Row],[NotionalAmortizingExchangeLU]]&lt;&gt;"",VLOOKUP(Tabelle_ExterneDaten_111[[#This Row],[NotionalAmortizingExchangeLU]],NotionalAmortizingExchangeLookup,2,FALSE),"")</f>
        <v/>
      </c>
      <c r="AE5" s="2" t="str">
        <f>IF(Tabelle_ExterneDaten_111[[#This Row],[FXResetForeignCurrencyLU]]&lt;&gt;"",VLOOKUP(Tabelle_ExterneDaten_111[[#This Row],[FXResetForeignCurrencyLU]],FXResetForeignCurrencyLookup,2,FALSE),"")</f>
        <v/>
      </c>
      <c r="AF5" s="2" t="str">
        <f>IF(Tabelle_ExterneDaten_111[[#This Row],[FXResetFXIndexLU]]&lt;&gt;"",VLOOKUP(Tabelle_ExterneDaten_111[[#This Row],[FXResetFXIndexLU]],FXResetFXIndexLookup,2,FALSE),"")</f>
        <v/>
      </c>
      <c r="AG5" s="2" t="e">
        <f>IF(Tabelle_ExterneDaten_111[[#This Row],[FloatingLegIndexNameLU]]&lt;&gt;"",VLOOKUP(Tabelle_ExterneDaten_111[[#This Row],[FloatingLegIndexNameLU]],FloatingLegIndexNameLookup,2,FALSE),"")</f>
        <v>#N/A</v>
      </c>
      <c r="AH5" s="2" t="e">
        <f>IF(Tabelle_ExterneDaten_111[[#This Row],[FloatingLegIsInArrearsLU]]&lt;&gt;"",VLOOKUP(Tabelle_ExterneDaten_111[[#This Row],[FloatingLegIsInArrearsLU]],FloatingLegIsInArrearsLookup,2,FALSE),"")</f>
        <v>#N/A</v>
      </c>
      <c r="AI5" s="2" t="str">
        <f>IF(Tabelle_ExterneDaten_111[[#This Row],[FloatingLegIsAveragedLU]]&lt;&gt;"",VLOOKUP(Tabelle_ExterneDaten_111[[#This Row],[FloatingLegIsAveragedLU]],FloatingLegIsAveragedLookup,2,FALSE),"")</f>
        <v/>
      </c>
      <c r="AJ5" s="2" t="str">
        <f>IF(Tabelle_ExterneDaten_111[[#This Row],[FloatingLegIsNotResettingXCCYLU]]&lt;&gt;"",VLOOKUP(Tabelle_ExterneDaten_111[[#This Row],[FloatingLegIsNotResettingXCCYLU]],FloatingLegIsNotResettingXCCYLookup,2,FALSE),"")</f>
        <v/>
      </c>
    </row>
    <row r="6" spans="1:36" x14ac:dyDescent="0.25">
      <c r="B6" s="2">
        <v>1005</v>
      </c>
      <c r="C6" s="2" t="s">
        <v>261</v>
      </c>
      <c r="D6" s="2" t="s">
        <v>329</v>
      </c>
      <c r="E6" s="2" t="s">
        <v>379</v>
      </c>
      <c r="F6" s="2" t="s">
        <v>307</v>
      </c>
      <c r="G6" s="2" t="s">
        <v>382</v>
      </c>
      <c r="H6" s="2" t="s">
        <v>387</v>
      </c>
      <c r="I6" s="2"/>
      <c r="J6" s="2"/>
      <c r="K6" s="2"/>
      <c r="L6" s="2"/>
      <c r="M6" s="2"/>
      <c r="N6" s="2"/>
      <c r="O6" s="2"/>
      <c r="P6" s="2"/>
      <c r="Q6" s="2"/>
      <c r="R6" s="2"/>
      <c r="S6" s="2"/>
      <c r="T6" s="2"/>
      <c r="U6" s="2"/>
      <c r="V6" s="2" t="e">
        <f>IF(Tabelle_ExterneDaten_111[[#This Row],[TradeIdLU]]&lt;&gt;"",VLOOKUP(Tabelle_ExterneDaten_111[[#This Row],[TradeIdLU]],TradeIdLookup,2,FALSE),"")</f>
        <v>#N/A</v>
      </c>
      <c r="W6" s="2" t="e">
        <f>IF(Tabelle_ExterneDaten_111[[#This Row],[PayerLU]]&lt;&gt;"",VLOOKUP(Tabelle_ExterneDaten_111[[#This Row],[PayerLU]],PayerLookup,2,FALSE),"")</f>
        <v>#N/A</v>
      </c>
      <c r="X6" s="2" t="e">
        <f>IF(Tabelle_ExterneDaten_111[[#This Row],[LegTypeLU]]&lt;&gt;"",VLOOKUP(Tabelle_ExterneDaten_111[[#This Row],[LegTypeLU]],LegTypeLookup,2,FALSE),"")</f>
        <v>#N/A</v>
      </c>
      <c r="Y6" s="2" t="e">
        <f>IF(Tabelle_ExterneDaten_111[[#This Row],[CurrencyLU]]&lt;&gt;"",VLOOKUP(Tabelle_ExterneDaten_111[[#This Row],[CurrencyLU]],CurrencyLookup,2,FALSE),"")</f>
        <v>#N/A</v>
      </c>
      <c r="Z6" s="2" t="e">
        <f>IF(Tabelle_ExterneDaten_111[[#This Row],[PaymentConventionLU]]&lt;&gt;"",VLOOKUP(Tabelle_ExterneDaten_111[[#This Row],[PaymentConventionLU]],PaymentConventionLookup,2,FALSE),"")</f>
        <v>#N/A</v>
      </c>
      <c r="AA6" s="2" t="e">
        <f>IF(Tabelle_ExterneDaten_111[[#This Row],[DayCounterLU]]&lt;&gt;"",VLOOKUP(Tabelle_ExterneDaten_111[[#This Row],[DayCounterLU]],DayCounterLookup,2,FALSE),"")</f>
        <v>#N/A</v>
      </c>
      <c r="AB6" s="2" t="str">
        <f>IF(Tabelle_ExterneDaten_111[[#This Row],[NotionalInitialExchangeLU]]&lt;&gt;"",VLOOKUP(Tabelle_ExterneDaten_111[[#This Row],[NotionalInitialExchangeLU]],NotionalInitialExchangeLookup,2,FALSE),"")</f>
        <v/>
      </c>
      <c r="AC6" s="2" t="str">
        <f>IF(Tabelle_ExterneDaten_111[[#This Row],[NotionalFinalExchangeLU]]&lt;&gt;"",VLOOKUP(Tabelle_ExterneDaten_111[[#This Row],[NotionalFinalExchangeLU]],NotionalFinalExchangeLookup,2,FALSE),"")</f>
        <v/>
      </c>
      <c r="AD6" s="2" t="str">
        <f>IF(Tabelle_ExterneDaten_111[[#This Row],[NotionalAmortizingExchangeLU]]&lt;&gt;"",VLOOKUP(Tabelle_ExterneDaten_111[[#This Row],[NotionalAmortizingExchangeLU]],NotionalAmortizingExchangeLookup,2,FALSE),"")</f>
        <v/>
      </c>
      <c r="AE6" s="2" t="str">
        <f>IF(Tabelle_ExterneDaten_111[[#This Row],[FXResetForeignCurrencyLU]]&lt;&gt;"",VLOOKUP(Tabelle_ExterneDaten_111[[#This Row],[FXResetForeignCurrencyLU]],FXResetForeignCurrencyLookup,2,FALSE),"")</f>
        <v/>
      </c>
      <c r="AF6" s="2" t="str">
        <f>IF(Tabelle_ExterneDaten_111[[#This Row],[FXResetFXIndexLU]]&lt;&gt;"",VLOOKUP(Tabelle_ExterneDaten_111[[#This Row],[FXResetFXIndexLU]],FXResetFXIndexLookup,2,FALSE),"")</f>
        <v/>
      </c>
      <c r="AG6" s="2" t="str">
        <f>IF(Tabelle_ExterneDaten_111[[#This Row],[FloatingLegIndexNameLU]]&lt;&gt;"",VLOOKUP(Tabelle_ExterneDaten_111[[#This Row],[FloatingLegIndexNameLU]],FloatingLegIndexNameLookup,2,FALSE),"")</f>
        <v/>
      </c>
      <c r="AH6" s="2" t="str">
        <f>IF(Tabelle_ExterneDaten_111[[#This Row],[FloatingLegIsInArrearsLU]]&lt;&gt;"",VLOOKUP(Tabelle_ExterneDaten_111[[#This Row],[FloatingLegIsInArrearsLU]],FloatingLegIsInArrearsLookup,2,FALSE),"")</f>
        <v/>
      </c>
      <c r="AI6" s="2" t="str">
        <f>IF(Tabelle_ExterneDaten_111[[#This Row],[FloatingLegIsAveragedLU]]&lt;&gt;"",VLOOKUP(Tabelle_ExterneDaten_111[[#This Row],[FloatingLegIsAveragedLU]],FloatingLegIsAveragedLookup,2,FALSE),"")</f>
        <v/>
      </c>
      <c r="AJ6" s="2" t="str">
        <f>IF(Tabelle_ExterneDaten_111[[#This Row],[FloatingLegIsNotResettingXCCYLU]]&lt;&gt;"",VLOOKUP(Tabelle_ExterneDaten_111[[#This Row],[FloatingLegIsNotResettingXCCYLU]],FloatingLegIsNotResettingXCCYLookup,2,FALSE),"")</f>
        <v/>
      </c>
    </row>
    <row r="7" spans="1:36" x14ac:dyDescent="0.25">
      <c r="B7" s="2">
        <v>1006</v>
      </c>
      <c r="C7" s="2" t="s">
        <v>261</v>
      </c>
      <c r="D7" s="2" t="s">
        <v>330</v>
      </c>
      <c r="E7" s="2" t="s">
        <v>380</v>
      </c>
      <c r="F7" s="2" t="s">
        <v>307</v>
      </c>
      <c r="G7" s="2" t="s">
        <v>384</v>
      </c>
      <c r="H7" s="2" t="s">
        <v>388</v>
      </c>
      <c r="I7" s="2"/>
      <c r="J7" s="2"/>
      <c r="K7" s="2"/>
      <c r="L7" s="2"/>
      <c r="M7" s="2"/>
      <c r="N7" s="2"/>
      <c r="O7" s="2"/>
      <c r="P7" s="2" t="s">
        <v>394</v>
      </c>
      <c r="Q7" s="2" t="s">
        <v>329</v>
      </c>
      <c r="R7" s="2">
        <v>2</v>
      </c>
      <c r="S7" s="2"/>
      <c r="T7" s="2"/>
      <c r="U7" s="2"/>
      <c r="V7" s="2" t="e">
        <f>IF(Tabelle_ExterneDaten_111[[#This Row],[TradeIdLU]]&lt;&gt;"",VLOOKUP(Tabelle_ExterneDaten_111[[#This Row],[TradeIdLU]],TradeIdLookup,2,FALSE),"")</f>
        <v>#N/A</v>
      </c>
      <c r="W7" s="2" t="e">
        <f>IF(Tabelle_ExterneDaten_111[[#This Row],[PayerLU]]&lt;&gt;"",VLOOKUP(Tabelle_ExterneDaten_111[[#This Row],[PayerLU]],PayerLookup,2,FALSE),"")</f>
        <v>#N/A</v>
      </c>
      <c r="X7" s="2" t="e">
        <f>IF(Tabelle_ExterneDaten_111[[#This Row],[LegTypeLU]]&lt;&gt;"",VLOOKUP(Tabelle_ExterneDaten_111[[#This Row],[LegTypeLU]],LegTypeLookup,2,FALSE),"")</f>
        <v>#N/A</v>
      </c>
      <c r="Y7" s="2" t="e">
        <f>IF(Tabelle_ExterneDaten_111[[#This Row],[CurrencyLU]]&lt;&gt;"",VLOOKUP(Tabelle_ExterneDaten_111[[#This Row],[CurrencyLU]],CurrencyLookup,2,FALSE),"")</f>
        <v>#N/A</v>
      </c>
      <c r="Z7" s="2" t="e">
        <f>IF(Tabelle_ExterneDaten_111[[#This Row],[PaymentConventionLU]]&lt;&gt;"",VLOOKUP(Tabelle_ExterneDaten_111[[#This Row],[PaymentConventionLU]],PaymentConventionLookup,2,FALSE),"")</f>
        <v>#N/A</v>
      </c>
      <c r="AA7" s="2" t="e">
        <f>IF(Tabelle_ExterneDaten_111[[#This Row],[DayCounterLU]]&lt;&gt;"",VLOOKUP(Tabelle_ExterneDaten_111[[#This Row],[DayCounterLU]],DayCounterLookup,2,FALSE),"")</f>
        <v>#N/A</v>
      </c>
      <c r="AB7" s="2" t="str">
        <f>IF(Tabelle_ExterneDaten_111[[#This Row],[NotionalInitialExchangeLU]]&lt;&gt;"",VLOOKUP(Tabelle_ExterneDaten_111[[#This Row],[NotionalInitialExchangeLU]],NotionalInitialExchangeLookup,2,FALSE),"")</f>
        <v/>
      </c>
      <c r="AC7" s="2" t="str">
        <f>IF(Tabelle_ExterneDaten_111[[#This Row],[NotionalFinalExchangeLU]]&lt;&gt;"",VLOOKUP(Tabelle_ExterneDaten_111[[#This Row],[NotionalFinalExchangeLU]],NotionalFinalExchangeLookup,2,FALSE),"")</f>
        <v/>
      </c>
      <c r="AD7" s="2" t="str">
        <f>IF(Tabelle_ExterneDaten_111[[#This Row],[NotionalAmortizingExchangeLU]]&lt;&gt;"",VLOOKUP(Tabelle_ExterneDaten_111[[#This Row],[NotionalAmortizingExchangeLU]],NotionalAmortizingExchangeLookup,2,FALSE),"")</f>
        <v/>
      </c>
      <c r="AE7" s="2" t="str">
        <f>IF(Tabelle_ExterneDaten_111[[#This Row],[FXResetForeignCurrencyLU]]&lt;&gt;"",VLOOKUP(Tabelle_ExterneDaten_111[[#This Row],[FXResetForeignCurrencyLU]],FXResetForeignCurrencyLookup,2,FALSE),"")</f>
        <v/>
      </c>
      <c r="AF7" s="2" t="str">
        <f>IF(Tabelle_ExterneDaten_111[[#This Row],[FXResetFXIndexLU]]&lt;&gt;"",VLOOKUP(Tabelle_ExterneDaten_111[[#This Row],[FXResetFXIndexLU]],FXResetFXIndexLookup,2,FALSE),"")</f>
        <v/>
      </c>
      <c r="AG7" s="2" t="e">
        <f>IF(Tabelle_ExterneDaten_111[[#This Row],[FloatingLegIndexNameLU]]&lt;&gt;"",VLOOKUP(Tabelle_ExterneDaten_111[[#This Row],[FloatingLegIndexNameLU]],FloatingLegIndexNameLookup,2,FALSE),"")</f>
        <v>#N/A</v>
      </c>
      <c r="AH7" s="2" t="e">
        <f>IF(Tabelle_ExterneDaten_111[[#This Row],[FloatingLegIsInArrearsLU]]&lt;&gt;"",VLOOKUP(Tabelle_ExterneDaten_111[[#This Row],[FloatingLegIsInArrearsLU]],FloatingLegIsInArrearsLookup,2,FALSE),"")</f>
        <v>#N/A</v>
      </c>
      <c r="AI7" s="2" t="str">
        <f>IF(Tabelle_ExterneDaten_111[[#This Row],[FloatingLegIsAveragedLU]]&lt;&gt;"",VLOOKUP(Tabelle_ExterneDaten_111[[#This Row],[FloatingLegIsAveragedLU]],FloatingLegIsAveragedLookup,2,FALSE),"")</f>
        <v/>
      </c>
      <c r="AJ7" s="2" t="str">
        <f>IF(Tabelle_ExterneDaten_111[[#This Row],[FloatingLegIsNotResettingXCCYLU]]&lt;&gt;"",VLOOKUP(Tabelle_ExterneDaten_111[[#This Row],[FloatingLegIsNotResettingXCCYLU]],FloatingLegIsNotResettingXCCYLookup,2,FALSE),"")</f>
        <v/>
      </c>
    </row>
    <row r="8" spans="1:36" x14ac:dyDescent="0.25">
      <c r="B8" s="2">
        <v>1007</v>
      </c>
      <c r="C8" s="2" t="s">
        <v>263</v>
      </c>
      <c r="D8" s="2" t="s">
        <v>329</v>
      </c>
      <c r="E8" s="2" t="s">
        <v>379</v>
      </c>
      <c r="F8" s="2" t="s">
        <v>307</v>
      </c>
      <c r="G8" s="2" t="s">
        <v>382</v>
      </c>
      <c r="H8" s="2" t="s">
        <v>387</v>
      </c>
      <c r="I8" s="2"/>
      <c r="J8" s="2"/>
      <c r="K8" s="2"/>
      <c r="L8" s="2"/>
      <c r="M8" s="2"/>
      <c r="N8" s="2"/>
      <c r="O8" s="2"/>
      <c r="P8" s="2"/>
      <c r="Q8" s="2"/>
      <c r="R8" s="2"/>
      <c r="S8" s="2"/>
      <c r="T8" s="2"/>
      <c r="U8" s="2"/>
      <c r="V8" s="2" t="e">
        <f>IF(Tabelle_ExterneDaten_111[[#This Row],[TradeIdLU]]&lt;&gt;"",VLOOKUP(Tabelle_ExterneDaten_111[[#This Row],[TradeIdLU]],TradeIdLookup,2,FALSE),"")</f>
        <v>#N/A</v>
      </c>
      <c r="W8" s="2" t="e">
        <f>IF(Tabelle_ExterneDaten_111[[#This Row],[PayerLU]]&lt;&gt;"",VLOOKUP(Tabelle_ExterneDaten_111[[#This Row],[PayerLU]],PayerLookup,2,FALSE),"")</f>
        <v>#N/A</v>
      </c>
      <c r="X8" s="2" t="e">
        <f>IF(Tabelle_ExterneDaten_111[[#This Row],[LegTypeLU]]&lt;&gt;"",VLOOKUP(Tabelle_ExterneDaten_111[[#This Row],[LegTypeLU]],LegTypeLookup,2,FALSE),"")</f>
        <v>#N/A</v>
      </c>
      <c r="Y8" s="2" t="e">
        <f>IF(Tabelle_ExterneDaten_111[[#This Row],[CurrencyLU]]&lt;&gt;"",VLOOKUP(Tabelle_ExterneDaten_111[[#This Row],[CurrencyLU]],CurrencyLookup,2,FALSE),"")</f>
        <v>#N/A</v>
      </c>
      <c r="Z8" s="2" t="e">
        <f>IF(Tabelle_ExterneDaten_111[[#This Row],[PaymentConventionLU]]&lt;&gt;"",VLOOKUP(Tabelle_ExterneDaten_111[[#This Row],[PaymentConventionLU]],PaymentConventionLookup,2,FALSE),"")</f>
        <v>#N/A</v>
      </c>
      <c r="AA8" s="2" t="e">
        <f>IF(Tabelle_ExterneDaten_111[[#This Row],[DayCounterLU]]&lt;&gt;"",VLOOKUP(Tabelle_ExterneDaten_111[[#This Row],[DayCounterLU]],DayCounterLookup,2,FALSE),"")</f>
        <v>#N/A</v>
      </c>
      <c r="AB8" s="2" t="str">
        <f>IF(Tabelle_ExterneDaten_111[[#This Row],[NotionalInitialExchangeLU]]&lt;&gt;"",VLOOKUP(Tabelle_ExterneDaten_111[[#This Row],[NotionalInitialExchangeLU]],NotionalInitialExchangeLookup,2,FALSE),"")</f>
        <v/>
      </c>
      <c r="AC8" s="2" t="str">
        <f>IF(Tabelle_ExterneDaten_111[[#This Row],[NotionalFinalExchangeLU]]&lt;&gt;"",VLOOKUP(Tabelle_ExterneDaten_111[[#This Row],[NotionalFinalExchangeLU]],NotionalFinalExchangeLookup,2,FALSE),"")</f>
        <v/>
      </c>
      <c r="AD8" s="2" t="str">
        <f>IF(Tabelle_ExterneDaten_111[[#This Row],[NotionalAmortizingExchangeLU]]&lt;&gt;"",VLOOKUP(Tabelle_ExterneDaten_111[[#This Row],[NotionalAmortizingExchangeLU]],NotionalAmortizingExchangeLookup,2,FALSE),"")</f>
        <v/>
      </c>
      <c r="AE8" s="2" t="str">
        <f>IF(Tabelle_ExterneDaten_111[[#This Row],[FXResetForeignCurrencyLU]]&lt;&gt;"",VLOOKUP(Tabelle_ExterneDaten_111[[#This Row],[FXResetForeignCurrencyLU]],FXResetForeignCurrencyLookup,2,FALSE),"")</f>
        <v/>
      </c>
      <c r="AF8" s="2" t="str">
        <f>IF(Tabelle_ExterneDaten_111[[#This Row],[FXResetFXIndexLU]]&lt;&gt;"",VLOOKUP(Tabelle_ExterneDaten_111[[#This Row],[FXResetFXIndexLU]],FXResetFXIndexLookup,2,FALSE),"")</f>
        <v/>
      </c>
      <c r="AG8" s="2" t="str">
        <f>IF(Tabelle_ExterneDaten_111[[#This Row],[FloatingLegIndexNameLU]]&lt;&gt;"",VLOOKUP(Tabelle_ExterneDaten_111[[#This Row],[FloatingLegIndexNameLU]],FloatingLegIndexNameLookup,2,FALSE),"")</f>
        <v/>
      </c>
      <c r="AH8" s="2" t="str">
        <f>IF(Tabelle_ExterneDaten_111[[#This Row],[FloatingLegIsInArrearsLU]]&lt;&gt;"",VLOOKUP(Tabelle_ExterneDaten_111[[#This Row],[FloatingLegIsInArrearsLU]],FloatingLegIsInArrearsLookup,2,FALSE),"")</f>
        <v/>
      </c>
      <c r="AI8" s="2" t="str">
        <f>IF(Tabelle_ExterneDaten_111[[#This Row],[FloatingLegIsAveragedLU]]&lt;&gt;"",VLOOKUP(Tabelle_ExterneDaten_111[[#This Row],[FloatingLegIsAveragedLU]],FloatingLegIsAveragedLookup,2,FALSE),"")</f>
        <v/>
      </c>
      <c r="AJ8" s="2" t="str">
        <f>IF(Tabelle_ExterneDaten_111[[#This Row],[FloatingLegIsNotResettingXCCYLU]]&lt;&gt;"",VLOOKUP(Tabelle_ExterneDaten_111[[#This Row],[FloatingLegIsNotResettingXCCYLU]],FloatingLegIsNotResettingXCCYLookup,2,FALSE),"")</f>
        <v/>
      </c>
    </row>
    <row r="9" spans="1:36" x14ac:dyDescent="0.25">
      <c r="B9" s="2">
        <v>1008</v>
      </c>
      <c r="C9" s="2" t="s">
        <v>263</v>
      </c>
      <c r="D9" s="2" t="s">
        <v>330</v>
      </c>
      <c r="E9" s="2" t="s">
        <v>380</v>
      </c>
      <c r="F9" s="2" t="s">
        <v>307</v>
      </c>
      <c r="G9" s="2" t="s">
        <v>384</v>
      </c>
      <c r="H9" s="2" t="s">
        <v>388</v>
      </c>
      <c r="I9" s="2"/>
      <c r="J9" s="2"/>
      <c r="K9" s="2"/>
      <c r="L9" s="2"/>
      <c r="M9" s="2"/>
      <c r="N9" s="2"/>
      <c r="O9" s="2"/>
      <c r="P9" s="2" t="s">
        <v>394</v>
      </c>
      <c r="Q9" s="2" t="s">
        <v>329</v>
      </c>
      <c r="R9" s="2">
        <v>2</v>
      </c>
      <c r="S9" s="2"/>
      <c r="T9" s="2"/>
      <c r="U9" s="2"/>
      <c r="V9" s="2" t="e">
        <f>IF(Tabelle_ExterneDaten_111[[#This Row],[TradeIdLU]]&lt;&gt;"",VLOOKUP(Tabelle_ExterneDaten_111[[#This Row],[TradeIdLU]],TradeIdLookup,2,FALSE),"")</f>
        <v>#N/A</v>
      </c>
      <c r="W9" s="2" t="e">
        <f>IF(Tabelle_ExterneDaten_111[[#This Row],[PayerLU]]&lt;&gt;"",VLOOKUP(Tabelle_ExterneDaten_111[[#This Row],[PayerLU]],PayerLookup,2,FALSE),"")</f>
        <v>#N/A</v>
      </c>
      <c r="X9" s="2" t="e">
        <f>IF(Tabelle_ExterneDaten_111[[#This Row],[LegTypeLU]]&lt;&gt;"",VLOOKUP(Tabelle_ExterneDaten_111[[#This Row],[LegTypeLU]],LegTypeLookup,2,FALSE),"")</f>
        <v>#N/A</v>
      </c>
      <c r="Y9" s="2" t="e">
        <f>IF(Tabelle_ExterneDaten_111[[#This Row],[CurrencyLU]]&lt;&gt;"",VLOOKUP(Tabelle_ExterneDaten_111[[#This Row],[CurrencyLU]],CurrencyLookup,2,FALSE),"")</f>
        <v>#N/A</v>
      </c>
      <c r="Z9" s="2" t="e">
        <f>IF(Tabelle_ExterneDaten_111[[#This Row],[PaymentConventionLU]]&lt;&gt;"",VLOOKUP(Tabelle_ExterneDaten_111[[#This Row],[PaymentConventionLU]],PaymentConventionLookup,2,FALSE),"")</f>
        <v>#N/A</v>
      </c>
      <c r="AA9" s="2" t="e">
        <f>IF(Tabelle_ExterneDaten_111[[#This Row],[DayCounterLU]]&lt;&gt;"",VLOOKUP(Tabelle_ExterneDaten_111[[#This Row],[DayCounterLU]],DayCounterLookup,2,FALSE),"")</f>
        <v>#N/A</v>
      </c>
      <c r="AB9" s="2" t="str">
        <f>IF(Tabelle_ExterneDaten_111[[#This Row],[NotionalInitialExchangeLU]]&lt;&gt;"",VLOOKUP(Tabelle_ExterneDaten_111[[#This Row],[NotionalInitialExchangeLU]],NotionalInitialExchangeLookup,2,FALSE),"")</f>
        <v/>
      </c>
      <c r="AC9" s="2" t="str">
        <f>IF(Tabelle_ExterneDaten_111[[#This Row],[NotionalFinalExchangeLU]]&lt;&gt;"",VLOOKUP(Tabelle_ExterneDaten_111[[#This Row],[NotionalFinalExchangeLU]],NotionalFinalExchangeLookup,2,FALSE),"")</f>
        <v/>
      </c>
      <c r="AD9" s="2" t="str">
        <f>IF(Tabelle_ExterneDaten_111[[#This Row],[NotionalAmortizingExchangeLU]]&lt;&gt;"",VLOOKUP(Tabelle_ExterneDaten_111[[#This Row],[NotionalAmortizingExchangeLU]],NotionalAmortizingExchangeLookup,2,FALSE),"")</f>
        <v/>
      </c>
      <c r="AE9" s="2" t="str">
        <f>IF(Tabelle_ExterneDaten_111[[#This Row],[FXResetForeignCurrencyLU]]&lt;&gt;"",VLOOKUP(Tabelle_ExterneDaten_111[[#This Row],[FXResetForeignCurrencyLU]],FXResetForeignCurrencyLookup,2,FALSE),"")</f>
        <v/>
      </c>
      <c r="AF9" s="2" t="str">
        <f>IF(Tabelle_ExterneDaten_111[[#This Row],[FXResetFXIndexLU]]&lt;&gt;"",VLOOKUP(Tabelle_ExterneDaten_111[[#This Row],[FXResetFXIndexLU]],FXResetFXIndexLookup,2,FALSE),"")</f>
        <v/>
      </c>
      <c r="AG9" s="2" t="e">
        <f>IF(Tabelle_ExterneDaten_111[[#This Row],[FloatingLegIndexNameLU]]&lt;&gt;"",VLOOKUP(Tabelle_ExterneDaten_111[[#This Row],[FloatingLegIndexNameLU]],FloatingLegIndexNameLookup,2,FALSE),"")</f>
        <v>#N/A</v>
      </c>
      <c r="AH9" s="2" t="e">
        <f>IF(Tabelle_ExterneDaten_111[[#This Row],[FloatingLegIsInArrearsLU]]&lt;&gt;"",VLOOKUP(Tabelle_ExterneDaten_111[[#This Row],[FloatingLegIsInArrearsLU]],FloatingLegIsInArrearsLookup,2,FALSE),"")</f>
        <v>#N/A</v>
      </c>
      <c r="AI9" s="2" t="str">
        <f>IF(Tabelle_ExterneDaten_111[[#This Row],[FloatingLegIsAveragedLU]]&lt;&gt;"",VLOOKUP(Tabelle_ExterneDaten_111[[#This Row],[FloatingLegIsAveragedLU]],FloatingLegIsAveragedLookup,2,FALSE),"")</f>
        <v/>
      </c>
      <c r="AJ9" s="2" t="str">
        <f>IF(Tabelle_ExterneDaten_111[[#This Row],[FloatingLegIsNotResettingXCCYLU]]&lt;&gt;"",VLOOKUP(Tabelle_ExterneDaten_111[[#This Row],[FloatingLegIsNotResettingXCCYLU]],FloatingLegIsNotResettingXCCYLookup,2,FALSE),"")</f>
        <v/>
      </c>
    </row>
    <row r="10" spans="1:36" x14ac:dyDescent="0.25">
      <c r="B10" s="2">
        <v>1009</v>
      </c>
      <c r="C10" s="2" t="s">
        <v>265</v>
      </c>
      <c r="D10" s="2" t="s">
        <v>329</v>
      </c>
      <c r="E10" s="2" t="s">
        <v>379</v>
      </c>
      <c r="F10" s="2" t="s">
        <v>307</v>
      </c>
      <c r="G10" s="2" t="s">
        <v>382</v>
      </c>
      <c r="H10" s="2" t="s">
        <v>387</v>
      </c>
      <c r="I10" s="2"/>
      <c r="J10" s="2"/>
      <c r="K10" s="2"/>
      <c r="L10" s="2"/>
      <c r="M10" s="2"/>
      <c r="N10" s="2"/>
      <c r="O10" s="2"/>
      <c r="P10" s="2"/>
      <c r="Q10" s="2"/>
      <c r="R10" s="2"/>
      <c r="S10" s="2"/>
      <c r="T10" s="2"/>
      <c r="U10" s="2"/>
      <c r="V10" s="2" t="e">
        <f>IF(Tabelle_ExterneDaten_111[[#This Row],[TradeIdLU]]&lt;&gt;"",VLOOKUP(Tabelle_ExterneDaten_111[[#This Row],[TradeIdLU]],TradeIdLookup,2,FALSE),"")</f>
        <v>#N/A</v>
      </c>
      <c r="W10" s="2" t="e">
        <f>IF(Tabelle_ExterneDaten_111[[#This Row],[PayerLU]]&lt;&gt;"",VLOOKUP(Tabelle_ExterneDaten_111[[#This Row],[PayerLU]],PayerLookup,2,FALSE),"")</f>
        <v>#N/A</v>
      </c>
      <c r="X10" s="2" t="e">
        <f>IF(Tabelle_ExterneDaten_111[[#This Row],[LegTypeLU]]&lt;&gt;"",VLOOKUP(Tabelle_ExterneDaten_111[[#This Row],[LegTypeLU]],LegTypeLookup,2,FALSE),"")</f>
        <v>#N/A</v>
      </c>
      <c r="Y10" s="2" t="e">
        <f>IF(Tabelle_ExterneDaten_111[[#This Row],[CurrencyLU]]&lt;&gt;"",VLOOKUP(Tabelle_ExterneDaten_111[[#This Row],[CurrencyLU]],CurrencyLookup,2,FALSE),"")</f>
        <v>#N/A</v>
      </c>
      <c r="Z10" s="2" t="e">
        <f>IF(Tabelle_ExterneDaten_111[[#This Row],[PaymentConventionLU]]&lt;&gt;"",VLOOKUP(Tabelle_ExterneDaten_111[[#This Row],[PaymentConventionLU]],PaymentConventionLookup,2,FALSE),"")</f>
        <v>#N/A</v>
      </c>
      <c r="AA10" s="2" t="e">
        <f>IF(Tabelle_ExterneDaten_111[[#This Row],[DayCounterLU]]&lt;&gt;"",VLOOKUP(Tabelle_ExterneDaten_111[[#This Row],[DayCounterLU]],DayCounterLookup,2,FALSE),"")</f>
        <v>#N/A</v>
      </c>
      <c r="AB10" s="2" t="str">
        <f>IF(Tabelle_ExterneDaten_111[[#This Row],[NotionalInitialExchangeLU]]&lt;&gt;"",VLOOKUP(Tabelle_ExterneDaten_111[[#This Row],[NotionalInitialExchangeLU]],NotionalInitialExchangeLookup,2,FALSE),"")</f>
        <v/>
      </c>
      <c r="AC10" s="2" t="str">
        <f>IF(Tabelle_ExterneDaten_111[[#This Row],[NotionalFinalExchangeLU]]&lt;&gt;"",VLOOKUP(Tabelle_ExterneDaten_111[[#This Row],[NotionalFinalExchangeLU]],NotionalFinalExchangeLookup,2,FALSE),"")</f>
        <v/>
      </c>
      <c r="AD10" s="2" t="str">
        <f>IF(Tabelle_ExterneDaten_111[[#This Row],[NotionalAmortizingExchangeLU]]&lt;&gt;"",VLOOKUP(Tabelle_ExterneDaten_111[[#This Row],[NotionalAmortizingExchangeLU]],NotionalAmortizingExchangeLookup,2,FALSE),"")</f>
        <v/>
      </c>
      <c r="AE10" s="2" t="str">
        <f>IF(Tabelle_ExterneDaten_111[[#This Row],[FXResetForeignCurrencyLU]]&lt;&gt;"",VLOOKUP(Tabelle_ExterneDaten_111[[#This Row],[FXResetForeignCurrencyLU]],FXResetForeignCurrencyLookup,2,FALSE),"")</f>
        <v/>
      </c>
      <c r="AF10" s="2" t="str">
        <f>IF(Tabelle_ExterneDaten_111[[#This Row],[FXResetFXIndexLU]]&lt;&gt;"",VLOOKUP(Tabelle_ExterneDaten_111[[#This Row],[FXResetFXIndexLU]],FXResetFXIndexLookup,2,FALSE),"")</f>
        <v/>
      </c>
      <c r="AG10" s="2" t="str">
        <f>IF(Tabelle_ExterneDaten_111[[#This Row],[FloatingLegIndexNameLU]]&lt;&gt;"",VLOOKUP(Tabelle_ExterneDaten_111[[#This Row],[FloatingLegIndexNameLU]],FloatingLegIndexNameLookup,2,FALSE),"")</f>
        <v/>
      </c>
      <c r="AH10" s="2" t="str">
        <f>IF(Tabelle_ExterneDaten_111[[#This Row],[FloatingLegIsInArrearsLU]]&lt;&gt;"",VLOOKUP(Tabelle_ExterneDaten_111[[#This Row],[FloatingLegIsInArrearsLU]],FloatingLegIsInArrearsLookup,2,FALSE),"")</f>
        <v/>
      </c>
      <c r="AI10" s="2" t="str">
        <f>IF(Tabelle_ExterneDaten_111[[#This Row],[FloatingLegIsAveragedLU]]&lt;&gt;"",VLOOKUP(Tabelle_ExterneDaten_111[[#This Row],[FloatingLegIsAveragedLU]],FloatingLegIsAveragedLookup,2,FALSE),"")</f>
        <v/>
      </c>
      <c r="AJ10" s="2" t="str">
        <f>IF(Tabelle_ExterneDaten_111[[#This Row],[FloatingLegIsNotResettingXCCYLU]]&lt;&gt;"",VLOOKUP(Tabelle_ExterneDaten_111[[#This Row],[FloatingLegIsNotResettingXCCYLU]],FloatingLegIsNotResettingXCCYLookup,2,FALSE),"")</f>
        <v/>
      </c>
    </row>
    <row r="11" spans="1:36" x14ac:dyDescent="0.25">
      <c r="B11" s="2">
        <v>1010</v>
      </c>
      <c r="C11" s="2" t="s">
        <v>265</v>
      </c>
      <c r="D11" s="2" t="s">
        <v>330</v>
      </c>
      <c r="E11" s="2" t="s">
        <v>380</v>
      </c>
      <c r="F11" s="2" t="s">
        <v>307</v>
      </c>
      <c r="G11" s="2" t="s">
        <v>384</v>
      </c>
      <c r="H11" s="2" t="s">
        <v>388</v>
      </c>
      <c r="I11" s="2"/>
      <c r="J11" s="2"/>
      <c r="K11" s="2"/>
      <c r="L11" s="2"/>
      <c r="M11" s="2"/>
      <c r="N11" s="2"/>
      <c r="O11" s="2"/>
      <c r="P11" s="2" t="s">
        <v>394</v>
      </c>
      <c r="Q11" s="2" t="s">
        <v>329</v>
      </c>
      <c r="R11" s="2">
        <v>2</v>
      </c>
      <c r="S11" s="2"/>
      <c r="T11" s="2"/>
      <c r="U11" s="2"/>
      <c r="V11" s="2" t="e">
        <f>IF(Tabelle_ExterneDaten_111[[#This Row],[TradeIdLU]]&lt;&gt;"",VLOOKUP(Tabelle_ExterneDaten_111[[#This Row],[TradeIdLU]],TradeIdLookup,2,FALSE),"")</f>
        <v>#N/A</v>
      </c>
      <c r="W11" s="2" t="e">
        <f>IF(Tabelle_ExterneDaten_111[[#This Row],[PayerLU]]&lt;&gt;"",VLOOKUP(Tabelle_ExterneDaten_111[[#This Row],[PayerLU]],PayerLookup,2,FALSE),"")</f>
        <v>#N/A</v>
      </c>
      <c r="X11" s="2" t="e">
        <f>IF(Tabelle_ExterneDaten_111[[#This Row],[LegTypeLU]]&lt;&gt;"",VLOOKUP(Tabelle_ExterneDaten_111[[#This Row],[LegTypeLU]],LegTypeLookup,2,FALSE),"")</f>
        <v>#N/A</v>
      </c>
      <c r="Y11" s="2" t="e">
        <f>IF(Tabelle_ExterneDaten_111[[#This Row],[CurrencyLU]]&lt;&gt;"",VLOOKUP(Tabelle_ExterneDaten_111[[#This Row],[CurrencyLU]],CurrencyLookup,2,FALSE),"")</f>
        <v>#N/A</v>
      </c>
      <c r="Z11" s="2" t="e">
        <f>IF(Tabelle_ExterneDaten_111[[#This Row],[PaymentConventionLU]]&lt;&gt;"",VLOOKUP(Tabelle_ExterneDaten_111[[#This Row],[PaymentConventionLU]],PaymentConventionLookup,2,FALSE),"")</f>
        <v>#N/A</v>
      </c>
      <c r="AA11" s="2" t="e">
        <f>IF(Tabelle_ExterneDaten_111[[#This Row],[DayCounterLU]]&lt;&gt;"",VLOOKUP(Tabelle_ExterneDaten_111[[#This Row],[DayCounterLU]],DayCounterLookup,2,FALSE),"")</f>
        <v>#N/A</v>
      </c>
      <c r="AB11" s="2" t="str">
        <f>IF(Tabelle_ExterneDaten_111[[#This Row],[NotionalInitialExchangeLU]]&lt;&gt;"",VLOOKUP(Tabelle_ExterneDaten_111[[#This Row],[NotionalInitialExchangeLU]],NotionalInitialExchangeLookup,2,FALSE),"")</f>
        <v/>
      </c>
      <c r="AC11" s="2" t="str">
        <f>IF(Tabelle_ExterneDaten_111[[#This Row],[NotionalFinalExchangeLU]]&lt;&gt;"",VLOOKUP(Tabelle_ExterneDaten_111[[#This Row],[NotionalFinalExchangeLU]],NotionalFinalExchangeLookup,2,FALSE),"")</f>
        <v/>
      </c>
      <c r="AD11" s="2" t="str">
        <f>IF(Tabelle_ExterneDaten_111[[#This Row],[NotionalAmortizingExchangeLU]]&lt;&gt;"",VLOOKUP(Tabelle_ExterneDaten_111[[#This Row],[NotionalAmortizingExchangeLU]],NotionalAmortizingExchangeLookup,2,FALSE),"")</f>
        <v/>
      </c>
      <c r="AE11" s="2" t="str">
        <f>IF(Tabelle_ExterneDaten_111[[#This Row],[FXResetForeignCurrencyLU]]&lt;&gt;"",VLOOKUP(Tabelle_ExterneDaten_111[[#This Row],[FXResetForeignCurrencyLU]],FXResetForeignCurrencyLookup,2,FALSE),"")</f>
        <v/>
      </c>
      <c r="AF11" s="2" t="str">
        <f>IF(Tabelle_ExterneDaten_111[[#This Row],[FXResetFXIndexLU]]&lt;&gt;"",VLOOKUP(Tabelle_ExterneDaten_111[[#This Row],[FXResetFXIndexLU]],FXResetFXIndexLookup,2,FALSE),"")</f>
        <v/>
      </c>
      <c r="AG11" s="2" t="e">
        <f>IF(Tabelle_ExterneDaten_111[[#This Row],[FloatingLegIndexNameLU]]&lt;&gt;"",VLOOKUP(Tabelle_ExterneDaten_111[[#This Row],[FloatingLegIndexNameLU]],FloatingLegIndexNameLookup,2,FALSE),"")</f>
        <v>#N/A</v>
      </c>
      <c r="AH11" s="2" t="e">
        <f>IF(Tabelle_ExterneDaten_111[[#This Row],[FloatingLegIsInArrearsLU]]&lt;&gt;"",VLOOKUP(Tabelle_ExterneDaten_111[[#This Row],[FloatingLegIsInArrearsLU]],FloatingLegIsInArrearsLookup,2,FALSE),"")</f>
        <v>#N/A</v>
      </c>
      <c r="AI11" s="2" t="str">
        <f>IF(Tabelle_ExterneDaten_111[[#This Row],[FloatingLegIsAveragedLU]]&lt;&gt;"",VLOOKUP(Tabelle_ExterneDaten_111[[#This Row],[FloatingLegIsAveragedLU]],FloatingLegIsAveragedLookup,2,FALSE),"")</f>
        <v/>
      </c>
      <c r="AJ11" s="2" t="str">
        <f>IF(Tabelle_ExterneDaten_111[[#This Row],[FloatingLegIsNotResettingXCCYLU]]&lt;&gt;"",VLOOKUP(Tabelle_ExterneDaten_111[[#This Row],[FloatingLegIsNotResettingXCCYLU]],FloatingLegIsNotResettingXCCYLookup,2,FALSE),"")</f>
        <v/>
      </c>
    </row>
    <row r="12" spans="1:36" x14ac:dyDescent="0.25">
      <c r="B12" s="2">
        <v>1011</v>
      </c>
      <c r="C12" s="2" t="s">
        <v>267</v>
      </c>
      <c r="D12" s="2" t="s">
        <v>329</v>
      </c>
      <c r="E12" s="2" t="s">
        <v>379</v>
      </c>
      <c r="F12" s="2" t="s">
        <v>307</v>
      </c>
      <c r="G12" s="2" t="s">
        <v>382</v>
      </c>
      <c r="H12" s="2" t="s">
        <v>387</v>
      </c>
      <c r="I12" s="2"/>
      <c r="J12" s="2"/>
      <c r="K12" s="2"/>
      <c r="L12" s="2"/>
      <c r="M12" s="2"/>
      <c r="N12" s="2"/>
      <c r="O12" s="2"/>
      <c r="P12" s="2"/>
      <c r="Q12" s="2"/>
      <c r="R12" s="2"/>
      <c r="S12" s="2"/>
      <c r="T12" s="2"/>
      <c r="U12" s="2"/>
      <c r="V12" s="2" t="e">
        <f>IF(Tabelle_ExterneDaten_111[[#This Row],[TradeIdLU]]&lt;&gt;"",VLOOKUP(Tabelle_ExterneDaten_111[[#This Row],[TradeIdLU]],TradeIdLookup,2,FALSE),"")</f>
        <v>#N/A</v>
      </c>
      <c r="W12" s="2" t="e">
        <f>IF(Tabelle_ExterneDaten_111[[#This Row],[PayerLU]]&lt;&gt;"",VLOOKUP(Tabelle_ExterneDaten_111[[#This Row],[PayerLU]],PayerLookup,2,FALSE),"")</f>
        <v>#N/A</v>
      </c>
      <c r="X12" s="2" t="e">
        <f>IF(Tabelle_ExterneDaten_111[[#This Row],[LegTypeLU]]&lt;&gt;"",VLOOKUP(Tabelle_ExterneDaten_111[[#This Row],[LegTypeLU]],LegTypeLookup,2,FALSE),"")</f>
        <v>#N/A</v>
      </c>
      <c r="Y12" s="2" t="e">
        <f>IF(Tabelle_ExterneDaten_111[[#This Row],[CurrencyLU]]&lt;&gt;"",VLOOKUP(Tabelle_ExterneDaten_111[[#This Row],[CurrencyLU]],CurrencyLookup,2,FALSE),"")</f>
        <v>#N/A</v>
      </c>
      <c r="Z12" s="2" t="e">
        <f>IF(Tabelle_ExterneDaten_111[[#This Row],[PaymentConventionLU]]&lt;&gt;"",VLOOKUP(Tabelle_ExterneDaten_111[[#This Row],[PaymentConventionLU]],PaymentConventionLookup,2,FALSE),"")</f>
        <v>#N/A</v>
      </c>
      <c r="AA12" s="2" t="e">
        <f>IF(Tabelle_ExterneDaten_111[[#This Row],[DayCounterLU]]&lt;&gt;"",VLOOKUP(Tabelle_ExterneDaten_111[[#This Row],[DayCounterLU]],DayCounterLookup,2,FALSE),"")</f>
        <v>#N/A</v>
      </c>
      <c r="AB12" s="2" t="str">
        <f>IF(Tabelle_ExterneDaten_111[[#This Row],[NotionalInitialExchangeLU]]&lt;&gt;"",VLOOKUP(Tabelle_ExterneDaten_111[[#This Row],[NotionalInitialExchangeLU]],NotionalInitialExchangeLookup,2,FALSE),"")</f>
        <v/>
      </c>
      <c r="AC12" s="2" t="str">
        <f>IF(Tabelle_ExterneDaten_111[[#This Row],[NotionalFinalExchangeLU]]&lt;&gt;"",VLOOKUP(Tabelle_ExterneDaten_111[[#This Row],[NotionalFinalExchangeLU]],NotionalFinalExchangeLookup,2,FALSE),"")</f>
        <v/>
      </c>
      <c r="AD12" s="2" t="str">
        <f>IF(Tabelle_ExterneDaten_111[[#This Row],[NotionalAmortizingExchangeLU]]&lt;&gt;"",VLOOKUP(Tabelle_ExterneDaten_111[[#This Row],[NotionalAmortizingExchangeLU]],NotionalAmortizingExchangeLookup,2,FALSE),"")</f>
        <v/>
      </c>
      <c r="AE12" s="2" t="str">
        <f>IF(Tabelle_ExterneDaten_111[[#This Row],[FXResetForeignCurrencyLU]]&lt;&gt;"",VLOOKUP(Tabelle_ExterneDaten_111[[#This Row],[FXResetForeignCurrencyLU]],FXResetForeignCurrencyLookup,2,FALSE),"")</f>
        <v/>
      </c>
      <c r="AF12" s="2" t="str">
        <f>IF(Tabelle_ExterneDaten_111[[#This Row],[FXResetFXIndexLU]]&lt;&gt;"",VLOOKUP(Tabelle_ExterneDaten_111[[#This Row],[FXResetFXIndexLU]],FXResetFXIndexLookup,2,FALSE),"")</f>
        <v/>
      </c>
      <c r="AG12" s="2" t="str">
        <f>IF(Tabelle_ExterneDaten_111[[#This Row],[FloatingLegIndexNameLU]]&lt;&gt;"",VLOOKUP(Tabelle_ExterneDaten_111[[#This Row],[FloatingLegIndexNameLU]],FloatingLegIndexNameLookup,2,FALSE),"")</f>
        <v/>
      </c>
      <c r="AH12" s="2" t="str">
        <f>IF(Tabelle_ExterneDaten_111[[#This Row],[FloatingLegIsInArrearsLU]]&lt;&gt;"",VLOOKUP(Tabelle_ExterneDaten_111[[#This Row],[FloatingLegIsInArrearsLU]],FloatingLegIsInArrearsLookup,2,FALSE),"")</f>
        <v/>
      </c>
      <c r="AI12" s="2" t="str">
        <f>IF(Tabelle_ExterneDaten_111[[#This Row],[FloatingLegIsAveragedLU]]&lt;&gt;"",VLOOKUP(Tabelle_ExterneDaten_111[[#This Row],[FloatingLegIsAveragedLU]],FloatingLegIsAveragedLookup,2,FALSE),"")</f>
        <v/>
      </c>
      <c r="AJ12" s="2" t="str">
        <f>IF(Tabelle_ExterneDaten_111[[#This Row],[FloatingLegIsNotResettingXCCYLU]]&lt;&gt;"",VLOOKUP(Tabelle_ExterneDaten_111[[#This Row],[FloatingLegIsNotResettingXCCYLU]],FloatingLegIsNotResettingXCCYLookup,2,FALSE),"")</f>
        <v/>
      </c>
    </row>
    <row r="13" spans="1:36" x14ac:dyDescent="0.25">
      <c r="B13" s="2">
        <v>1012</v>
      </c>
      <c r="C13" s="2" t="s">
        <v>267</v>
      </c>
      <c r="D13" s="2" t="s">
        <v>330</v>
      </c>
      <c r="E13" s="2" t="s">
        <v>380</v>
      </c>
      <c r="F13" s="2" t="s">
        <v>307</v>
      </c>
      <c r="G13" s="2" t="s">
        <v>384</v>
      </c>
      <c r="H13" s="2" t="s">
        <v>388</v>
      </c>
      <c r="I13" s="2"/>
      <c r="J13" s="2"/>
      <c r="K13" s="2"/>
      <c r="L13" s="2"/>
      <c r="M13" s="2"/>
      <c r="N13" s="2"/>
      <c r="O13" s="2"/>
      <c r="P13" s="2" t="s">
        <v>394</v>
      </c>
      <c r="Q13" s="2" t="s">
        <v>329</v>
      </c>
      <c r="R13" s="2">
        <v>2</v>
      </c>
      <c r="S13" s="2"/>
      <c r="T13" s="2"/>
      <c r="U13" s="2"/>
      <c r="V13" s="2" t="e">
        <f>IF(Tabelle_ExterneDaten_111[[#This Row],[TradeIdLU]]&lt;&gt;"",VLOOKUP(Tabelle_ExterneDaten_111[[#This Row],[TradeIdLU]],TradeIdLookup,2,FALSE),"")</f>
        <v>#N/A</v>
      </c>
      <c r="W13" s="2" t="e">
        <f>IF(Tabelle_ExterneDaten_111[[#This Row],[PayerLU]]&lt;&gt;"",VLOOKUP(Tabelle_ExterneDaten_111[[#This Row],[PayerLU]],PayerLookup,2,FALSE),"")</f>
        <v>#N/A</v>
      </c>
      <c r="X13" s="2" t="e">
        <f>IF(Tabelle_ExterneDaten_111[[#This Row],[LegTypeLU]]&lt;&gt;"",VLOOKUP(Tabelle_ExterneDaten_111[[#This Row],[LegTypeLU]],LegTypeLookup,2,FALSE),"")</f>
        <v>#N/A</v>
      </c>
      <c r="Y13" s="2" t="e">
        <f>IF(Tabelle_ExterneDaten_111[[#This Row],[CurrencyLU]]&lt;&gt;"",VLOOKUP(Tabelle_ExterneDaten_111[[#This Row],[CurrencyLU]],CurrencyLookup,2,FALSE),"")</f>
        <v>#N/A</v>
      </c>
      <c r="Z13" s="2" t="e">
        <f>IF(Tabelle_ExterneDaten_111[[#This Row],[PaymentConventionLU]]&lt;&gt;"",VLOOKUP(Tabelle_ExterneDaten_111[[#This Row],[PaymentConventionLU]],PaymentConventionLookup,2,FALSE),"")</f>
        <v>#N/A</v>
      </c>
      <c r="AA13" s="2" t="e">
        <f>IF(Tabelle_ExterneDaten_111[[#This Row],[DayCounterLU]]&lt;&gt;"",VLOOKUP(Tabelle_ExterneDaten_111[[#This Row],[DayCounterLU]],DayCounterLookup,2,FALSE),"")</f>
        <v>#N/A</v>
      </c>
      <c r="AB13" s="2" t="str">
        <f>IF(Tabelle_ExterneDaten_111[[#This Row],[NotionalInitialExchangeLU]]&lt;&gt;"",VLOOKUP(Tabelle_ExterneDaten_111[[#This Row],[NotionalInitialExchangeLU]],NotionalInitialExchangeLookup,2,FALSE),"")</f>
        <v/>
      </c>
      <c r="AC13" s="2" t="str">
        <f>IF(Tabelle_ExterneDaten_111[[#This Row],[NotionalFinalExchangeLU]]&lt;&gt;"",VLOOKUP(Tabelle_ExterneDaten_111[[#This Row],[NotionalFinalExchangeLU]],NotionalFinalExchangeLookup,2,FALSE),"")</f>
        <v/>
      </c>
      <c r="AD13" s="2" t="str">
        <f>IF(Tabelle_ExterneDaten_111[[#This Row],[NotionalAmortizingExchangeLU]]&lt;&gt;"",VLOOKUP(Tabelle_ExterneDaten_111[[#This Row],[NotionalAmortizingExchangeLU]],NotionalAmortizingExchangeLookup,2,FALSE),"")</f>
        <v/>
      </c>
      <c r="AE13" s="2" t="str">
        <f>IF(Tabelle_ExterneDaten_111[[#This Row],[FXResetForeignCurrencyLU]]&lt;&gt;"",VLOOKUP(Tabelle_ExterneDaten_111[[#This Row],[FXResetForeignCurrencyLU]],FXResetForeignCurrencyLookup,2,FALSE),"")</f>
        <v/>
      </c>
      <c r="AF13" s="2" t="str">
        <f>IF(Tabelle_ExterneDaten_111[[#This Row],[FXResetFXIndexLU]]&lt;&gt;"",VLOOKUP(Tabelle_ExterneDaten_111[[#This Row],[FXResetFXIndexLU]],FXResetFXIndexLookup,2,FALSE),"")</f>
        <v/>
      </c>
      <c r="AG13" s="2" t="e">
        <f>IF(Tabelle_ExterneDaten_111[[#This Row],[FloatingLegIndexNameLU]]&lt;&gt;"",VLOOKUP(Tabelle_ExterneDaten_111[[#This Row],[FloatingLegIndexNameLU]],FloatingLegIndexNameLookup,2,FALSE),"")</f>
        <v>#N/A</v>
      </c>
      <c r="AH13" s="2" t="e">
        <f>IF(Tabelle_ExterneDaten_111[[#This Row],[FloatingLegIsInArrearsLU]]&lt;&gt;"",VLOOKUP(Tabelle_ExterneDaten_111[[#This Row],[FloatingLegIsInArrearsLU]],FloatingLegIsInArrearsLookup,2,FALSE),"")</f>
        <v>#N/A</v>
      </c>
      <c r="AI13" s="2" t="str">
        <f>IF(Tabelle_ExterneDaten_111[[#This Row],[FloatingLegIsAveragedLU]]&lt;&gt;"",VLOOKUP(Tabelle_ExterneDaten_111[[#This Row],[FloatingLegIsAveragedLU]],FloatingLegIsAveragedLookup,2,FALSE),"")</f>
        <v/>
      </c>
      <c r="AJ13" s="2" t="str">
        <f>IF(Tabelle_ExterneDaten_111[[#This Row],[FloatingLegIsNotResettingXCCYLU]]&lt;&gt;"",VLOOKUP(Tabelle_ExterneDaten_111[[#This Row],[FloatingLegIsNotResettingXCCYLU]],FloatingLegIsNotResettingXCCYLookup,2,FALSE),"")</f>
        <v/>
      </c>
    </row>
    <row r="14" spans="1:36" x14ac:dyDescent="0.25">
      <c r="B14" s="2">
        <v>1013</v>
      </c>
      <c r="C14" s="2" t="s">
        <v>249</v>
      </c>
      <c r="D14" s="2" t="s">
        <v>329</v>
      </c>
      <c r="E14" s="2" t="s">
        <v>379</v>
      </c>
      <c r="F14" s="2" t="s">
        <v>307</v>
      </c>
      <c r="G14" s="2" t="s">
        <v>382</v>
      </c>
      <c r="H14" s="2" t="s">
        <v>387</v>
      </c>
      <c r="I14" s="2"/>
      <c r="J14" s="2"/>
      <c r="K14" s="2"/>
      <c r="L14" s="2"/>
      <c r="M14" s="2"/>
      <c r="N14" s="2"/>
      <c r="O14" s="2"/>
      <c r="P14" s="2"/>
      <c r="Q14" s="2"/>
      <c r="R14" s="2"/>
      <c r="S14" s="2"/>
      <c r="T14" s="2"/>
      <c r="U14" s="2"/>
      <c r="V14" s="2" t="e">
        <f>IF(Tabelle_ExterneDaten_111[[#This Row],[TradeIdLU]]&lt;&gt;"",VLOOKUP(Tabelle_ExterneDaten_111[[#This Row],[TradeIdLU]],TradeIdLookup,2,FALSE),"")</f>
        <v>#N/A</v>
      </c>
      <c r="W14" s="2" t="e">
        <f>IF(Tabelle_ExterneDaten_111[[#This Row],[PayerLU]]&lt;&gt;"",VLOOKUP(Tabelle_ExterneDaten_111[[#This Row],[PayerLU]],PayerLookup,2,FALSE),"")</f>
        <v>#N/A</v>
      </c>
      <c r="X14" s="2" t="e">
        <f>IF(Tabelle_ExterneDaten_111[[#This Row],[LegTypeLU]]&lt;&gt;"",VLOOKUP(Tabelle_ExterneDaten_111[[#This Row],[LegTypeLU]],LegTypeLookup,2,FALSE),"")</f>
        <v>#N/A</v>
      </c>
      <c r="Y14" s="2" t="e">
        <f>IF(Tabelle_ExterneDaten_111[[#This Row],[CurrencyLU]]&lt;&gt;"",VLOOKUP(Tabelle_ExterneDaten_111[[#This Row],[CurrencyLU]],CurrencyLookup,2,FALSE),"")</f>
        <v>#N/A</v>
      </c>
      <c r="Z14" s="2" t="e">
        <f>IF(Tabelle_ExterneDaten_111[[#This Row],[PaymentConventionLU]]&lt;&gt;"",VLOOKUP(Tabelle_ExterneDaten_111[[#This Row],[PaymentConventionLU]],PaymentConventionLookup,2,FALSE),"")</f>
        <v>#N/A</v>
      </c>
      <c r="AA14" s="2" t="e">
        <f>IF(Tabelle_ExterneDaten_111[[#This Row],[DayCounterLU]]&lt;&gt;"",VLOOKUP(Tabelle_ExterneDaten_111[[#This Row],[DayCounterLU]],DayCounterLookup,2,FALSE),"")</f>
        <v>#N/A</v>
      </c>
      <c r="AB14" s="2" t="str">
        <f>IF(Tabelle_ExterneDaten_111[[#This Row],[NotionalInitialExchangeLU]]&lt;&gt;"",VLOOKUP(Tabelle_ExterneDaten_111[[#This Row],[NotionalInitialExchangeLU]],NotionalInitialExchangeLookup,2,FALSE),"")</f>
        <v/>
      </c>
      <c r="AC14" s="2" t="str">
        <f>IF(Tabelle_ExterneDaten_111[[#This Row],[NotionalFinalExchangeLU]]&lt;&gt;"",VLOOKUP(Tabelle_ExterneDaten_111[[#This Row],[NotionalFinalExchangeLU]],NotionalFinalExchangeLookup,2,FALSE),"")</f>
        <v/>
      </c>
      <c r="AD14" s="2" t="str">
        <f>IF(Tabelle_ExterneDaten_111[[#This Row],[NotionalAmortizingExchangeLU]]&lt;&gt;"",VLOOKUP(Tabelle_ExterneDaten_111[[#This Row],[NotionalAmortizingExchangeLU]],NotionalAmortizingExchangeLookup,2,FALSE),"")</f>
        <v/>
      </c>
      <c r="AE14" s="2" t="str">
        <f>IF(Tabelle_ExterneDaten_111[[#This Row],[FXResetForeignCurrencyLU]]&lt;&gt;"",VLOOKUP(Tabelle_ExterneDaten_111[[#This Row],[FXResetForeignCurrencyLU]],FXResetForeignCurrencyLookup,2,FALSE),"")</f>
        <v/>
      </c>
      <c r="AF14" s="2" t="str">
        <f>IF(Tabelle_ExterneDaten_111[[#This Row],[FXResetFXIndexLU]]&lt;&gt;"",VLOOKUP(Tabelle_ExterneDaten_111[[#This Row],[FXResetFXIndexLU]],FXResetFXIndexLookup,2,FALSE),"")</f>
        <v/>
      </c>
      <c r="AG14" s="2" t="str">
        <f>IF(Tabelle_ExterneDaten_111[[#This Row],[FloatingLegIndexNameLU]]&lt;&gt;"",VLOOKUP(Tabelle_ExterneDaten_111[[#This Row],[FloatingLegIndexNameLU]],FloatingLegIndexNameLookup,2,FALSE),"")</f>
        <v/>
      </c>
      <c r="AH14" s="2" t="str">
        <f>IF(Tabelle_ExterneDaten_111[[#This Row],[FloatingLegIsInArrearsLU]]&lt;&gt;"",VLOOKUP(Tabelle_ExterneDaten_111[[#This Row],[FloatingLegIsInArrearsLU]],FloatingLegIsInArrearsLookup,2,FALSE),"")</f>
        <v/>
      </c>
      <c r="AI14" s="2" t="str">
        <f>IF(Tabelle_ExterneDaten_111[[#This Row],[FloatingLegIsAveragedLU]]&lt;&gt;"",VLOOKUP(Tabelle_ExterneDaten_111[[#This Row],[FloatingLegIsAveragedLU]],FloatingLegIsAveragedLookup,2,FALSE),"")</f>
        <v/>
      </c>
      <c r="AJ14" s="2" t="str">
        <f>IF(Tabelle_ExterneDaten_111[[#This Row],[FloatingLegIsNotResettingXCCYLU]]&lt;&gt;"",VLOOKUP(Tabelle_ExterneDaten_111[[#This Row],[FloatingLegIsNotResettingXCCYLU]],FloatingLegIsNotResettingXCCYLookup,2,FALSE),"")</f>
        <v/>
      </c>
    </row>
    <row r="15" spans="1:36" x14ac:dyDescent="0.25">
      <c r="B15" s="2">
        <v>1014</v>
      </c>
      <c r="C15" s="2" t="s">
        <v>249</v>
      </c>
      <c r="D15" s="2" t="s">
        <v>330</v>
      </c>
      <c r="E15" s="2" t="s">
        <v>380</v>
      </c>
      <c r="F15" s="2" t="s">
        <v>307</v>
      </c>
      <c r="G15" s="2" t="s">
        <v>384</v>
      </c>
      <c r="H15" s="2" t="s">
        <v>388</v>
      </c>
      <c r="I15" s="2"/>
      <c r="J15" s="2"/>
      <c r="K15" s="2"/>
      <c r="L15" s="2"/>
      <c r="M15" s="2"/>
      <c r="N15" s="2"/>
      <c r="O15" s="2"/>
      <c r="P15" s="2" t="s">
        <v>394</v>
      </c>
      <c r="Q15" s="2" t="s">
        <v>329</v>
      </c>
      <c r="R15" s="2">
        <v>2</v>
      </c>
      <c r="S15" s="2"/>
      <c r="T15" s="2"/>
      <c r="U15" s="2"/>
      <c r="V15" s="2" t="e">
        <f>IF(Tabelle_ExterneDaten_111[[#This Row],[TradeIdLU]]&lt;&gt;"",VLOOKUP(Tabelle_ExterneDaten_111[[#This Row],[TradeIdLU]],TradeIdLookup,2,FALSE),"")</f>
        <v>#N/A</v>
      </c>
      <c r="W15" s="2" t="e">
        <f>IF(Tabelle_ExterneDaten_111[[#This Row],[PayerLU]]&lt;&gt;"",VLOOKUP(Tabelle_ExterneDaten_111[[#This Row],[PayerLU]],PayerLookup,2,FALSE),"")</f>
        <v>#N/A</v>
      </c>
      <c r="X15" s="2" t="e">
        <f>IF(Tabelle_ExterneDaten_111[[#This Row],[LegTypeLU]]&lt;&gt;"",VLOOKUP(Tabelle_ExterneDaten_111[[#This Row],[LegTypeLU]],LegTypeLookup,2,FALSE),"")</f>
        <v>#N/A</v>
      </c>
      <c r="Y15" s="2" t="e">
        <f>IF(Tabelle_ExterneDaten_111[[#This Row],[CurrencyLU]]&lt;&gt;"",VLOOKUP(Tabelle_ExterneDaten_111[[#This Row],[CurrencyLU]],CurrencyLookup,2,FALSE),"")</f>
        <v>#N/A</v>
      </c>
      <c r="Z15" s="2" t="e">
        <f>IF(Tabelle_ExterneDaten_111[[#This Row],[PaymentConventionLU]]&lt;&gt;"",VLOOKUP(Tabelle_ExterneDaten_111[[#This Row],[PaymentConventionLU]],PaymentConventionLookup,2,FALSE),"")</f>
        <v>#N/A</v>
      </c>
      <c r="AA15" s="2" t="e">
        <f>IF(Tabelle_ExterneDaten_111[[#This Row],[DayCounterLU]]&lt;&gt;"",VLOOKUP(Tabelle_ExterneDaten_111[[#This Row],[DayCounterLU]],DayCounterLookup,2,FALSE),"")</f>
        <v>#N/A</v>
      </c>
      <c r="AB15" s="2" t="str">
        <f>IF(Tabelle_ExterneDaten_111[[#This Row],[NotionalInitialExchangeLU]]&lt;&gt;"",VLOOKUP(Tabelle_ExterneDaten_111[[#This Row],[NotionalInitialExchangeLU]],NotionalInitialExchangeLookup,2,FALSE),"")</f>
        <v/>
      </c>
      <c r="AC15" s="2" t="str">
        <f>IF(Tabelle_ExterneDaten_111[[#This Row],[NotionalFinalExchangeLU]]&lt;&gt;"",VLOOKUP(Tabelle_ExterneDaten_111[[#This Row],[NotionalFinalExchangeLU]],NotionalFinalExchangeLookup,2,FALSE),"")</f>
        <v/>
      </c>
      <c r="AD15" s="2" t="str">
        <f>IF(Tabelle_ExterneDaten_111[[#This Row],[NotionalAmortizingExchangeLU]]&lt;&gt;"",VLOOKUP(Tabelle_ExterneDaten_111[[#This Row],[NotionalAmortizingExchangeLU]],NotionalAmortizingExchangeLookup,2,FALSE),"")</f>
        <v/>
      </c>
      <c r="AE15" s="2" t="str">
        <f>IF(Tabelle_ExterneDaten_111[[#This Row],[FXResetForeignCurrencyLU]]&lt;&gt;"",VLOOKUP(Tabelle_ExterneDaten_111[[#This Row],[FXResetForeignCurrencyLU]],FXResetForeignCurrencyLookup,2,FALSE),"")</f>
        <v/>
      </c>
      <c r="AF15" s="2" t="str">
        <f>IF(Tabelle_ExterneDaten_111[[#This Row],[FXResetFXIndexLU]]&lt;&gt;"",VLOOKUP(Tabelle_ExterneDaten_111[[#This Row],[FXResetFXIndexLU]],FXResetFXIndexLookup,2,FALSE),"")</f>
        <v/>
      </c>
      <c r="AG15" s="2" t="e">
        <f>IF(Tabelle_ExterneDaten_111[[#This Row],[FloatingLegIndexNameLU]]&lt;&gt;"",VLOOKUP(Tabelle_ExterneDaten_111[[#This Row],[FloatingLegIndexNameLU]],FloatingLegIndexNameLookup,2,FALSE),"")</f>
        <v>#N/A</v>
      </c>
      <c r="AH15" s="2" t="e">
        <f>IF(Tabelle_ExterneDaten_111[[#This Row],[FloatingLegIsInArrearsLU]]&lt;&gt;"",VLOOKUP(Tabelle_ExterneDaten_111[[#This Row],[FloatingLegIsInArrearsLU]],FloatingLegIsInArrearsLookup,2,FALSE),"")</f>
        <v>#N/A</v>
      </c>
      <c r="AI15" s="2" t="str">
        <f>IF(Tabelle_ExterneDaten_111[[#This Row],[FloatingLegIsAveragedLU]]&lt;&gt;"",VLOOKUP(Tabelle_ExterneDaten_111[[#This Row],[FloatingLegIsAveragedLU]],FloatingLegIsAveragedLookup,2,FALSE),"")</f>
        <v/>
      </c>
      <c r="AJ15" s="2" t="str">
        <f>IF(Tabelle_ExterneDaten_111[[#This Row],[FloatingLegIsNotResettingXCCYLU]]&lt;&gt;"",VLOOKUP(Tabelle_ExterneDaten_111[[#This Row],[FloatingLegIsNotResettingXCCYLU]],FloatingLegIsNotResettingXCCYLookup,2,FALSE),"")</f>
        <v/>
      </c>
    </row>
    <row r="16" spans="1:36" x14ac:dyDescent="0.25">
      <c r="B16" s="2">
        <v>1015</v>
      </c>
      <c r="C16" s="2" t="s">
        <v>251</v>
      </c>
      <c r="D16" s="2" t="s">
        <v>329</v>
      </c>
      <c r="E16" s="2" t="s">
        <v>379</v>
      </c>
      <c r="F16" s="2" t="s">
        <v>307</v>
      </c>
      <c r="G16" s="2" t="s">
        <v>382</v>
      </c>
      <c r="H16" s="2" t="s">
        <v>387</v>
      </c>
      <c r="I16" s="2"/>
      <c r="J16" s="2"/>
      <c r="K16" s="2"/>
      <c r="L16" s="2"/>
      <c r="M16" s="2"/>
      <c r="N16" s="2"/>
      <c r="O16" s="2"/>
      <c r="P16" s="2"/>
      <c r="Q16" s="2"/>
      <c r="R16" s="2"/>
      <c r="S16" s="2"/>
      <c r="T16" s="2"/>
      <c r="U16" s="2"/>
      <c r="V16" s="2" t="e">
        <f>IF(Tabelle_ExterneDaten_111[[#This Row],[TradeIdLU]]&lt;&gt;"",VLOOKUP(Tabelle_ExterneDaten_111[[#This Row],[TradeIdLU]],TradeIdLookup,2,FALSE),"")</f>
        <v>#N/A</v>
      </c>
      <c r="W16" s="2" t="e">
        <f>IF(Tabelle_ExterneDaten_111[[#This Row],[PayerLU]]&lt;&gt;"",VLOOKUP(Tabelle_ExterneDaten_111[[#This Row],[PayerLU]],PayerLookup,2,FALSE),"")</f>
        <v>#N/A</v>
      </c>
      <c r="X16" s="2" t="e">
        <f>IF(Tabelle_ExterneDaten_111[[#This Row],[LegTypeLU]]&lt;&gt;"",VLOOKUP(Tabelle_ExterneDaten_111[[#This Row],[LegTypeLU]],LegTypeLookup,2,FALSE),"")</f>
        <v>#N/A</v>
      </c>
      <c r="Y16" s="2" t="e">
        <f>IF(Tabelle_ExterneDaten_111[[#This Row],[CurrencyLU]]&lt;&gt;"",VLOOKUP(Tabelle_ExterneDaten_111[[#This Row],[CurrencyLU]],CurrencyLookup,2,FALSE),"")</f>
        <v>#N/A</v>
      </c>
      <c r="Z16" s="2" t="e">
        <f>IF(Tabelle_ExterneDaten_111[[#This Row],[PaymentConventionLU]]&lt;&gt;"",VLOOKUP(Tabelle_ExterneDaten_111[[#This Row],[PaymentConventionLU]],PaymentConventionLookup,2,FALSE),"")</f>
        <v>#N/A</v>
      </c>
      <c r="AA16" s="2" t="e">
        <f>IF(Tabelle_ExterneDaten_111[[#This Row],[DayCounterLU]]&lt;&gt;"",VLOOKUP(Tabelle_ExterneDaten_111[[#This Row],[DayCounterLU]],DayCounterLookup,2,FALSE),"")</f>
        <v>#N/A</v>
      </c>
      <c r="AB16" s="2" t="str">
        <f>IF(Tabelle_ExterneDaten_111[[#This Row],[NotionalInitialExchangeLU]]&lt;&gt;"",VLOOKUP(Tabelle_ExterneDaten_111[[#This Row],[NotionalInitialExchangeLU]],NotionalInitialExchangeLookup,2,FALSE),"")</f>
        <v/>
      </c>
      <c r="AC16" s="2" t="str">
        <f>IF(Tabelle_ExterneDaten_111[[#This Row],[NotionalFinalExchangeLU]]&lt;&gt;"",VLOOKUP(Tabelle_ExterneDaten_111[[#This Row],[NotionalFinalExchangeLU]],NotionalFinalExchangeLookup,2,FALSE),"")</f>
        <v/>
      </c>
      <c r="AD16" s="2" t="str">
        <f>IF(Tabelle_ExterneDaten_111[[#This Row],[NotionalAmortizingExchangeLU]]&lt;&gt;"",VLOOKUP(Tabelle_ExterneDaten_111[[#This Row],[NotionalAmortizingExchangeLU]],NotionalAmortizingExchangeLookup,2,FALSE),"")</f>
        <v/>
      </c>
      <c r="AE16" s="2" t="str">
        <f>IF(Tabelle_ExterneDaten_111[[#This Row],[FXResetForeignCurrencyLU]]&lt;&gt;"",VLOOKUP(Tabelle_ExterneDaten_111[[#This Row],[FXResetForeignCurrencyLU]],FXResetForeignCurrencyLookup,2,FALSE),"")</f>
        <v/>
      </c>
      <c r="AF16" s="2" t="str">
        <f>IF(Tabelle_ExterneDaten_111[[#This Row],[FXResetFXIndexLU]]&lt;&gt;"",VLOOKUP(Tabelle_ExterneDaten_111[[#This Row],[FXResetFXIndexLU]],FXResetFXIndexLookup,2,FALSE),"")</f>
        <v/>
      </c>
      <c r="AG16" s="2" t="str">
        <f>IF(Tabelle_ExterneDaten_111[[#This Row],[FloatingLegIndexNameLU]]&lt;&gt;"",VLOOKUP(Tabelle_ExterneDaten_111[[#This Row],[FloatingLegIndexNameLU]],FloatingLegIndexNameLookup,2,FALSE),"")</f>
        <v/>
      </c>
      <c r="AH16" s="2" t="str">
        <f>IF(Tabelle_ExterneDaten_111[[#This Row],[FloatingLegIsInArrearsLU]]&lt;&gt;"",VLOOKUP(Tabelle_ExterneDaten_111[[#This Row],[FloatingLegIsInArrearsLU]],FloatingLegIsInArrearsLookup,2,FALSE),"")</f>
        <v/>
      </c>
      <c r="AI16" s="2" t="str">
        <f>IF(Tabelle_ExterneDaten_111[[#This Row],[FloatingLegIsAveragedLU]]&lt;&gt;"",VLOOKUP(Tabelle_ExterneDaten_111[[#This Row],[FloatingLegIsAveragedLU]],FloatingLegIsAveragedLookup,2,FALSE),"")</f>
        <v/>
      </c>
      <c r="AJ16" s="2" t="str">
        <f>IF(Tabelle_ExterneDaten_111[[#This Row],[FloatingLegIsNotResettingXCCYLU]]&lt;&gt;"",VLOOKUP(Tabelle_ExterneDaten_111[[#This Row],[FloatingLegIsNotResettingXCCYLU]],FloatingLegIsNotResettingXCCYLookup,2,FALSE),"")</f>
        <v/>
      </c>
    </row>
    <row r="17" spans="2:36" x14ac:dyDescent="0.25">
      <c r="B17" s="2">
        <v>1016</v>
      </c>
      <c r="C17" s="2" t="s">
        <v>251</v>
      </c>
      <c r="D17" s="2" t="s">
        <v>330</v>
      </c>
      <c r="E17" s="2" t="s">
        <v>380</v>
      </c>
      <c r="F17" s="2" t="s">
        <v>307</v>
      </c>
      <c r="G17" s="2" t="s">
        <v>384</v>
      </c>
      <c r="H17" s="2" t="s">
        <v>388</v>
      </c>
      <c r="I17" s="2"/>
      <c r="J17" s="2"/>
      <c r="K17" s="2"/>
      <c r="L17" s="2"/>
      <c r="M17" s="2"/>
      <c r="N17" s="2"/>
      <c r="O17" s="2"/>
      <c r="P17" s="2" t="s">
        <v>394</v>
      </c>
      <c r="Q17" s="2" t="s">
        <v>329</v>
      </c>
      <c r="R17" s="2">
        <v>2</v>
      </c>
      <c r="S17" s="2"/>
      <c r="T17" s="2"/>
      <c r="U17" s="2"/>
      <c r="V17" s="2" t="e">
        <f>IF(Tabelle_ExterneDaten_111[[#This Row],[TradeIdLU]]&lt;&gt;"",VLOOKUP(Tabelle_ExterneDaten_111[[#This Row],[TradeIdLU]],TradeIdLookup,2,FALSE),"")</f>
        <v>#N/A</v>
      </c>
      <c r="W17" s="2" t="e">
        <f>IF(Tabelle_ExterneDaten_111[[#This Row],[PayerLU]]&lt;&gt;"",VLOOKUP(Tabelle_ExterneDaten_111[[#This Row],[PayerLU]],PayerLookup,2,FALSE),"")</f>
        <v>#N/A</v>
      </c>
      <c r="X17" s="2" t="e">
        <f>IF(Tabelle_ExterneDaten_111[[#This Row],[LegTypeLU]]&lt;&gt;"",VLOOKUP(Tabelle_ExterneDaten_111[[#This Row],[LegTypeLU]],LegTypeLookup,2,FALSE),"")</f>
        <v>#N/A</v>
      </c>
      <c r="Y17" s="2" t="e">
        <f>IF(Tabelle_ExterneDaten_111[[#This Row],[CurrencyLU]]&lt;&gt;"",VLOOKUP(Tabelle_ExterneDaten_111[[#This Row],[CurrencyLU]],CurrencyLookup,2,FALSE),"")</f>
        <v>#N/A</v>
      </c>
      <c r="Z17" s="2" t="e">
        <f>IF(Tabelle_ExterneDaten_111[[#This Row],[PaymentConventionLU]]&lt;&gt;"",VLOOKUP(Tabelle_ExterneDaten_111[[#This Row],[PaymentConventionLU]],PaymentConventionLookup,2,FALSE),"")</f>
        <v>#N/A</v>
      </c>
      <c r="AA17" s="2" t="e">
        <f>IF(Tabelle_ExterneDaten_111[[#This Row],[DayCounterLU]]&lt;&gt;"",VLOOKUP(Tabelle_ExterneDaten_111[[#This Row],[DayCounterLU]],DayCounterLookup,2,FALSE),"")</f>
        <v>#N/A</v>
      </c>
      <c r="AB17" s="2" t="str">
        <f>IF(Tabelle_ExterneDaten_111[[#This Row],[NotionalInitialExchangeLU]]&lt;&gt;"",VLOOKUP(Tabelle_ExterneDaten_111[[#This Row],[NotionalInitialExchangeLU]],NotionalInitialExchangeLookup,2,FALSE),"")</f>
        <v/>
      </c>
      <c r="AC17" s="2" t="str">
        <f>IF(Tabelle_ExterneDaten_111[[#This Row],[NotionalFinalExchangeLU]]&lt;&gt;"",VLOOKUP(Tabelle_ExterneDaten_111[[#This Row],[NotionalFinalExchangeLU]],NotionalFinalExchangeLookup,2,FALSE),"")</f>
        <v/>
      </c>
      <c r="AD17" s="2" t="str">
        <f>IF(Tabelle_ExterneDaten_111[[#This Row],[NotionalAmortizingExchangeLU]]&lt;&gt;"",VLOOKUP(Tabelle_ExterneDaten_111[[#This Row],[NotionalAmortizingExchangeLU]],NotionalAmortizingExchangeLookup,2,FALSE),"")</f>
        <v/>
      </c>
      <c r="AE17" s="2" t="str">
        <f>IF(Tabelle_ExterneDaten_111[[#This Row],[FXResetForeignCurrencyLU]]&lt;&gt;"",VLOOKUP(Tabelle_ExterneDaten_111[[#This Row],[FXResetForeignCurrencyLU]],FXResetForeignCurrencyLookup,2,FALSE),"")</f>
        <v/>
      </c>
      <c r="AF17" s="2" t="str">
        <f>IF(Tabelle_ExterneDaten_111[[#This Row],[FXResetFXIndexLU]]&lt;&gt;"",VLOOKUP(Tabelle_ExterneDaten_111[[#This Row],[FXResetFXIndexLU]],FXResetFXIndexLookup,2,FALSE),"")</f>
        <v/>
      </c>
      <c r="AG17" s="2" t="e">
        <f>IF(Tabelle_ExterneDaten_111[[#This Row],[FloatingLegIndexNameLU]]&lt;&gt;"",VLOOKUP(Tabelle_ExterneDaten_111[[#This Row],[FloatingLegIndexNameLU]],FloatingLegIndexNameLookup,2,FALSE),"")</f>
        <v>#N/A</v>
      </c>
      <c r="AH17" s="2" t="e">
        <f>IF(Tabelle_ExterneDaten_111[[#This Row],[FloatingLegIsInArrearsLU]]&lt;&gt;"",VLOOKUP(Tabelle_ExterneDaten_111[[#This Row],[FloatingLegIsInArrearsLU]],FloatingLegIsInArrearsLookup,2,FALSE),"")</f>
        <v>#N/A</v>
      </c>
      <c r="AI17" s="2" t="str">
        <f>IF(Tabelle_ExterneDaten_111[[#This Row],[FloatingLegIsAveragedLU]]&lt;&gt;"",VLOOKUP(Tabelle_ExterneDaten_111[[#This Row],[FloatingLegIsAveragedLU]],FloatingLegIsAveragedLookup,2,FALSE),"")</f>
        <v/>
      </c>
      <c r="AJ17" s="2" t="str">
        <f>IF(Tabelle_ExterneDaten_111[[#This Row],[FloatingLegIsNotResettingXCCYLU]]&lt;&gt;"",VLOOKUP(Tabelle_ExterneDaten_111[[#This Row],[FloatingLegIsNotResettingXCCYLU]],FloatingLegIsNotResettingXCCYLookup,2,FALSE),"")</f>
        <v/>
      </c>
    </row>
    <row r="18" spans="2:36" x14ac:dyDescent="0.25">
      <c r="B18" s="2">
        <v>1017</v>
      </c>
      <c r="C18" s="2" t="s">
        <v>253</v>
      </c>
      <c r="D18" s="2" t="s">
        <v>329</v>
      </c>
      <c r="E18" s="2" t="s">
        <v>379</v>
      </c>
      <c r="F18" s="2" t="s">
        <v>307</v>
      </c>
      <c r="G18" s="2" t="s">
        <v>382</v>
      </c>
      <c r="H18" s="2" t="s">
        <v>387</v>
      </c>
      <c r="I18" s="2"/>
      <c r="J18" s="2"/>
      <c r="K18" s="2"/>
      <c r="L18" s="2"/>
      <c r="M18" s="2"/>
      <c r="N18" s="2"/>
      <c r="O18" s="2"/>
      <c r="P18" s="2"/>
      <c r="Q18" s="2"/>
      <c r="R18" s="2"/>
      <c r="S18" s="2"/>
      <c r="T18" s="2"/>
      <c r="U18" s="2"/>
      <c r="V18" s="2" t="e">
        <f>IF(Tabelle_ExterneDaten_111[[#This Row],[TradeIdLU]]&lt;&gt;"",VLOOKUP(Tabelle_ExterneDaten_111[[#This Row],[TradeIdLU]],TradeIdLookup,2,FALSE),"")</f>
        <v>#N/A</v>
      </c>
      <c r="W18" s="2" t="e">
        <f>IF(Tabelle_ExterneDaten_111[[#This Row],[PayerLU]]&lt;&gt;"",VLOOKUP(Tabelle_ExterneDaten_111[[#This Row],[PayerLU]],PayerLookup,2,FALSE),"")</f>
        <v>#N/A</v>
      </c>
      <c r="X18" s="2" t="e">
        <f>IF(Tabelle_ExterneDaten_111[[#This Row],[LegTypeLU]]&lt;&gt;"",VLOOKUP(Tabelle_ExterneDaten_111[[#This Row],[LegTypeLU]],LegTypeLookup,2,FALSE),"")</f>
        <v>#N/A</v>
      </c>
      <c r="Y18" s="2" t="e">
        <f>IF(Tabelle_ExterneDaten_111[[#This Row],[CurrencyLU]]&lt;&gt;"",VLOOKUP(Tabelle_ExterneDaten_111[[#This Row],[CurrencyLU]],CurrencyLookup,2,FALSE),"")</f>
        <v>#N/A</v>
      </c>
      <c r="Z18" s="2" t="e">
        <f>IF(Tabelle_ExterneDaten_111[[#This Row],[PaymentConventionLU]]&lt;&gt;"",VLOOKUP(Tabelle_ExterneDaten_111[[#This Row],[PaymentConventionLU]],PaymentConventionLookup,2,FALSE),"")</f>
        <v>#N/A</v>
      </c>
      <c r="AA18" s="2" t="e">
        <f>IF(Tabelle_ExterneDaten_111[[#This Row],[DayCounterLU]]&lt;&gt;"",VLOOKUP(Tabelle_ExterneDaten_111[[#This Row],[DayCounterLU]],DayCounterLookup,2,FALSE),"")</f>
        <v>#N/A</v>
      </c>
      <c r="AB18" s="2" t="str">
        <f>IF(Tabelle_ExterneDaten_111[[#This Row],[NotionalInitialExchangeLU]]&lt;&gt;"",VLOOKUP(Tabelle_ExterneDaten_111[[#This Row],[NotionalInitialExchangeLU]],NotionalInitialExchangeLookup,2,FALSE),"")</f>
        <v/>
      </c>
      <c r="AC18" s="2" t="str">
        <f>IF(Tabelle_ExterneDaten_111[[#This Row],[NotionalFinalExchangeLU]]&lt;&gt;"",VLOOKUP(Tabelle_ExterneDaten_111[[#This Row],[NotionalFinalExchangeLU]],NotionalFinalExchangeLookup,2,FALSE),"")</f>
        <v/>
      </c>
      <c r="AD18" s="2" t="str">
        <f>IF(Tabelle_ExterneDaten_111[[#This Row],[NotionalAmortizingExchangeLU]]&lt;&gt;"",VLOOKUP(Tabelle_ExterneDaten_111[[#This Row],[NotionalAmortizingExchangeLU]],NotionalAmortizingExchangeLookup,2,FALSE),"")</f>
        <v/>
      </c>
      <c r="AE18" s="2" t="str">
        <f>IF(Tabelle_ExterneDaten_111[[#This Row],[FXResetForeignCurrencyLU]]&lt;&gt;"",VLOOKUP(Tabelle_ExterneDaten_111[[#This Row],[FXResetForeignCurrencyLU]],FXResetForeignCurrencyLookup,2,FALSE),"")</f>
        <v/>
      </c>
      <c r="AF18" s="2" t="str">
        <f>IF(Tabelle_ExterneDaten_111[[#This Row],[FXResetFXIndexLU]]&lt;&gt;"",VLOOKUP(Tabelle_ExterneDaten_111[[#This Row],[FXResetFXIndexLU]],FXResetFXIndexLookup,2,FALSE),"")</f>
        <v/>
      </c>
      <c r="AG18" s="2" t="str">
        <f>IF(Tabelle_ExterneDaten_111[[#This Row],[FloatingLegIndexNameLU]]&lt;&gt;"",VLOOKUP(Tabelle_ExterneDaten_111[[#This Row],[FloatingLegIndexNameLU]],FloatingLegIndexNameLookup,2,FALSE),"")</f>
        <v/>
      </c>
      <c r="AH18" s="2" t="str">
        <f>IF(Tabelle_ExterneDaten_111[[#This Row],[FloatingLegIsInArrearsLU]]&lt;&gt;"",VLOOKUP(Tabelle_ExterneDaten_111[[#This Row],[FloatingLegIsInArrearsLU]],FloatingLegIsInArrearsLookup,2,FALSE),"")</f>
        <v/>
      </c>
      <c r="AI18" s="2" t="str">
        <f>IF(Tabelle_ExterneDaten_111[[#This Row],[FloatingLegIsAveragedLU]]&lt;&gt;"",VLOOKUP(Tabelle_ExterneDaten_111[[#This Row],[FloatingLegIsAveragedLU]],FloatingLegIsAveragedLookup,2,FALSE),"")</f>
        <v/>
      </c>
      <c r="AJ18" s="2" t="str">
        <f>IF(Tabelle_ExterneDaten_111[[#This Row],[FloatingLegIsNotResettingXCCYLU]]&lt;&gt;"",VLOOKUP(Tabelle_ExterneDaten_111[[#This Row],[FloatingLegIsNotResettingXCCYLU]],FloatingLegIsNotResettingXCCYLookup,2,FALSE),"")</f>
        <v/>
      </c>
    </row>
    <row r="19" spans="2:36" x14ac:dyDescent="0.25">
      <c r="B19" s="2">
        <v>1018</v>
      </c>
      <c r="C19" s="2" t="s">
        <v>253</v>
      </c>
      <c r="D19" s="2" t="s">
        <v>330</v>
      </c>
      <c r="E19" s="2" t="s">
        <v>380</v>
      </c>
      <c r="F19" s="2" t="s">
        <v>307</v>
      </c>
      <c r="G19" s="2" t="s">
        <v>384</v>
      </c>
      <c r="H19" s="2" t="s">
        <v>388</v>
      </c>
      <c r="I19" s="2"/>
      <c r="J19" s="2"/>
      <c r="K19" s="2"/>
      <c r="L19" s="2"/>
      <c r="M19" s="2"/>
      <c r="N19" s="2"/>
      <c r="O19" s="2"/>
      <c r="P19" s="2" t="s">
        <v>394</v>
      </c>
      <c r="Q19" s="2" t="s">
        <v>329</v>
      </c>
      <c r="R19" s="2">
        <v>2</v>
      </c>
      <c r="S19" s="2"/>
      <c r="T19" s="2"/>
      <c r="U19" s="2"/>
      <c r="V19" s="2" t="e">
        <f>IF(Tabelle_ExterneDaten_111[[#This Row],[TradeIdLU]]&lt;&gt;"",VLOOKUP(Tabelle_ExterneDaten_111[[#This Row],[TradeIdLU]],TradeIdLookup,2,FALSE),"")</f>
        <v>#N/A</v>
      </c>
      <c r="W19" s="2" t="e">
        <f>IF(Tabelle_ExterneDaten_111[[#This Row],[PayerLU]]&lt;&gt;"",VLOOKUP(Tabelle_ExterneDaten_111[[#This Row],[PayerLU]],PayerLookup,2,FALSE),"")</f>
        <v>#N/A</v>
      </c>
      <c r="X19" s="2" t="e">
        <f>IF(Tabelle_ExterneDaten_111[[#This Row],[LegTypeLU]]&lt;&gt;"",VLOOKUP(Tabelle_ExterneDaten_111[[#This Row],[LegTypeLU]],LegTypeLookup,2,FALSE),"")</f>
        <v>#N/A</v>
      </c>
      <c r="Y19" s="2" t="e">
        <f>IF(Tabelle_ExterneDaten_111[[#This Row],[CurrencyLU]]&lt;&gt;"",VLOOKUP(Tabelle_ExterneDaten_111[[#This Row],[CurrencyLU]],CurrencyLookup,2,FALSE),"")</f>
        <v>#N/A</v>
      </c>
      <c r="Z19" s="2" t="e">
        <f>IF(Tabelle_ExterneDaten_111[[#This Row],[PaymentConventionLU]]&lt;&gt;"",VLOOKUP(Tabelle_ExterneDaten_111[[#This Row],[PaymentConventionLU]],PaymentConventionLookup,2,FALSE),"")</f>
        <v>#N/A</v>
      </c>
      <c r="AA19" s="2" t="e">
        <f>IF(Tabelle_ExterneDaten_111[[#This Row],[DayCounterLU]]&lt;&gt;"",VLOOKUP(Tabelle_ExterneDaten_111[[#This Row],[DayCounterLU]],DayCounterLookup,2,FALSE),"")</f>
        <v>#N/A</v>
      </c>
      <c r="AB19" s="2" t="str">
        <f>IF(Tabelle_ExterneDaten_111[[#This Row],[NotionalInitialExchangeLU]]&lt;&gt;"",VLOOKUP(Tabelle_ExterneDaten_111[[#This Row],[NotionalInitialExchangeLU]],NotionalInitialExchangeLookup,2,FALSE),"")</f>
        <v/>
      </c>
      <c r="AC19" s="2" t="str">
        <f>IF(Tabelle_ExterneDaten_111[[#This Row],[NotionalFinalExchangeLU]]&lt;&gt;"",VLOOKUP(Tabelle_ExterneDaten_111[[#This Row],[NotionalFinalExchangeLU]],NotionalFinalExchangeLookup,2,FALSE),"")</f>
        <v/>
      </c>
      <c r="AD19" s="2" t="str">
        <f>IF(Tabelle_ExterneDaten_111[[#This Row],[NotionalAmortizingExchangeLU]]&lt;&gt;"",VLOOKUP(Tabelle_ExterneDaten_111[[#This Row],[NotionalAmortizingExchangeLU]],NotionalAmortizingExchangeLookup,2,FALSE),"")</f>
        <v/>
      </c>
      <c r="AE19" s="2" t="str">
        <f>IF(Tabelle_ExterneDaten_111[[#This Row],[FXResetForeignCurrencyLU]]&lt;&gt;"",VLOOKUP(Tabelle_ExterneDaten_111[[#This Row],[FXResetForeignCurrencyLU]],FXResetForeignCurrencyLookup,2,FALSE),"")</f>
        <v/>
      </c>
      <c r="AF19" s="2" t="str">
        <f>IF(Tabelle_ExterneDaten_111[[#This Row],[FXResetFXIndexLU]]&lt;&gt;"",VLOOKUP(Tabelle_ExterneDaten_111[[#This Row],[FXResetFXIndexLU]],FXResetFXIndexLookup,2,FALSE),"")</f>
        <v/>
      </c>
      <c r="AG19" s="2" t="e">
        <f>IF(Tabelle_ExterneDaten_111[[#This Row],[FloatingLegIndexNameLU]]&lt;&gt;"",VLOOKUP(Tabelle_ExterneDaten_111[[#This Row],[FloatingLegIndexNameLU]],FloatingLegIndexNameLookup,2,FALSE),"")</f>
        <v>#N/A</v>
      </c>
      <c r="AH19" s="2" t="e">
        <f>IF(Tabelle_ExterneDaten_111[[#This Row],[FloatingLegIsInArrearsLU]]&lt;&gt;"",VLOOKUP(Tabelle_ExterneDaten_111[[#This Row],[FloatingLegIsInArrearsLU]],FloatingLegIsInArrearsLookup,2,FALSE),"")</f>
        <v>#N/A</v>
      </c>
      <c r="AI19" s="2" t="str">
        <f>IF(Tabelle_ExterneDaten_111[[#This Row],[FloatingLegIsAveragedLU]]&lt;&gt;"",VLOOKUP(Tabelle_ExterneDaten_111[[#This Row],[FloatingLegIsAveragedLU]],FloatingLegIsAveragedLookup,2,FALSE),"")</f>
        <v/>
      </c>
      <c r="AJ19" s="2" t="str">
        <f>IF(Tabelle_ExterneDaten_111[[#This Row],[FloatingLegIsNotResettingXCCYLU]]&lt;&gt;"",VLOOKUP(Tabelle_ExterneDaten_111[[#This Row],[FloatingLegIsNotResettingXCCYLU]],FloatingLegIsNotResettingXCCYLookup,2,FALSE),"")</f>
        <v/>
      </c>
    </row>
    <row r="20" spans="2:36" x14ac:dyDescent="0.25">
      <c r="B20" s="2">
        <v>1019</v>
      </c>
      <c r="C20" s="2" t="s">
        <v>255</v>
      </c>
      <c r="D20" s="2" t="s">
        <v>329</v>
      </c>
      <c r="E20" s="2" t="s">
        <v>379</v>
      </c>
      <c r="F20" s="2" t="s">
        <v>307</v>
      </c>
      <c r="G20" s="2" t="s">
        <v>382</v>
      </c>
      <c r="H20" s="2" t="s">
        <v>387</v>
      </c>
      <c r="I20" s="2"/>
      <c r="J20" s="2"/>
      <c r="K20" s="2"/>
      <c r="L20" s="2"/>
      <c r="M20" s="2"/>
      <c r="N20" s="2"/>
      <c r="O20" s="2"/>
      <c r="P20" s="2"/>
      <c r="Q20" s="2"/>
      <c r="R20" s="2"/>
      <c r="S20" s="2"/>
      <c r="T20" s="2"/>
      <c r="U20" s="2"/>
      <c r="V20" s="2" t="e">
        <f>IF(Tabelle_ExterneDaten_111[[#This Row],[TradeIdLU]]&lt;&gt;"",VLOOKUP(Tabelle_ExterneDaten_111[[#This Row],[TradeIdLU]],TradeIdLookup,2,FALSE),"")</f>
        <v>#N/A</v>
      </c>
      <c r="W20" s="2" t="e">
        <f>IF(Tabelle_ExterneDaten_111[[#This Row],[PayerLU]]&lt;&gt;"",VLOOKUP(Tabelle_ExterneDaten_111[[#This Row],[PayerLU]],PayerLookup,2,FALSE),"")</f>
        <v>#N/A</v>
      </c>
      <c r="X20" s="2" t="e">
        <f>IF(Tabelle_ExterneDaten_111[[#This Row],[LegTypeLU]]&lt;&gt;"",VLOOKUP(Tabelle_ExterneDaten_111[[#This Row],[LegTypeLU]],LegTypeLookup,2,FALSE),"")</f>
        <v>#N/A</v>
      </c>
      <c r="Y20" s="2" t="e">
        <f>IF(Tabelle_ExterneDaten_111[[#This Row],[CurrencyLU]]&lt;&gt;"",VLOOKUP(Tabelle_ExterneDaten_111[[#This Row],[CurrencyLU]],CurrencyLookup,2,FALSE),"")</f>
        <v>#N/A</v>
      </c>
      <c r="Z20" s="2" t="e">
        <f>IF(Tabelle_ExterneDaten_111[[#This Row],[PaymentConventionLU]]&lt;&gt;"",VLOOKUP(Tabelle_ExterneDaten_111[[#This Row],[PaymentConventionLU]],PaymentConventionLookup,2,FALSE),"")</f>
        <v>#N/A</v>
      </c>
      <c r="AA20" s="2" t="e">
        <f>IF(Tabelle_ExterneDaten_111[[#This Row],[DayCounterLU]]&lt;&gt;"",VLOOKUP(Tabelle_ExterneDaten_111[[#This Row],[DayCounterLU]],DayCounterLookup,2,FALSE),"")</f>
        <v>#N/A</v>
      </c>
      <c r="AB20" s="2" t="str">
        <f>IF(Tabelle_ExterneDaten_111[[#This Row],[NotionalInitialExchangeLU]]&lt;&gt;"",VLOOKUP(Tabelle_ExterneDaten_111[[#This Row],[NotionalInitialExchangeLU]],NotionalInitialExchangeLookup,2,FALSE),"")</f>
        <v/>
      </c>
      <c r="AC20" s="2" t="str">
        <f>IF(Tabelle_ExterneDaten_111[[#This Row],[NotionalFinalExchangeLU]]&lt;&gt;"",VLOOKUP(Tabelle_ExterneDaten_111[[#This Row],[NotionalFinalExchangeLU]],NotionalFinalExchangeLookup,2,FALSE),"")</f>
        <v/>
      </c>
      <c r="AD20" s="2" t="str">
        <f>IF(Tabelle_ExterneDaten_111[[#This Row],[NotionalAmortizingExchangeLU]]&lt;&gt;"",VLOOKUP(Tabelle_ExterneDaten_111[[#This Row],[NotionalAmortizingExchangeLU]],NotionalAmortizingExchangeLookup,2,FALSE),"")</f>
        <v/>
      </c>
      <c r="AE20" s="2" t="str">
        <f>IF(Tabelle_ExterneDaten_111[[#This Row],[FXResetForeignCurrencyLU]]&lt;&gt;"",VLOOKUP(Tabelle_ExterneDaten_111[[#This Row],[FXResetForeignCurrencyLU]],FXResetForeignCurrencyLookup,2,FALSE),"")</f>
        <v/>
      </c>
      <c r="AF20" s="2" t="str">
        <f>IF(Tabelle_ExterneDaten_111[[#This Row],[FXResetFXIndexLU]]&lt;&gt;"",VLOOKUP(Tabelle_ExterneDaten_111[[#This Row],[FXResetFXIndexLU]],FXResetFXIndexLookup,2,FALSE),"")</f>
        <v/>
      </c>
      <c r="AG20" s="2" t="str">
        <f>IF(Tabelle_ExterneDaten_111[[#This Row],[FloatingLegIndexNameLU]]&lt;&gt;"",VLOOKUP(Tabelle_ExterneDaten_111[[#This Row],[FloatingLegIndexNameLU]],FloatingLegIndexNameLookup,2,FALSE),"")</f>
        <v/>
      </c>
      <c r="AH20" s="2" t="str">
        <f>IF(Tabelle_ExterneDaten_111[[#This Row],[FloatingLegIsInArrearsLU]]&lt;&gt;"",VLOOKUP(Tabelle_ExterneDaten_111[[#This Row],[FloatingLegIsInArrearsLU]],FloatingLegIsInArrearsLookup,2,FALSE),"")</f>
        <v/>
      </c>
      <c r="AI20" s="2" t="str">
        <f>IF(Tabelle_ExterneDaten_111[[#This Row],[FloatingLegIsAveragedLU]]&lt;&gt;"",VLOOKUP(Tabelle_ExterneDaten_111[[#This Row],[FloatingLegIsAveragedLU]],FloatingLegIsAveragedLookup,2,FALSE),"")</f>
        <v/>
      </c>
      <c r="AJ20" s="2" t="str">
        <f>IF(Tabelle_ExterneDaten_111[[#This Row],[FloatingLegIsNotResettingXCCYLU]]&lt;&gt;"",VLOOKUP(Tabelle_ExterneDaten_111[[#This Row],[FloatingLegIsNotResettingXCCYLU]],FloatingLegIsNotResettingXCCYLookup,2,FALSE),"")</f>
        <v/>
      </c>
    </row>
    <row r="21" spans="2:36" x14ac:dyDescent="0.25">
      <c r="B21" s="2">
        <v>1020</v>
      </c>
      <c r="C21" s="2" t="s">
        <v>255</v>
      </c>
      <c r="D21" s="2" t="s">
        <v>330</v>
      </c>
      <c r="E21" s="2" t="s">
        <v>380</v>
      </c>
      <c r="F21" s="2" t="s">
        <v>307</v>
      </c>
      <c r="G21" s="2" t="s">
        <v>384</v>
      </c>
      <c r="H21" s="2" t="s">
        <v>388</v>
      </c>
      <c r="I21" s="2"/>
      <c r="J21" s="2"/>
      <c r="K21" s="2"/>
      <c r="L21" s="2"/>
      <c r="M21" s="2"/>
      <c r="N21" s="2"/>
      <c r="O21" s="2"/>
      <c r="P21" s="2" t="s">
        <v>394</v>
      </c>
      <c r="Q21" s="2" t="s">
        <v>329</v>
      </c>
      <c r="R21" s="2">
        <v>2</v>
      </c>
      <c r="S21" s="2"/>
      <c r="T21" s="2"/>
      <c r="U21" s="2"/>
      <c r="V21" s="2" t="e">
        <f>IF(Tabelle_ExterneDaten_111[[#This Row],[TradeIdLU]]&lt;&gt;"",VLOOKUP(Tabelle_ExterneDaten_111[[#This Row],[TradeIdLU]],TradeIdLookup,2,FALSE),"")</f>
        <v>#N/A</v>
      </c>
      <c r="W21" s="2" t="e">
        <f>IF(Tabelle_ExterneDaten_111[[#This Row],[PayerLU]]&lt;&gt;"",VLOOKUP(Tabelle_ExterneDaten_111[[#This Row],[PayerLU]],PayerLookup,2,FALSE),"")</f>
        <v>#N/A</v>
      </c>
      <c r="X21" s="2" t="e">
        <f>IF(Tabelle_ExterneDaten_111[[#This Row],[LegTypeLU]]&lt;&gt;"",VLOOKUP(Tabelle_ExterneDaten_111[[#This Row],[LegTypeLU]],LegTypeLookup,2,FALSE),"")</f>
        <v>#N/A</v>
      </c>
      <c r="Y21" s="2" t="e">
        <f>IF(Tabelle_ExterneDaten_111[[#This Row],[CurrencyLU]]&lt;&gt;"",VLOOKUP(Tabelle_ExterneDaten_111[[#This Row],[CurrencyLU]],CurrencyLookup,2,FALSE),"")</f>
        <v>#N/A</v>
      </c>
      <c r="Z21" s="2" t="e">
        <f>IF(Tabelle_ExterneDaten_111[[#This Row],[PaymentConventionLU]]&lt;&gt;"",VLOOKUP(Tabelle_ExterneDaten_111[[#This Row],[PaymentConventionLU]],PaymentConventionLookup,2,FALSE),"")</f>
        <v>#N/A</v>
      </c>
      <c r="AA21" s="2" t="e">
        <f>IF(Tabelle_ExterneDaten_111[[#This Row],[DayCounterLU]]&lt;&gt;"",VLOOKUP(Tabelle_ExterneDaten_111[[#This Row],[DayCounterLU]],DayCounterLookup,2,FALSE),"")</f>
        <v>#N/A</v>
      </c>
      <c r="AB21" s="2" t="str">
        <f>IF(Tabelle_ExterneDaten_111[[#This Row],[NotionalInitialExchangeLU]]&lt;&gt;"",VLOOKUP(Tabelle_ExterneDaten_111[[#This Row],[NotionalInitialExchangeLU]],NotionalInitialExchangeLookup,2,FALSE),"")</f>
        <v/>
      </c>
      <c r="AC21" s="2" t="str">
        <f>IF(Tabelle_ExterneDaten_111[[#This Row],[NotionalFinalExchangeLU]]&lt;&gt;"",VLOOKUP(Tabelle_ExterneDaten_111[[#This Row],[NotionalFinalExchangeLU]],NotionalFinalExchangeLookup,2,FALSE),"")</f>
        <v/>
      </c>
      <c r="AD21" s="2" t="str">
        <f>IF(Tabelle_ExterneDaten_111[[#This Row],[NotionalAmortizingExchangeLU]]&lt;&gt;"",VLOOKUP(Tabelle_ExterneDaten_111[[#This Row],[NotionalAmortizingExchangeLU]],NotionalAmortizingExchangeLookup,2,FALSE),"")</f>
        <v/>
      </c>
      <c r="AE21" s="2" t="str">
        <f>IF(Tabelle_ExterneDaten_111[[#This Row],[FXResetForeignCurrencyLU]]&lt;&gt;"",VLOOKUP(Tabelle_ExterneDaten_111[[#This Row],[FXResetForeignCurrencyLU]],FXResetForeignCurrencyLookup,2,FALSE),"")</f>
        <v/>
      </c>
      <c r="AF21" s="2" t="str">
        <f>IF(Tabelle_ExterneDaten_111[[#This Row],[FXResetFXIndexLU]]&lt;&gt;"",VLOOKUP(Tabelle_ExterneDaten_111[[#This Row],[FXResetFXIndexLU]],FXResetFXIndexLookup,2,FALSE),"")</f>
        <v/>
      </c>
      <c r="AG21" s="2" t="e">
        <f>IF(Tabelle_ExterneDaten_111[[#This Row],[FloatingLegIndexNameLU]]&lt;&gt;"",VLOOKUP(Tabelle_ExterneDaten_111[[#This Row],[FloatingLegIndexNameLU]],FloatingLegIndexNameLookup,2,FALSE),"")</f>
        <v>#N/A</v>
      </c>
      <c r="AH21" s="2" t="e">
        <f>IF(Tabelle_ExterneDaten_111[[#This Row],[FloatingLegIsInArrearsLU]]&lt;&gt;"",VLOOKUP(Tabelle_ExterneDaten_111[[#This Row],[FloatingLegIsInArrearsLU]],FloatingLegIsInArrearsLookup,2,FALSE),"")</f>
        <v>#N/A</v>
      </c>
      <c r="AI21" s="2" t="str">
        <f>IF(Tabelle_ExterneDaten_111[[#This Row],[FloatingLegIsAveragedLU]]&lt;&gt;"",VLOOKUP(Tabelle_ExterneDaten_111[[#This Row],[FloatingLegIsAveragedLU]],FloatingLegIsAveragedLookup,2,FALSE),"")</f>
        <v/>
      </c>
      <c r="AJ21" s="2" t="str">
        <f>IF(Tabelle_ExterneDaten_111[[#This Row],[FloatingLegIsNotResettingXCCYLU]]&lt;&gt;"",VLOOKUP(Tabelle_ExterneDaten_111[[#This Row],[FloatingLegIsNotResettingXCCYLU]],FloatingLegIsNotResettingXCCYLookup,2,FALSE),"")</f>
        <v/>
      </c>
    </row>
    <row r="22" spans="2:36" x14ac:dyDescent="0.25">
      <c r="B22" s="2">
        <v>1021</v>
      </c>
      <c r="C22" s="2" t="s">
        <v>257</v>
      </c>
      <c r="D22" s="2" t="s">
        <v>329</v>
      </c>
      <c r="E22" s="2" t="s">
        <v>379</v>
      </c>
      <c r="F22" s="2" t="s">
        <v>307</v>
      </c>
      <c r="G22" s="2" t="s">
        <v>382</v>
      </c>
      <c r="H22" s="2" t="s">
        <v>387</v>
      </c>
      <c r="I22" s="2"/>
      <c r="J22" s="2"/>
      <c r="K22" s="2"/>
      <c r="L22" s="2"/>
      <c r="M22" s="2"/>
      <c r="N22" s="2"/>
      <c r="O22" s="2"/>
      <c r="P22" s="2"/>
      <c r="Q22" s="2"/>
      <c r="R22" s="2"/>
      <c r="S22" s="2"/>
      <c r="T22" s="2"/>
      <c r="U22" s="2"/>
      <c r="V22" s="2" t="e">
        <f>IF(Tabelle_ExterneDaten_111[[#This Row],[TradeIdLU]]&lt;&gt;"",VLOOKUP(Tabelle_ExterneDaten_111[[#This Row],[TradeIdLU]],TradeIdLookup,2,FALSE),"")</f>
        <v>#N/A</v>
      </c>
      <c r="W22" s="2" t="e">
        <f>IF(Tabelle_ExterneDaten_111[[#This Row],[PayerLU]]&lt;&gt;"",VLOOKUP(Tabelle_ExterneDaten_111[[#This Row],[PayerLU]],PayerLookup,2,FALSE),"")</f>
        <v>#N/A</v>
      </c>
      <c r="X22" s="2" t="e">
        <f>IF(Tabelle_ExterneDaten_111[[#This Row],[LegTypeLU]]&lt;&gt;"",VLOOKUP(Tabelle_ExterneDaten_111[[#This Row],[LegTypeLU]],LegTypeLookup,2,FALSE),"")</f>
        <v>#N/A</v>
      </c>
      <c r="Y22" s="2" t="e">
        <f>IF(Tabelle_ExterneDaten_111[[#This Row],[CurrencyLU]]&lt;&gt;"",VLOOKUP(Tabelle_ExterneDaten_111[[#This Row],[CurrencyLU]],CurrencyLookup,2,FALSE),"")</f>
        <v>#N/A</v>
      </c>
      <c r="Z22" s="2" t="e">
        <f>IF(Tabelle_ExterneDaten_111[[#This Row],[PaymentConventionLU]]&lt;&gt;"",VLOOKUP(Tabelle_ExterneDaten_111[[#This Row],[PaymentConventionLU]],PaymentConventionLookup,2,FALSE),"")</f>
        <v>#N/A</v>
      </c>
      <c r="AA22" s="2" t="e">
        <f>IF(Tabelle_ExterneDaten_111[[#This Row],[DayCounterLU]]&lt;&gt;"",VLOOKUP(Tabelle_ExterneDaten_111[[#This Row],[DayCounterLU]],DayCounterLookup,2,FALSE),"")</f>
        <v>#N/A</v>
      </c>
      <c r="AB22" s="2" t="str">
        <f>IF(Tabelle_ExterneDaten_111[[#This Row],[NotionalInitialExchangeLU]]&lt;&gt;"",VLOOKUP(Tabelle_ExterneDaten_111[[#This Row],[NotionalInitialExchangeLU]],NotionalInitialExchangeLookup,2,FALSE),"")</f>
        <v/>
      </c>
      <c r="AC22" s="2" t="str">
        <f>IF(Tabelle_ExterneDaten_111[[#This Row],[NotionalFinalExchangeLU]]&lt;&gt;"",VLOOKUP(Tabelle_ExterneDaten_111[[#This Row],[NotionalFinalExchangeLU]],NotionalFinalExchangeLookup,2,FALSE),"")</f>
        <v/>
      </c>
      <c r="AD22" s="2" t="str">
        <f>IF(Tabelle_ExterneDaten_111[[#This Row],[NotionalAmortizingExchangeLU]]&lt;&gt;"",VLOOKUP(Tabelle_ExterneDaten_111[[#This Row],[NotionalAmortizingExchangeLU]],NotionalAmortizingExchangeLookup,2,FALSE),"")</f>
        <v/>
      </c>
      <c r="AE22" s="2" t="str">
        <f>IF(Tabelle_ExterneDaten_111[[#This Row],[FXResetForeignCurrencyLU]]&lt;&gt;"",VLOOKUP(Tabelle_ExterneDaten_111[[#This Row],[FXResetForeignCurrencyLU]],FXResetForeignCurrencyLookup,2,FALSE),"")</f>
        <v/>
      </c>
      <c r="AF22" s="2" t="str">
        <f>IF(Tabelle_ExterneDaten_111[[#This Row],[FXResetFXIndexLU]]&lt;&gt;"",VLOOKUP(Tabelle_ExterneDaten_111[[#This Row],[FXResetFXIndexLU]],FXResetFXIndexLookup,2,FALSE),"")</f>
        <v/>
      </c>
      <c r="AG22" s="2" t="str">
        <f>IF(Tabelle_ExterneDaten_111[[#This Row],[FloatingLegIndexNameLU]]&lt;&gt;"",VLOOKUP(Tabelle_ExterneDaten_111[[#This Row],[FloatingLegIndexNameLU]],FloatingLegIndexNameLookup,2,FALSE),"")</f>
        <v/>
      </c>
      <c r="AH22" s="2" t="str">
        <f>IF(Tabelle_ExterneDaten_111[[#This Row],[FloatingLegIsInArrearsLU]]&lt;&gt;"",VLOOKUP(Tabelle_ExterneDaten_111[[#This Row],[FloatingLegIsInArrearsLU]],FloatingLegIsInArrearsLookup,2,FALSE),"")</f>
        <v/>
      </c>
      <c r="AI22" s="2" t="str">
        <f>IF(Tabelle_ExterneDaten_111[[#This Row],[FloatingLegIsAveragedLU]]&lt;&gt;"",VLOOKUP(Tabelle_ExterneDaten_111[[#This Row],[FloatingLegIsAveragedLU]],FloatingLegIsAveragedLookup,2,FALSE),"")</f>
        <v/>
      </c>
      <c r="AJ22" s="2" t="str">
        <f>IF(Tabelle_ExterneDaten_111[[#This Row],[FloatingLegIsNotResettingXCCYLU]]&lt;&gt;"",VLOOKUP(Tabelle_ExterneDaten_111[[#This Row],[FloatingLegIsNotResettingXCCYLU]],FloatingLegIsNotResettingXCCYLookup,2,FALSE),"")</f>
        <v/>
      </c>
    </row>
    <row r="23" spans="2:36" x14ac:dyDescent="0.25">
      <c r="B23" s="2">
        <v>1022</v>
      </c>
      <c r="C23" s="2" t="s">
        <v>257</v>
      </c>
      <c r="D23" s="2" t="s">
        <v>330</v>
      </c>
      <c r="E23" s="2" t="s">
        <v>380</v>
      </c>
      <c r="F23" s="2" t="s">
        <v>307</v>
      </c>
      <c r="G23" s="2" t="s">
        <v>384</v>
      </c>
      <c r="H23" s="2" t="s">
        <v>388</v>
      </c>
      <c r="I23" s="2"/>
      <c r="J23" s="2"/>
      <c r="K23" s="2"/>
      <c r="L23" s="2"/>
      <c r="M23" s="2"/>
      <c r="N23" s="2"/>
      <c r="O23" s="2"/>
      <c r="P23" s="2" t="s">
        <v>394</v>
      </c>
      <c r="Q23" s="2" t="s">
        <v>329</v>
      </c>
      <c r="R23" s="2">
        <v>2</v>
      </c>
      <c r="S23" s="2"/>
      <c r="T23" s="2"/>
      <c r="U23" s="2"/>
      <c r="V23" s="2" t="e">
        <f>IF(Tabelle_ExterneDaten_111[[#This Row],[TradeIdLU]]&lt;&gt;"",VLOOKUP(Tabelle_ExterneDaten_111[[#This Row],[TradeIdLU]],TradeIdLookup,2,FALSE),"")</f>
        <v>#N/A</v>
      </c>
      <c r="W23" s="2" t="e">
        <f>IF(Tabelle_ExterneDaten_111[[#This Row],[PayerLU]]&lt;&gt;"",VLOOKUP(Tabelle_ExterneDaten_111[[#This Row],[PayerLU]],PayerLookup,2,FALSE),"")</f>
        <v>#N/A</v>
      </c>
      <c r="X23" s="2" t="e">
        <f>IF(Tabelle_ExterneDaten_111[[#This Row],[LegTypeLU]]&lt;&gt;"",VLOOKUP(Tabelle_ExterneDaten_111[[#This Row],[LegTypeLU]],LegTypeLookup,2,FALSE),"")</f>
        <v>#N/A</v>
      </c>
      <c r="Y23" s="2" t="e">
        <f>IF(Tabelle_ExterneDaten_111[[#This Row],[CurrencyLU]]&lt;&gt;"",VLOOKUP(Tabelle_ExterneDaten_111[[#This Row],[CurrencyLU]],CurrencyLookup,2,FALSE),"")</f>
        <v>#N/A</v>
      </c>
      <c r="Z23" s="2" t="e">
        <f>IF(Tabelle_ExterneDaten_111[[#This Row],[PaymentConventionLU]]&lt;&gt;"",VLOOKUP(Tabelle_ExterneDaten_111[[#This Row],[PaymentConventionLU]],PaymentConventionLookup,2,FALSE),"")</f>
        <v>#N/A</v>
      </c>
      <c r="AA23" s="2" t="e">
        <f>IF(Tabelle_ExterneDaten_111[[#This Row],[DayCounterLU]]&lt;&gt;"",VLOOKUP(Tabelle_ExterneDaten_111[[#This Row],[DayCounterLU]],DayCounterLookup,2,FALSE),"")</f>
        <v>#N/A</v>
      </c>
      <c r="AB23" s="2" t="str">
        <f>IF(Tabelle_ExterneDaten_111[[#This Row],[NotionalInitialExchangeLU]]&lt;&gt;"",VLOOKUP(Tabelle_ExterneDaten_111[[#This Row],[NotionalInitialExchangeLU]],NotionalInitialExchangeLookup,2,FALSE),"")</f>
        <v/>
      </c>
      <c r="AC23" s="2" t="str">
        <f>IF(Tabelle_ExterneDaten_111[[#This Row],[NotionalFinalExchangeLU]]&lt;&gt;"",VLOOKUP(Tabelle_ExterneDaten_111[[#This Row],[NotionalFinalExchangeLU]],NotionalFinalExchangeLookup,2,FALSE),"")</f>
        <v/>
      </c>
      <c r="AD23" s="2" t="str">
        <f>IF(Tabelle_ExterneDaten_111[[#This Row],[NotionalAmortizingExchangeLU]]&lt;&gt;"",VLOOKUP(Tabelle_ExterneDaten_111[[#This Row],[NotionalAmortizingExchangeLU]],NotionalAmortizingExchangeLookup,2,FALSE),"")</f>
        <v/>
      </c>
      <c r="AE23" s="2" t="str">
        <f>IF(Tabelle_ExterneDaten_111[[#This Row],[FXResetForeignCurrencyLU]]&lt;&gt;"",VLOOKUP(Tabelle_ExterneDaten_111[[#This Row],[FXResetForeignCurrencyLU]],FXResetForeignCurrencyLookup,2,FALSE),"")</f>
        <v/>
      </c>
      <c r="AF23" s="2" t="str">
        <f>IF(Tabelle_ExterneDaten_111[[#This Row],[FXResetFXIndexLU]]&lt;&gt;"",VLOOKUP(Tabelle_ExterneDaten_111[[#This Row],[FXResetFXIndexLU]],FXResetFXIndexLookup,2,FALSE),"")</f>
        <v/>
      </c>
      <c r="AG23" s="2" t="e">
        <f>IF(Tabelle_ExterneDaten_111[[#This Row],[FloatingLegIndexNameLU]]&lt;&gt;"",VLOOKUP(Tabelle_ExterneDaten_111[[#This Row],[FloatingLegIndexNameLU]],FloatingLegIndexNameLookup,2,FALSE),"")</f>
        <v>#N/A</v>
      </c>
      <c r="AH23" s="2" t="e">
        <f>IF(Tabelle_ExterneDaten_111[[#This Row],[FloatingLegIsInArrearsLU]]&lt;&gt;"",VLOOKUP(Tabelle_ExterneDaten_111[[#This Row],[FloatingLegIsInArrearsLU]],FloatingLegIsInArrearsLookup,2,FALSE),"")</f>
        <v>#N/A</v>
      </c>
      <c r="AI23" s="2" t="str">
        <f>IF(Tabelle_ExterneDaten_111[[#This Row],[FloatingLegIsAveragedLU]]&lt;&gt;"",VLOOKUP(Tabelle_ExterneDaten_111[[#This Row],[FloatingLegIsAveragedLU]],FloatingLegIsAveragedLookup,2,FALSE),"")</f>
        <v/>
      </c>
      <c r="AJ23" s="2" t="str">
        <f>IF(Tabelle_ExterneDaten_111[[#This Row],[FloatingLegIsNotResettingXCCYLU]]&lt;&gt;"",VLOOKUP(Tabelle_ExterneDaten_111[[#This Row],[FloatingLegIsNotResettingXCCYLU]],FloatingLegIsNotResettingXCCYLookup,2,FALSE),"")</f>
        <v/>
      </c>
    </row>
    <row r="24" spans="2:36" x14ac:dyDescent="0.25">
      <c r="B24" s="2">
        <v>1023</v>
      </c>
      <c r="C24" s="2" t="s">
        <v>259</v>
      </c>
      <c r="D24" s="2" t="s">
        <v>329</v>
      </c>
      <c r="E24" s="2" t="s">
        <v>379</v>
      </c>
      <c r="F24" s="2" t="s">
        <v>307</v>
      </c>
      <c r="G24" s="2" t="s">
        <v>382</v>
      </c>
      <c r="H24" s="2" t="s">
        <v>387</v>
      </c>
      <c r="I24" s="2"/>
      <c r="J24" s="2"/>
      <c r="K24" s="2"/>
      <c r="L24" s="2"/>
      <c r="M24" s="2"/>
      <c r="N24" s="2"/>
      <c r="O24" s="2"/>
      <c r="P24" s="2"/>
      <c r="Q24" s="2"/>
      <c r="R24" s="2"/>
      <c r="S24" s="2"/>
      <c r="T24" s="2"/>
      <c r="U24" s="2"/>
      <c r="V24" s="2" t="e">
        <f>IF(Tabelle_ExterneDaten_111[[#This Row],[TradeIdLU]]&lt;&gt;"",VLOOKUP(Tabelle_ExterneDaten_111[[#This Row],[TradeIdLU]],TradeIdLookup,2,FALSE),"")</f>
        <v>#N/A</v>
      </c>
      <c r="W24" s="2" t="e">
        <f>IF(Tabelle_ExterneDaten_111[[#This Row],[PayerLU]]&lt;&gt;"",VLOOKUP(Tabelle_ExterneDaten_111[[#This Row],[PayerLU]],PayerLookup,2,FALSE),"")</f>
        <v>#N/A</v>
      </c>
      <c r="X24" s="2" t="e">
        <f>IF(Tabelle_ExterneDaten_111[[#This Row],[LegTypeLU]]&lt;&gt;"",VLOOKUP(Tabelle_ExterneDaten_111[[#This Row],[LegTypeLU]],LegTypeLookup,2,FALSE),"")</f>
        <v>#N/A</v>
      </c>
      <c r="Y24" s="2" t="e">
        <f>IF(Tabelle_ExterneDaten_111[[#This Row],[CurrencyLU]]&lt;&gt;"",VLOOKUP(Tabelle_ExterneDaten_111[[#This Row],[CurrencyLU]],CurrencyLookup,2,FALSE),"")</f>
        <v>#N/A</v>
      </c>
      <c r="Z24" s="2" t="e">
        <f>IF(Tabelle_ExterneDaten_111[[#This Row],[PaymentConventionLU]]&lt;&gt;"",VLOOKUP(Tabelle_ExterneDaten_111[[#This Row],[PaymentConventionLU]],PaymentConventionLookup,2,FALSE),"")</f>
        <v>#N/A</v>
      </c>
      <c r="AA24" s="2" t="e">
        <f>IF(Tabelle_ExterneDaten_111[[#This Row],[DayCounterLU]]&lt;&gt;"",VLOOKUP(Tabelle_ExterneDaten_111[[#This Row],[DayCounterLU]],DayCounterLookup,2,FALSE),"")</f>
        <v>#N/A</v>
      </c>
      <c r="AB24" s="2" t="str">
        <f>IF(Tabelle_ExterneDaten_111[[#This Row],[NotionalInitialExchangeLU]]&lt;&gt;"",VLOOKUP(Tabelle_ExterneDaten_111[[#This Row],[NotionalInitialExchangeLU]],NotionalInitialExchangeLookup,2,FALSE),"")</f>
        <v/>
      </c>
      <c r="AC24" s="2" t="str">
        <f>IF(Tabelle_ExterneDaten_111[[#This Row],[NotionalFinalExchangeLU]]&lt;&gt;"",VLOOKUP(Tabelle_ExterneDaten_111[[#This Row],[NotionalFinalExchangeLU]],NotionalFinalExchangeLookup,2,FALSE),"")</f>
        <v/>
      </c>
      <c r="AD24" s="2" t="str">
        <f>IF(Tabelle_ExterneDaten_111[[#This Row],[NotionalAmortizingExchangeLU]]&lt;&gt;"",VLOOKUP(Tabelle_ExterneDaten_111[[#This Row],[NotionalAmortizingExchangeLU]],NotionalAmortizingExchangeLookup,2,FALSE),"")</f>
        <v/>
      </c>
      <c r="AE24" s="2" t="str">
        <f>IF(Tabelle_ExterneDaten_111[[#This Row],[FXResetForeignCurrencyLU]]&lt;&gt;"",VLOOKUP(Tabelle_ExterneDaten_111[[#This Row],[FXResetForeignCurrencyLU]],FXResetForeignCurrencyLookup,2,FALSE),"")</f>
        <v/>
      </c>
      <c r="AF24" s="2" t="str">
        <f>IF(Tabelle_ExterneDaten_111[[#This Row],[FXResetFXIndexLU]]&lt;&gt;"",VLOOKUP(Tabelle_ExterneDaten_111[[#This Row],[FXResetFXIndexLU]],FXResetFXIndexLookup,2,FALSE),"")</f>
        <v/>
      </c>
      <c r="AG24" s="2" t="str">
        <f>IF(Tabelle_ExterneDaten_111[[#This Row],[FloatingLegIndexNameLU]]&lt;&gt;"",VLOOKUP(Tabelle_ExterneDaten_111[[#This Row],[FloatingLegIndexNameLU]],FloatingLegIndexNameLookup,2,FALSE),"")</f>
        <v/>
      </c>
      <c r="AH24" s="2" t="str">
        <f>IF(Tabelle_ExterneDaten_111[[#This Row],[FloatingLegIsInArrearsLU]]&lt;&gt;"",VLOOKUP(Tabelle_ExterneDaten_111[[#This Row],[FloatingLegIsInArrearsLU]],FloatingLegIsInArrearsLookup,2,FALSE),"")</f>
        <v/>
      </c>
      <c r="AI24" s="2" t="str">
        <f>IF(Tabelle_ExterneDaten_111[[#This Row],[FloatingLegIsAveragedLU]]&lt;&gt;"",VLOOKUP(Tabelle_ExterneDaten_111[[#This Row],[FloatingLegIsAveragedLU]],FloatingLegIsAveragedLookup,2,FALSE),"")</f>
        <v/>
      </c>
      <c r="AJ24" s="2" t="str">
        <f>IF(Tabelle_ExterneDaten_111[[#This Row],[FloatingLegIsNotResettingXCCYLU]]&lt;&gt;"",VLOOKUP(Tabelle_ExterneDaten_111[[#This Row],[FloatingLegIsNotResettingXCCYLU]],FloatingLegIsNotResettingXCCYLookup,2,FALSE),"")</f>
        <v/>
      </c>
    </row>
    <row r="25" spans="2:36" x14ac:dyDescent="0.25">
      <c r="B25" s="2">
        <v>1024</v>
      </c>
      <c r="C25" s="2" t="s">
        <v>259</v>
      </c>
      <c r="D25" s="2" t="s">
        <v>330</v>
      </c>
      <c r="E25" s="2" t="s">
        <v>380</v>
      </c>
      <c r="F25" s="2" t="s">
        <v>307</v>
      </c>
      <c r="G25" s="2" t="s">
        <v>384</v>
      </c>
      <c r="H25" s="2" t="s">
        <v>388</v>
      </c>
      <c r="I25" s="2"/>
      <c r="J25" s="2"/>
      <c r="K25" s="2"/>
      <c r="L25" s="2"/>
      <c r="M25" s="2"/>
      <c r="N25" s="2"/>
      <c r="O25" s="2"/>
      <c r="P25" s="2" t="s">
        <v>394</v>
      </c>
      <c r="Q25" s="2" t="s">
        <v>329</v>
      </c>
      <c r="R25" s="2">
        <v>2</v>
      </c>
      <c r="S25" s="2"/>
      <c r="T25" s="2"/>
      <c r="U25" s="2"/>
      <c r="V25" s="2" t="e">
        <f>IF(Tabelle_ExterneDaten_111[[#This Row],[TradeIdLU]]&lt;&gt;"",VLOOKUP(Tabelle_ExterneDaten_111[[#This Row],[TradeIdLU]],TradeIdLookup,2,FALSE),"")</f>
        <v>#N/A</v>
      </c>
      <c r="W25" s="2" t="e">
        <f>IF(Tabelle_ExterneDaten_111[[#This Row],[PayerLU]]&lt;&gt;"",VLOOKUP(Tabelle_ExterneDaten_111[[#This Row],[PayerLU]],PayerLookup,2,FALSE),"")</f>
        <v>#N/A</v>
      </c>
      <c r="X25" s="2" t="e">
        <f>IF(Tabelle_ExterneDaten_111[[#This Row],[LegTypeLU]]&lt;&gt;"",VLOOKUP(Tabelle_ExterneDaten_111[[#This Row],[LegTypeLU]],LegTypeLookup,2,FALSE),"")</f>
        <v>#N/A</v>
      </c>
      <c r="Y25" s="2" t="e">
        <f>IF(Tabelle_ExterneDaten_111[[#This Row],[CurrencyLU]]&lt;&gt;"",VLOOKUP(Tabelle_ExterneDaten_111[[#This Row],[CurrencyLU]],CurrencyLookup,2,FALSE),"")</f>
        <v>#N/A</v>
      </c>
      <c r="Z25" s="2" t="e">
        <f>IF(Tabelle_ExterneDaten_111[[#This Row],[PaymentConventionLU]]&lt;&gt;"",VLOOKUP(Tabelle_ExterneDaten_111[[#This Row],[PaymentConventionLU]],PaymentConventionLookup,2,FALSE),"")</f>
        <v>#N/A</v>
      </c>
      <c r="AA25" s="2" t="e">
        <f>IF(Tabelle_ExterneDaten_111[[#This Row],[DayCounterLU]]&lt;&gt;"",VLOOKUP(Tabelle_ExterneDaten_111[[#This Row],[DayCounterLU]],DayCounterLookup,2,FALSE),"")</f>
        <v>#N/A</v>
      </c>
      <c r="AB25" s="2" t="str">
        <f>IF(Tabelle_ExterneDaten_111[[#This Row],[NotionalInitialExchangeLU]]&lt;&gt;"",VLOOKUP(Tabelle_ExterneDaten_111[[#This Row],[NotionalInitialExchangeLU]],NotionalInitialExchangeLookup,2,FALSE),"")</f>
        <v/>
      </c>
      <c r="AC25" s="2" t="str">
        <f>IF(Tabelle_ExterneDaten_111[[#This Row],[NotionalFinalExchangeLU]]&lt;&gt;"",VLOOKUP(Tabelle_ExterneDaten_111[[#This Row],[NotionalFinalExchangeLU]],NotionalFinalExchangeLookup,2,FALSE),"")</f>
        <v/>
      </c>
      <c r="AD25" s="2" t="str">
        <f>IF(Tabelle_ExterneDaten_111[[#This Row],[NotionalAmortizingExchangeLU]]&lt;&gt;"",VLOOKUP(Tabelle_ExterneDaten_111[[#This Row],[NotionalAmortizingExchangeLU]],NotionalAmortizingExchangeLookup,2,FALSE),"")</f>
        <v/>
      </c>
      <c r="AE25" s="2" t="str">
        <f>IF(Tabelle_ExterneDaten_111[[#This Row],[FXResetForeignCurrencyLU]]&lt;&gt;"",VLOOKUP(Tabelle_ExterneDaten_111[[#This Row],[FXResetForeignCurrencyLU]],FXResetForeignCurrencyLookup,2,FALSE),"")</f>
        <v/>
      </c>
      <c r="AF25" s="2" t="str">
        <f>IF(Tabelle_ExterneDaten_111[[#This Row],[FXResetFXIndexLU]]&lt;&gt;"",VLOOKUP(Tabelle_ExterneDaten_111[[#This Row],[FXResetFXIndexLU]],FXResetFXIndexLookup,2,FALSE),"")</f>
        <v/>
      </c>
      <c r="AG25" s="2" t="e">
        <f>IF(Tabelle_ExterneDaten_111[[#This Row],[FloatingLegIndexNameLU]]&lt;&gt;"",VLOOKUP(Tabelle_ExterneDaten_111[[#This Row],[FloatingLegIndexNameLU]],FloatingLegIndexNameLookup,2,FALSE),"")</f>
        <v>#N/A</v>
      </c>
      <c r="AH25" s="2" t="e">
        <f>IF(Tabelle_ExterneDaten_111[[#This Row],[FloatingLegIsInArrearsLU]]&lt;&gt;"",VLOOKUP(Tabelle_ExterneDaten_111[[#This Row],[FloatingLegIsInArrearsLU]],FloatingLegIsInArrearsLookup,2,FALSE),"")</f>
        <v>#N/A</v>
      </c>
      <c r="AI25" s="2" t="str">
        <f>IF(Tabelle_ExterneDaten_111[[#This Row],[FloatingLegIsAveragedLU]]&lt;&gt;"",VLOOKUP(Tabelle_ExterneDaten_111[[#This Row],[FloatingLegIsAveragedLU]],FloatingLegIsAveragedLookup,2,FALSE),"")</f>
        <v/>
      </c>
      <c r="AJ25" s="2" t="str">
        <f>IF(Tabelle_ExterneDaten_111[[#This Row],[FloatingLegIsNotResettingXCCYLU]]&lt;&gt;"",VLOOKUP(Tabelle_ExterneDaten_111[[#This Row],[FloatingLegIsNotResettingXCCYLU]],FloatingLegIsNotResettingXCCYLookup,2,FALSE),"")</f>
        <v/>
      </c>
    </row>
    <row r="26" spans="2:36" x14ac:dyDescent="0.25">
      <c r="B26" s="2">
        <v>2001</v>
      </c>
      <c r="C26" s="2" t="s">
        <v>231</v>
      </c>
      <c r="D26" s="2" t="s">
        <v>329</v>
      </c>
      <c r="E26" s="2" t="s">
        <v>379</v>
      </c>
      <c r="F26" s="2" t="s">
        <v>307</v>
      </c>
      <c r="G26" s="2" t="s">
        <v>382</v>
      </c>
      <c r="H26" s="2" t="s">
        <v>387</v>
      </c>
      <c r="I26" s="2"/>
      <c r="J26" s="2"/>
      <c r="K26" s="2"/>
      <c r="L26" s="2"/>
      <c r="M26" s="2"/>
      <c r="N26" s="2"/>
      <c r="O26" s="2"/>
      <c r="P26" s="2"/>
      <c r="Q26" s="2"/>
      <c r="R26" s="2"/>
      <c r="S26" s="2"/>
      <c r="T26" s="2"/>
      <c r="U26" s="2"/>
      <c r="V26" s="2" t="e">
        <f>IF(Tabelle_ExterneDaten_111[[#This Row],[TradeIdLU]]&lt;&gt;"",VLOOKUP(Tabelle_ExterneDaten_111[[#This Row],[TradeIdLU]],TradeIdLookup,2,FALSE),"")</f>
        <v>#N/A</v>
      </c>
      <c r="W26" s="2" t="e">
        <f>IF(Tabelle_ExterneDaten_111[[#This Row],[PayerLU]]&lt;&gt;"",VLOOKUP(Tabelle_ExterneDaten_111[[#This Row],[PayerLU]],PayerLookup,2,FALSE),"")</f>
        <v>#N/A</v>
      </c>
      <c r="X26" s="2" t="e">
        <f>IF(Tabelle_ExterneDaten_111[[#This Row],[LegTypeLU]]&lt;&gt;"",VLOOKUP(Tabelle_ExterneDaten_111[[#This Row],[LegTypeLU]],LegTypeLookup,2,FALSE),"")</f>
        <v>#N/A</v>
      </c>
      <c r="Y26" s="2" t="e">
        <f>IF(Tabelle_ExterneDaten_111[[#This Row],[CurrencyLU]]&lt;&gt;"",VLOOKUP(Tabelle_ExterneDaten_111[[#This Row],[CurrencyLU]],CurrencyLookup,2,FALSE),"")</f>
        <v>#N/A</v>
      </c>
      <c r="Z26" s="2" t="e">
        <f>IF(Tabelle_ExterneDaten_111[[#This Row],[PaymentConventionLU]]&lt;&gt;"",VLOOKUP(Tabelle_ExterneDaten_111[[#This Row],[PaymentConventionLU]],PaymentConventionLookup,2,FALSE),"")</f>
        <v>#N/A</v>
      </c>
      <c r="AA26" s="2" t="e">
        <f>IF(Tabelle_ExterneDaten_111[[#This Row],[DayCounterLU]]&lt;&gt;"",VLOOKUP(Tabelle_ExterneDaten_111[[#This Row],[DayCounterLU]],DayCounterLookup,2,FALSE),"")</f>
        <v>#N/A</v>
      </c>
      <c r="AB26" s="2" t="str">
        <f>IF(Tabelle_ExterneDaten_111[[#This Row],[NotionalInitialExchangeLU]]&lt;&gt;"",VLOOKUP(Tabelle_ExterneDaten_111[[#This Row],[NotionalInitialExchangeLU]],NotionalInitialExchangeLookup,2,FALSE),"")</f>
        <v/>
      </c>
      <c r="AC26" s="2" t="str">
        <f>IF(Tabelle_ExterneDaten_111[[#This Row],[NotionalFinalExchangeLU]]&lt;&gt;"",VLOOKUP(Tabelle_ExterneDaten_111[[#This Row],[NotionalFinalExchangeLU]],NotionalFinalExchangeLookup,2,FALSE),"")</f>
        <v/>
      </c>
      <c r="AD26" s="2" t="str">
        <f>IF(Tabelle_ExterneDaten_111[[#This Row],[NotionalAmortizingExchangeLU]]&lt;&gt;"",VLOOKUP(Tabelle_ExterneDaten_111[[#This Row],[NotionalAmortizingExchangeLU]],NotionalAmortizingExchangeLookup,2,FALSE),"")</f>
        <v/>
      </c>
      <c r="AE26" s="2" t="str">
        <f>IF(Tabelle_ExterneDaten_111[[#This Row],[FXResetForeignCurrencyLU]]&lt;&gt;"",VLOOKUP(Tabelle_ExterneDaten_111[[#This Row],[FXResetForeignCurrencyLU]],FXResetForeignCurrencyLookup,2,FALSE),"")</f>
        <v/>
      </c>
      <c r="AF26" s="2" t="str">
        <f>IF(Tabelle_ExterneDaten_111[[#This Row],[FXResetFXIndexLU]]&lt;&gt;"",VLOOKUP(Tabelle_ExterneDaten_111[[#This Row],[FXResetFXIndexLU]],FXResetFXIndexLookup,2,FALSE),"")</f>
        <v/>
      </c>
      <c r="AG26" s="2" t="str">
        <f>IF(Tabelle_ExterneDaten_111[[#This Row],[FloatingLegIndexNameLU]]&lt;&gt;"",VLOOKUP(Tabelle_ExterneDaten_111[[#This Row],[FloatingLegIndexNameLU]],FloatingLegIndexNameLookup,2,FALSE),"")</f>
        <v/>
      </c>
      <c r="AH26" s="2" t="str">
        <f>IF(Tabelle_ExterneDaten_111[[#This Row],[FloatingLegIsInArrearsLU]]&lt;&gt;"",VLOOKUP(Tabelle_ExterneDaten_111[[#This Row],[FloatingLegIsInArrearsLU]],FloatingLegIsInArrearsLookup,2,FALSE),"")</f>
        <v/>
      </c>
      <c r="AI26" s="2" t="str">
        <f>IF(Tabelle_ExterneDaten_111[[#This Row],[FloatingLegIsAveragedLU]]&lt;&gt;"",VLOOKUP(Tabelle_ExterneDaten_111[[#This Row],[FloatingLegIsAveragedLU]],FloatingLegIsAveragedLookup,2,FALSE),"")</f>
        <v/>
      </c>
      <c r="AJ26" s="2" t="str">
        <f>IF(Tabelle_ExterneDaten_111[[#This Row],[FloatingLegIsNotResettingXCCYLU]]&lt;&gt;"",VLOOKUP(Tabelle_ExterneDaten_111[[#This Row],[FloatingLegIsNotResettingXCCYLU]],FloatingLegIsNotResettingXCCYLookup,2,FALSE),"")</f>
        <v/>
      </c>
    </row>
    <row r="27" spans="2:36" x14ac:dyDescent="0.25">
      <c r="B27" s="2">
        <v>2002</v>
      </c>
      <c r="C27" s="2" t="s">
        <v>231</v>
      </c>
      <c r="D27" s="2" t="s">
        <v>330</v>
      </c>
      <c r="E27" s="2" t="s">
        <v>380</v>
      </c>
      <c r="F27" s="2" t="s">
        <v>307</v>
      </c>
      <c r="G27" s="2" t="s">
        <v>384</v>
      </c>
      <c r="H27" s="2" t="s">
        <v>388</v>
      </c>
      <c r="I27" s="2"/>
      <c r="J27" s="2"/>
      <c r="K27" s="2"/>
      <c r="L27" s="2"/>
      <c r="M27" s="2"/>
      <c r="N27" s="2"/>
      <c r="O27" s="2"/>
      <c r="P27" s="2" t="s">
        <v>394</v>
      </c>
      <c r="Q27" s="2" t="s">
        <v>329</v>
      </c>
      <c r="R27" s="2">
        <v>2</v>
      </c>
      <c r="S27" s="2"/>
      <c r="T27" s="2"/>
      <c r="U27" s="2"/>
      <c r="V27" s="2" t="e">
        <f>IF(Tabelle_ExterneDaten_111[[#This Row],[TradeIdLU]]&lt;&gt;"",VLOOKUP(Tabelle_ExterneDaten_111[[#This Row],[TradeIdLU]],TradeIdLookup,2,FALSE),"")</f>
        <v>#N/A</v>
      </c>
      <c r="W27" s="2" t="e">
        <f>IF(Tabelle_ExterneDaten_111[[#This Row],[PayerLU]]&lt;&gt;"",VLOOKUP(Tabelle_ExterneDaten_111[[#This Row],[PayerLU]],PayerLookup,2,FALSE),"")</f>
        <v>#N/A</v>
      </c>
      <c r="X27" s="2" t="e">
        <f>IF(Tabelle_ExterneDaten_111[[#This Row],[LegTypeLU]]&lt;&gt;"",VLOOKUP(Tabelle_ExterneDaten_111[[#This Row],[LegTypeLU]],LegTypeLookup,2,FALSE),"")</f>
        <v>#N/A</v>
      </c>
      <c r="Y27" s="2" t="e">
        <f>IF(Tabelle_ExterneDaten_111[[#This Row],[CurrencyLU]]&lt;&gt;"",VLOOKUP(Tabelle_ExterneDaten_111[[#This Row],[CurrencyLU]],CurrencyLookup,2,FALSE),"")</f>
        <v>#N/A</v>
      </c>
      <c r="Z27" s="2" t="e">
        <f>IF(Tabelle_ExterneDaten_111[[#This Row],[PaymentConventionLU]]&lt;&gt;"",VLOOKUP(Tabelle_ExterneDaten_111[[#This Row],[PaymentConventionLU]],PaymentConventionLookup,2,FALSE),"")</f>
        <v>#N/A</v>
      </c>
      <c r="AA27" s="2" t="e">
        <f>IF(Tabelle_ExterneDaten_111[[#This Row],[DayCounterLU]]&lt;&gt;"",VLOOKUP(Tabelle_ExterneDaten_111[[#This Row],[DayCounterLU]],DayCounterLookup,2,FALSE),"")</f>
        <v>#N/A</v>
      </c>
      <c r="AB27" s="2" t="str">
        <f>IF(Tabelle_ExterneDaten_111[[#This Row],[NotionalInitialExchangeLU]]&lt;&gt;"",VLOOKUP(Tabelle_ExterneDaten_111[[#This Row],[NotionalInitialExchangeLU]],NotionalInitialExchangeLookup,2,FALSE),"")</f>
        <v/>
      </c>
      <c r="AC27" s="2" t="str">
        <f>IF(Tabelle_ExterneDaten_111[[#This Row],[NotionalFinalExchangeLU]]&lt;&gt;"",VLOOKUP(Tabelle_ExterneDaten_111[[#This Row],[NotionalFinalExchangeLU]],NotionalFinalExchangeLookup,2,FALSE),"")</f>
        <v/>
      </c>
      <c r="AD27" s="2" t="str">
        <f>IF(Tabelle_ExterneDaten_111[[#This Row],[NotionalAmortizingExchangeLU]]&lt;&gt;"",VLOOKUP(Tabelle_ExterneDaten_111[[#This Row],[NotionalAmortizingExchangeLU]],NotionalAmortizingExchangeLookup,2,FALSE),"")</f>
        <v/>
      </c>
      <c r="AE27" s="2" t="str">
        <f>IF(Tabelle_ExterneDaten_111[[#This Row],[FXResetForeignCurrencyLU]]&lt;&gt;"",VLOOKUP(Tabelle_ExterneDaten_111[[#This Row],[FXResetForeignCurrencyLU]],FXResetForeignCurrencyLookup,2,FALSE),"")</f>
        <v/>
      </c>
      <c r="AF27" s="2" t="str">
        <f>IF(Tabelle_ExterneDaten_111[[#This Row],[FXResetFXIndexLU]]&lt;&gt;"",VLOOKUP(Tabelle_ExterneDaten_111[[#This Row],[FXResetFXIndexLU]],FXResetFXIndexLookup,2,FALSE),"")</f>
        <v/>
      </c>
      <c r="AG27" s="2" t="e">
        <f>IF(Tabelle_ExterneDaten_111[[#This Row],[FloatingLegIndexNameLU]]&lt;&gt;"",VLOOKUP(Tabelle_ExterneDaten_111[[#This Row],[FloatingLegIndexNameLU]],FloatingLegIndexNameLookup,2,FALSE),"")</f>
        <v>#N/A</v>
      </c>
      <c r="AH27" s="2" t="e">
        <f>IF(Tabelle_ExterneDaten_111[[#This Row],[FloatingLegIsInArrearsLU]]&lt;&gt;"",VLOOKUP(Tabelle_ExterneDaten_111[[#This Row],[FloatingLegIsInArrearsLU]],FloatingLegIsInArrearsLookup,2,FALSE),"")</f>
        <v>#N/A</v>
      </c>
      <c r="AI27" s="2" t="str">
        <f>IF(Tabelle_ExterneDaten_111[[#This Row],[FloatingLegIsAveragedLU]]&lt;&gt;"",VLOOKUP(Tabelle_ExterneDaten_111[[#This Row],[FloatingLegIsAveragedLU]],FloatingLegIsAveragedLookup,2,FALSE),"")</f>
        <v/>
      </c>
      <c r="AJ27" s="2" t="str">
        <f>IF(Tabelle_ExterneDaten_111[[#This Row],[FloatingLegIsNotResettingXCCYLU]]&lt;&gt;"",VLOOKUP(Tabelle_ExterneDaten_111[[#This Row],[FloatingLegIsNotResettingXCCYLU]],FloatingLegIsNotResettingXCCYLookup,2,FALSE),"")</f>
        <v/>
      </c>
    </row>
    <row r="28" spans="2:36" x14ac:dyDescent="0.25">
      <c r="B28" s="2">
        <v>2003</v>
      </c>
      <c r="C28" s="2" t="s">
        <v>271</v>
      </c>
      <c r="D28" s="2" t="s">
        <v>329</v>
      </c>
      <c r="E28" s="2" t="s">
        <v>379</v>
      </c>
      <c r="F28" s="2" t="s">
        <v>307</v>
      </c>
      <c r="G28" s="2" t="s">
        <v>382</v>
      </c>
      <c r="H28" s="2" t="s">
        <v>387</v>
      </c>
      <c r="I28" s="2"/>
      <c r="J28" s="2"/>
      <c r="K28" s="2"/>
      <c r="L28" s="2"/>
      <c r="M28" s="2"/>
      <c r="N28" s="2"/>
      <c r="O28" s="2"/>
      <c r="P28" s="2"/>
      <c r="Q28" s="2"/>
      <c r="R28" s="2"/>
      <c r="S28" s="2"/>
      <c r="T28" s="2"/>
      <c r="U28" s="2"/>
      <c r="V28" s="2" t="e">
        <f>IF(Tabelle_ExterneDaten_111[[#This Row],[TradeIdLU]]&lt;&gt;"",VLOOKUP(Tabelle_ExterneDaten_111[[#This Row],[TradeIdLU]],TradeIdLookup,2,FALSE),"")</f>
        <v>#N/A</v>
      </c>
      <c r="W28" s="2" t="e">
        <f>IF(Tabelle_ExterneDaten_111[[#This Row],[PayerLU]]&lt;&gt;"",VLOOKUP(Tabelle_ExterneDaten_111[[#This Row],[PayerLU]],PayerLookup,2,FALSE),"")</f>
        <v>#N/A</v>
      </c>
      <c r="X28" s="2" t="e">
        <f>IF(Tabelle_ExterneDaten_111[[#This Row],[LegTypeLU]]&lt;&gt;"",VLOOKUP(Tabelle_ExterneDaten_111[[#This Row],[LegTypeLU]],LegTypeLookup,2,FALSE),"")</f>
        <v>#N/A</v>
      </c>
      <c r="Y28" s="2" t="e">
        <f>IF(Tabelle_ExterneDaten_111[[#This Row],[CurrencyLU]]&lt;&gt;"",VLOOKUP(Tabelle_ExterneDaten_111[[#This Row],[CurrencyLU]],CurrencyLookup,2,FALSE),"")</f>
        <v>#N/A</v>
      </c>
      <c r="Z28" s="2" t="e">
        <f>IF(Tabelle_ExterneDaten_111[[#This Row],[PaymentConventionLU]]&lt;&gt;"",VLOOKUP(Tabelle_ExterneDaten_111[[#This Row],[PaymentConventionLU]],PaymentConventionLookup,2,FALSE),"")</f>
        <v>#N/A</v>
      </c>
      <c r="AA28" s="2" t="e">
        <f>IF(Tabelle_ExterneDaten_111[[#This Row],[DayCounterLU]]&lt;&gt;"",VLOOKUP(Tabelle_ExterneDaten_111[[#This Row],[DayCounterLU]],DayCounterLookup,2,FALSE),"")</f>
        <v>#N/A</v>
      </c>
      <c r="AB28" s="2" t="str">
        <f>IF(Tabelle_ExterneDaten_111[[#This Row],[NotionalInitialExchangeLU]]&lt;&gt;"",VLOOKUP(Tabelle_ExterneDaten_111[[#This Row],[NotionalInitialExchangeLU]],NotionalInitialExchangeLookup,2,FALSE),"")</f>
        <v/>
      </c>
      <c r="AC28" s="2" t="str">
        <f>IF(Tabelle_ExterneDaten_111[[#This Row],[NotionalFinalExchangeLU]]&lt;&gt;"",VLOOKUP(Tabelle_ExterneDaten_111[[#This Row],[NotionalFinalExchangeLU]],NotionalFinalExchangeLookup,2,FALSE),"")</f>
        <v/>
      </c>
      <c r="AD28" s="2" t="str">
        <f>IF(Tabelle_ExterneDaten_111[[#This Row],[NotionalAmortizingExchangeLU]]&lt;&gt;"",VLOOKUP(Tabelle_ExterneDaten_111[[#This Row],[NotionalAmortizingExchangeLU]],NotionalAmortizingExchangeLookup,2,FALSE),"")</f>
        <v/>
      </c>
      <c r="AE28" s="2" t="str">
        <f>IF(Tabelle_ExterneDaten_111[[#This Row],[FXResetForeignCurrencyLU]]&lt;&gt;"",VLOOKUP(Tabelle_ExterneDaten_111[[#This Row],[FXResetForeignCurrencyLU]],FXResetForeignCurrencyLookup,2,FALSE),"")</f>
        <v/>
      </c>
      <c r="AF28" s="2" t="str">
        <f>IF(Tabelle_ExterneDaten_111[[#This Row],[FXResetFXIndexLU]]&lt;&gt;"",VLOOKUP(Tabelle_ExterneDaten_111[[#This Row],[FXResetFXIndexLU]],FXResetFXIndexLookup,2,FALSE),"")</f>
        <v/>
      </c>
      <c r="AG28" s="2" t="str">
        <f>IF(Tabelle_ExterneDaten_111[[#This Row],[FloatingLegIndexNameLU]]&lt;&gt;"",VLOOKUP(Tabelle_ExterneDaten_111[[#This Row],[FloatingLegIndexNameLU]],FloatingLegIndexNameLookup,2,FALSE),"")</f>
        <v/>
      </c>
      <c r="AH28" s="2" t="str">
        <f>IF(Tabelle_ExterneDaten_111[[#This Row],[FloatingLegIsInArrearsLU]]&lt;&gt;"",VLOOKUP(Tabelle_ExterneDaten_111[[#This Row],[FloatingLegIsInArrearsLU]],FloatingLegIsInArrearsLookup,2,FALSE),"")</f>
        <v/>
      </c>
      <c r="AI28" s="2" t="str">
        <f>IF(Tabelle_ExterneDaten_111[[#This Row],[FloatingLegIsAveragedLU]]&lt;&gt;"",VLOOKUP(Tabelle_ExterneDaten_111[[#This Row],[FloatingLegIsAveragedLU]],FloatingLegIsAveragedLookup,2,FALSE),"")</f>
        <v/>
      </c>
      <c r="AJ28" s="2" t="str">
        <f>IF(Tabelle_ExterneDaten_111[[#This Row],[FloatingLegIsNotResettingXCCYLU]]&lt;&gt;"",VLOOKUP(Tabelle_ExterneDaten_111[[#This Row],[FloatingLegIsNotResettingXCCYLU]],FloatingLegIsNotResettingXCCYLookup,2,FALSE),"")</f>
        <v/>
      </c>
    </row>
    <row r="29" spans="2:36" x14ac:dyDescent="0.25">
      <c r="B29" s="2">
        <v>2004</v>
      </c>
      <c r="C29" s="2" t="s">
        <v>271</v>
      </c>
      <c r="D29" s="2" t="s">
        <v>330</v>
      </c>
      <c r="E29" s="2" t="s">
        <v>380</v>
      </c>
      <c r="F29" s="2" t="s">
        <v>307</v>
      </c>
      <c r="G29" s="2" t="s">
        <v>384</v>
      </c>
      <c r="H29" s="2" t="s">
        <v>388</v>
      </c>
      <c r="I29" s="2"/>
      <c r="J29" s="2"/>
      <c r="K29" s="2"/>
      <c r="L29" s="2"/>
      <c r="M29" s="2"/>
      <c r="N29" s="2"/>
      <c r="O29" s="2"/>
      <c r="P29" s="2" t="s">
        <v>394</v>
      </c>
      <c r="Q29" s="2" t="s">
        <v>329</v>
      </c>
      <c r="R29" s="2">
        <v>2</v>
      </c>
      <c r="S29" s="2"/>
      <c r="T29" s="2"/>
      <c r="U29" s="2"/>
      <c r="V29" s="2" t="e">
        <f>IF(Tabelle_ExterneDaten_111[[#This Row],[TradeIdLU]]&lt;&gt;"",VLOOKUP(Tabelle_ExterneDaten_111[[#This Row],[TradeIdLU]],TradeIdLookup,2,FALSE),"")</f>
        <v>#N/A</v>
      </c>
      <c r="W29" s="2" t="e">
        <f>IF(Tabelle_ExterneDaten_111[[#This Row],[PayerLU]]&lt;&gt;"",VLOOKUP(Tabelle_ExterneDaten_111[[#This Row],[PayerLU]],PayerLookup,2,FALSE),"")</f>
        <v>#N/A</v>
      </c>
      <c r="X29" s="2" t="e">
        <f>IF(Tabelle_ExterneDaten_111[[#This Row],[LegTypeLU]]&lt;&gt;"",VLOOKUP(Tabelle_ExterneDaten_111[[#This Row],[LegTypeLU]],LegTypeLookup,2,FALSE),"")</f>
        <v>#N/A</v>
      </c>
      <c r="Y29" s="2" t="e">
        <f>IF(Tabelle_ExterneDaten_111[[#This Row],[CurrencyLU]]&lt;&gt;"",VLOOKUP(Tabelle_ExterneDaten_111[[#This Row],[CurrencyLU]],CurrencyLookup,2,FALSE),"")</f>
        <v>#N/A</v>
      </c>
      <c r="Z29" s="2" t="e">
        <f>IF(Tabelle_ExterneDaten_111[[#This Row],[PaymentConventionLU]]&lt;&gt;"",VLOOKUP(Tabelle_ExterneDaten_111[[#This Row],[PaymentConventionLU]],PaymentConventionLookup,2,FALSE),"")</f>
        <v>#N/A</v>
      </c>
      <c r="AA29" s="2" t="e">
        <f>IF(Tabelle_ExterneDaten_111[[#This Row],[DayCounterLU]]&lt;&gt;"",VLOOKUP(Tabelle_ExterneDaten_111[[#This Row],[DayCounterLU]],DayCounterLookup,2,FALSE),"")</f>
        <v>#N/A</v>
      </c>
      <c r="AB29" s="2" t="str">
        <f>IF(Tabelle_ExterneDaten_111[[#This Row],[NotionalInitialExchangeLU]]&lt;&gt;"",VLOOKUP(Tabelle_ExterneDaten_111[[#This Row],[NotionalInitialExchangeLU]],NotionalInitialExchangeLookup,2,FALSE),"")</f>
        <v/>
      </c>
      <c r="AC29" s="2" t="str">
        <f>IF(Tabelle_ExterneDaten_111[[#This Row],[NotionalFinalExchangeLU]]&lt;&gt;"",VLOOKUP(Tabelle_ExterneDaten_111[[#This Row],[NotionalFinalExchangeLU]],NotionalFinalExchangeLookup,2,FALSE),"")</f>
        <v/>
      </c>
      <c r="AD29" s="2" t="str">
        <f>IF(Tabelle_ExterneDaten_111[[#This Row],[NotionalAmortizingExchangeLU]]&lt;&gt;"",VLOOKUP(Tabelle_ExterneDaten_111[[#This Row],[NotionalAmortizingExchangeLU]],NotionalAmortizingExchangeLookup,2,FALSE),"")</f>
        <v/>
      </c>
      <c r="AE29" s="2" t="str">
        <f>IF(Tabelle_ExterneDaten_111[[#This Row],[FXResetForeignCurrencyLU]]&lt;&gt;"",VLOOKUP(Tabelle_ExterneDaten_111[[#This Row],[FXResetForeignCurrencyLU]],FXResetForeignCurrencyLookup,2,FALSE),"")</f>
        <v/>
      </c>
      <c r="AF29" s="2" t="str">
        <f>IF(Tabelle_ExterneDaten_111[[#This Row],[FXResetFXIndexLU]]&lt;&gt;"",VLOOKUP(Tabelle_ExterneDaten_111[[#This Row],[FXResetFXIndexLU]],FXResetFXIndexLookup,2,FALSE),"")</f>
        <v/>
      </c>
      <c r="AG29" s="2" t="e">
        <f>IF(Tabelle_ExterneDaten_111[[#This Row],[FloatingLegIndexNameLU]]&lt;&gt;"",VLOOKUP(Tabelle_ExterneDaten_111[[#This Row],[FloatingLegIndexNameLU]],FloatingLegIndexNameLookup,2,FALSE),"")</f>
        <v>#N/A</v>
      </c>
      <c r="AH29" s="2" t="e">
        <f>IF(Tabelle_ExterneDaten_111[[#This Row],[FloatingLegIsInArrearsLU]]&lt;&gt;"",VLOOKUP(Tabelle_ExterneDaten_111[[#This Row],[FloatingLegIsInArrearsLU]],FloatingLegIsInArrearsLookup,2,FALSE),"")</f>
        <v>#N/A</v>
      </c>
      <c r="AI29" s="2" t="str">
        <f>IF(Tabelle_ExterneDaten_111[[#This Row],[FloatingLegIsAveragedLU]]&lt;&gt;"",VLOOKUP(Tabelle_ExterneDaten_111[[#This Row],[FloatingLegIsAveragedLU]],FloatingLegIsAveragedLookup,2,FALSE),"")</f>
        <v/>
      </c>
      <c r="AJ29" s="2" t="str">
        <f>IF(Tabelle_ExterneDaten_111[[#This Row],[FloatingLegIsNotResettingXCCYLU]]&lt;&gt;"",VLOOKUP(Tabelle_ExterneDaten_111[[#This Row],[FloatingLegIsNotResettingXCCYLU]],FloatingLegIsNotResettingXCCYLookup,2,FALSE),"")</f>
        <v/>
      </c>
    </row>
    <row r="30" spans="2:36" x14ac:dyDescent="0.25">
      <c r="B30" s="2">
        <v>2005</v>
      </c>
      <c r="C30" s="2" t="s">
        <v>285</v>
      </c>
      <c r="D30" s="2" t="s">
        <v>329</v>
      </c>
      <c r="E30" s="2" t="s">
        <v>379</v>
      </c>
      <c r="F30" s="2" t="s">
        <v>307</v>
      </c>
      <c r="G30" s="2" t="s">
        <v>382</v>
      </c>
      <c r="H30" s="2" t="s">
        <v>387</v>
      </c>
      <c r="I30" s="2"/>
      <c r="J30" s="2"/>
      <c r="K30" s="2"/>
      <c r="L30" s="2"/>
      <c r="M30" s="2"/>
      <c r="N30" s="2"/>
      <c r="O30" s="2"/>
      <c r="P30" s="2"/>
      <c r="Q30" s="2"/>
      <c r="R30" s="2"/>
      <c r="S30" s="2"/>
      <c r="T30" s="2"/>
      <c r="U30" s="2"/>
      <c r="V30" s="2" t="e">
        <f>IF(Tabelle_ExterneDaten_111[[#This Row],[TradeIdLU]]&lt;&gt;"",VLOOKUP(Tabelle_ExterneDaten_111[[#This Row],[TradeIdLU]],TradeIdLookup,2,FALSE),"")</f>
        <v>#N/A</v>
      </c>
      <c r="W30" s="2" t="e">
        <f>IF(Tabelle_ExterneDaten_111[[#This Row],[PayerLU]]&lt;&gt;"",VLOOKUP(Tabelle_ExterneDaten_111[[#This Row],[PayerLU]],PayerLookup,2,FALSE),"")</f>
        <v>#N/A</v>
      </c>
      <c r="X30" s="2" t="e">
        <f>IF(Tabelle_ExterneDaten_111[[#This Row],[LegTypeLU]]&lt;&gt;"",VLOOKUP(Tabelle_ExterneDaten_111[[#This Row],[LegTypeLU]],LegTypeLookup,2,FALSE),"")</f>
        <v>#N/A</v>
      </c>
      <c r="Y30" s="2" t="e">
        <f>IF(Tabelle_ExterneDaten_111[[#This Row],[CurrencyLU]]&lt;&gt;"",VLOOKUP(Tabelle_ExterneDaten_111[[#This Row],[CurrencyLU]],CurrencyLookup,2,FALSE),"")</f>
        <v>#N/A</v>
      </c>
      <c r="Z30" s="2" t="e">
        <f>IF(Tabelle_ExterneDaten_111[[#This Row],[PaymentConventionLU]]&lt;&gt;"",VLOOKUP(Tabelle_ExterneDaten_111[[#This Row],[PaymentConventionLU]],PaymentConventionLookup,2,FALSE),"")</f>
        <v>#N/A</v>
      </c>
      <c r="AA30" s="2" t="e">
        <f>IF(Tabelle_ExterneDaten_111[[#This Row],[DayCounterLU]]&lt;&gt;"",VLOOKUP(Tabelle_ExterneDaten_111[[#This Row],[DayCounterLU]],DayCounterLookup,2,FALSE),"")</f>
        <v>#N/A</v>
      </c>
      <c r="AB30" s="2" t="str">
        <f>IF(Tabelle_ExterneDaten_111[[#This Row],[NotionalInitialExchangeLU]]&lt;&gt;"",VLOOKUP(Tabelle_ExterneDaten_111[[#This Row],[NotionalInitialExchangeLU]],NotionalInitialExchangeLookup,2,FALSE),"")</f>
        <v/>
      </c>
      <c r="AC30" s="2" t="str">
        <f>IF(Tabelle_ExterneDaten_111[[#This Row],[NotionalFinalExchangeLU]]&lt;&gt;"",VLOOKUP(Tabelle_ExterneDaten_111[[#This Row],[NotionalFinalExchangeLU]],NotionalFinalExchangeLookup,2,FALSE),"")</f>
        <v/>
      </c>
      <c r="AD30" s="2" t="str">
        <f>IF(Tabelle_ExterneDaten_111[[#This Row],[NotionalAmortizingExchangeLU]]&lt;&gt;"",VLOOKUP(Tabelle_ExterneDaten_111[[#This Row],[NotionalAmortizingExchangeLU]],NotionalAmortizingExchangeLookup,2,FALSE),"")</f>
        <v/>
      </c>
      <c r="AE30" s="2" t="str">
        <f>IF(Tabelle_ExterneDaten_111[[#This Row],[FXResetForeignCurrencyLU]]&lt;&gt;"",VLOOKUP(Tabelle_ExterneDaten_111[[#This Row],[FXResetForeignCurrencyLU]],FXResetForeignCurrencyLookup,2,FALSE),"")</f>
        <v/>
      </c>
      <c r="AF30" s="2" t="str">
        <f>IF(Tabelle_ExterneDaten_111[[#This Row],[FXResetFXIndexLU]]&lt;&gt;"",VLOOKUP(Tabelle_ExterneDaten_111[[#This Row],[FXResetFXIndexLU]],FXResetFXIndexLookup,2,FALSE),"")</f>
        <v/>
      </c>
      <c r="AG30" s="2" t="str">
        <f>IF(Tabelle_ExterneDaten_111[[#This Row],[FloatingLegIndexNameLU]]&lt;&gt;"",VLOOKUP(Tabelle_ExterneDaten_111[[#This Row],[FloatingLegIndexNameLU]],FloatingLegIndexNameLookup,2,FALSE),"")</f>
        <v/>
      </c>
      <c r="AH30" s="2" t="str">
        <f>IF(Tabelle_ExterneDaten_111[[#This Row],[FloatingLegIsInArrearsLU]]&lt;&gt;"",VLOOKUP(Tabelle_ExterneDaten_111[[#This Row],[FloatingLegIsInArrearsLU]],FloatingLegIsInArrearsLookup,2,FALSE),"")</f>
        <v/>
      </c>
      <c r="AI30" s="2" t="str">
        <f>IF(Tabelle_ExterneDaten_111[[#This Row],[FloatingLegIsAveragedLU]]&lt;&gt;"",VLOOKUP(Tabelle_ExterneDaten_111[[#This Row],[FloatingLegIsAveragedLU]],FloatingLegIsAveragedLookup,2,FALSE),"")</f>
        <v/>
      </c>
      <c r="AJ30" s="2" t="str">
        <f>IF(Tabelle_ExterneDaten_111[[#This Row],[FloatingLegIsNotResettingXCCYLU]]&lt;&gt;"",VLOOKUP(Tabelle_ExterneDaten_111[[#This Row],[FloatingLegIsNotResettingXCCYLU]],FloatingLegIsNotResettingXCCYLookup,2,FALSE),"")</f>
        <v/>
      </c>
    </row>
    <row r="31" spans="2:36" x14ac:dyDescent="0.25">
      <c r="B31" s="2">
        <v>2006</v>
      </c>
      <c r="C31" s="2" t="s">
        <v>285</v>
      </c>
      <c r="D31" s="2" t="s">
        <v>330</v>
      </c>
      <c r="E31" s="2" t="s">
        <v>380</v>
      </c>
      <c r="F31" s="2" t="s">
        <v>307</v>
      </c>
      <c r="G31" s="2" t="s">
        <v>384</v>
      </c>
      <c r="H31" s="2" t="s">
        <v>388</v>
      </c>
      <c r="I31" s="2"/>
      <c r="J31" s="2"/>
      <c r="K31" s="2"/>
      <c r="L31" s="2"/>
      <c r="M31" s="2"/>
      <c r="N31" s="2"/>
      <c r="O31" s="2"/>
      <c r="P31" s="2" t="s">
        <v>394</v>
      </c>
      <c r="Q31" s="2" t="s">
        <v>329</v>
      </c>
      <c r="R31" s="2">
        <v>2</v>
      </c>
      <c r="S31" s="2"/>
      <c r="T31" s="2"/>
      <c r="U31" s="2"/>
      <c r="V31" s="2" t="e">
        <f>IF(Tabelle_ExterneDaten_111[[#This Row],[TradeIdLU]]&lt;&gt;"",VLOOKUP(Tabelle_ExterneDaten_111[[#This Row],[TradeIdLU]],TradeIdLookup,2,FALSE),"")</f>
        <v>#N/A</v>
      </c>
      <c r="W31" s="2" t="e">
        <f>IF(Tabelle_ExterneDaten_111[[#This Row],[PayerLU]]&lt;&gt;"",VLOOKUP(Tabelle_ExterneDaten_111[[#This Row],[PayerLU]],PayerLookup,2,FALSE),"")</f>
        <v>#N/A</v>
      </c>
      <c r="X31" s="2" t="e">
        <f>IF(Tabelle_ExterneDaten_111[[#This Row],[LegTypeLU]]&lt;&gt;"",VLOOKUP(Tabelle_ExterneDaten_111[[#This Row],[LegTypeLU]],LegTypeLookup,2,FALSE),"")</f>
        <v>#N/A</v>
      </c>
      <c r="Y31" s="2" t="e">
        <f>IF(Tabelle_ExterneDaten_111[[#This Row],[CurrencyLU]]&lt;&gt;"",VLOOKUP(Tabelle_ExterneDaten_111[[#This Row],[CurrencyLU]],CurrencyLookup,2,FALSE),"")</f>
        <v>#N/A</v>
      </c>
      <c r="Z31" s="2" t="e">
        <f>IF(Tabelle_ExterneDaten_111[[#This Row],[PaymentConventionLU]]&lt;&gt;"",VLOOKUP(Tabelle_ExterneDaten_111[[#This Row],[PaymentConventionLU]],PaymentConventionLookup,2,FALSE),"")</f>
        <v>#N/A</v>
      </c>
      <c r="AA31" s="2" t="e">
        <f>IF(Tabelle_ExterneDaten_111[[#This Row],[DayCounterLU]]&lt;&gt;"",VLOOKUP(Tabelle_ExterneDaten_111[[#This Row],[DayCounterLU]],DayCounterLookup,2,FALSE),"")</f>
        <v>#N/A</v>
      </c>
      <c r="AB31" s="2" t="str">
        <f>IF(Tabelle_ExterneDaten_111[[#This Row],[NotionalInitialExchangeLU]]&lt;&gt;"",VLOOKUP(Tabelle_ExterneDaten_111[[#This Row],[NotionalInitialExchangeLU]],NotionalInitialExchangeLookup,2,FALSE),"")</f>
        <v/>
      </c>
      <c r="AC31" s="2" t="str">
        <f>IF(Tabelle_ExterneDaten_111[[#This Row],[NotionalFinalExchangeLU]]&lt;&gt;"",VLOOKUP(Tabelle_ExterneDaten_111[[#This Row],[NotionalFinalExchangeLU]],NotionalFinalExchangeLookup,2,FALSE),"")</f>
        <v/>
      </c>
      <c r="AD31" s="2" t="str">
        <f>IF(Tabelle_ExterneDaten_111[[#This Row],[NotionalAmortizingExchangeLU]]&lt;&gt;"",VLOOKUP(Tabelle_ExterneDaten_111[[#This Row],[NotionalAmortizingExchangeLU]],NotionalAmortizingExchangeLookup,2,FALSE),"")</f>
        <v/>
      </c>
      <c r="AE31" s="2" t="str">
        <f>IF(Tabelle_ExterneDaten_111[[#This Row],[FXResetForeignCurrencyLU]]&lt;&gt;"",VLOOKUP(Tabelle_ExterneDaten_111[[#This Row],[FXResetForeignCurrencyLU]],FXResetForeignCurrencyLookup,2,FALSE),"")</f>
        <v/>
      </c>
      <c r="AF31" s="2" t="str">
        <f>IF(Tabelle_ExterneDaten_111[[#This Row],[FXResetFXIndexLU]]&lt;&gt;"",VLOOKUP(Tabelle_ExterneDaten_111[[#This Row],[FXResetFXIndexLU]],FXResetFXIndexLookup,2,FALSE),"")</f>
        <v/>
      </c>
      <c r="AG31" s="2" t="e">
        <f>IF(Tabelle_ExterneDaten_111[[#This Row],[FloatingLegIndexNameLU]]&lt;&gt;"",VLOOKUP(Tabelle_ExterneDaten_111[[#This Row],[FloatingLegIndexNameLU]],FloatingLegIndexNameLookup,2,FALSE),"")</f>
        <v>#N/A</v>
      </c>
      <c r="AH31" s="2" t="e">
        <f>IF(Tabelle_ExterneDaten_111[[#This Row],[FloatingLegIsInArrearsLU]]&lt;&gt;"",VLOOKUP(Tabelle_ExterneDaten_111[[#This Row],[FloatingLegIsInArrearsLU]],FloatingLegIsInArrearsLookup,2,FALSE),"")</f>
        <v>#N/A</v>
      </c>
      <c r="AI31" s="2" t="str">
        <f>IF(Tabelle_ExterneDaten_111[[#This Row],[FloatingLegIsAveragedLU]]&lt;&gt;"",VLOOKUP(Tabelle_ExterneDaten_111[[#This Row],[FloatingLegIsAveragedLU]],FloatingLegIsAveragedLookup,2,FALSE),"")</f>
        <v/>
      </c>
      <c r="AJ31" s="2" t="str">
        <f>IF(Tabelle_ExterneDaten_111[[#This Row],[FloatingLegIsNotResettingXCCYLU]]&lt;&gt;"",VLOOKUP(Tabelle_ExterneDaten_111[[#This Row],[FloatingLegIsNotResettingXCCYLU]],FloatingLegIsNotResettingXCCYLookup,2,FALSE),"")</f>
        <v/>
      </c>
    </row>
    <row r="32" spans="2:36" x14ac:dyDescent="0.25">
      <c r="B32" s="2">
        <v>2007</v>
      </c>
      <c r="C32" s="2" t="s">
        <v>287</v>
      </c>
      <c r="D32" s="2" t="s">
        <v>329</v>
      </c>
      <c r="E32" s="2" t="s">
        <v>379</v>
      </c>
      <c r="F32" s="2" t="s">
        <v>307</v>
      </c>
      <c r="G32" s="2" t="s">
        <v>382</v>
      </c>
      <c r="H32" s="2" t="s">
        <v>387</v>
      </c>
      <c r="I32" s="2"/>
      <c r="J32" s="2"/>
      <c r="K32" s="2"/>
      <c r="L32" s="2"/>
      <c r="M32" s="2"/>
      <c r="N32" s="2"/>
      <c r="O32" s="2"/>
      <c r="P32" s="2"/>
      <c r="Q32" s="2"/>
      <c r="R32" s="2"/>
      <c r="S32" s="2"/>
      <c r="T32" s="2"/>
      <c r="U32" s="2"/>
      <c r="V32" s="2" t="e">
        <f>IF(Tabelle_ExterneDaten_111[[#This Row],[TradeIdLU]]&lt;&gt;"",VLOOKUP(Tabelle_ExterneDaten_111[[#This Row],[TradeIdLU]],TradeIdLookup,2,FALSE),"")</f>
        <v>#N/A</v>
      </c>
      <c r="W32" s="2" t="e">
        <f>IF(Tabelle_ExterneDaten_111[[#This Row],[PayerLU]]&lt;&gt;"",VLOOKUP(Tabelle_ExterneDaten_111[[#This Row],[PayerLU]],PayerLookup,2,FALSE),"")</f>
        <v>#N/A</v>
      </c>
      <c r="X32" s="2" t="e">
        <f>IF(Tabelle_ExterneDaten_111[[#This Row],[LegTypeLU]]&lt;&gt;"",VLOOKUP(Tabelle_ExterneDaten_111[[#This Row],[LegTypeLU]],LegTypeLookup,2,FALSE),"")</f>
        <v>#N/A</v>
      </c>
      <c r="Y32" s="2" t="e">
        <f>IF(Tabelle_ExterneDaten_111[[#This Row],[CurrencyLU]]&lt;&gt;"",VLOOKUP(Tabelle_ExterneDaten_111[[#This Row],[CurrencyLU]],CurrencyLookup,2,FALSE),"")</f>
        <v>#N/A</v>
      </c>
      <c r="Z32" s="2" t="e">
        <f>IF(Tabelle_ExterneDaten_111[[#This Row],[PaymentConventionLU]]&lt;&gt;"",VLOOKUP(Tabelle_ExterneDaten_111[[#This Row],[PaymentConventionLU]],PaymentConventionLookup,2,FALSE),"")</f>
        <v>#N/A</v>
      </c>
      <c r="AA32" s="2" t="e">
        <f>IF(Tabelle_ExterneDaten_111[[#This Row],[DayCounterLU]]&lt;&gt;"",VLOOKUP(Tabelle_ExterneDaten_111[[#This Row],[DayCounterLU]],DayCounterLookup,2,FALSE),"")</f>
        <v>#N/A</v>
      </c>
      <c r="AB32" s="2" t="str">
        <f>IF(Tabelle_ExterneDaten_111[[#This Row],[NotionalInitialExchangeLU]]&lt;&gt;"",VLOOKUP(Tabelle_ExterneDaten_111[[#This Row],[NotionalInitialExchangeLU]],NotionalInitialExchangeLookup,2,FALSE),"")</f>
        <v/>
      </c>
      <c r="AC32" s="2" t="str">
        <f>IF(Tabelle_ExterneDaten_111[[#This Row],[NotionalFinalExchangeLU]]&lt;&gt;"",VLOOKUP(Tabelle_ExterneDaten_111[[#This Row],[NotionalFinalExchangeLU]],NotionalFinalExchangeLookup,2,FALSE),"")</f>
        <v/>
      </c>
      <c r="AD32" s="2" t="str">
        <f>IF(Tabelle_ExterneDaten_111[[#This Row],[NotionalAmortizingExchangeLU]]&lt;&gt;"",VLOOKUP(Tabelle_ExterneDaten_111[[#This Row],[NotionalAmortizingExchangeLU]],NotionalAmortizingExchangeLookup,2,FALSE),"")</f>
        <v/>
      </c>
      <c r="AE32" s="2" t="str">
        <f>IF(Tabelle_ExterneDaten_111[[#This Row],[FXResetForeignCurrencyLU]]&lt;&gt;"",VLOOKUP(Tabelle_ExterneDaten_111[[#This Row],[FXResetForeignCurrencyLU]],FXResetForeignCurrencyLookup,2,FALSE),"")</f>
        <v/>
      </c>
      <c r="AF32" s="2" t="str">
        <f>IF(Tabelle_ExterneDaten_111[[#This Row],[FXResetFXIndexLU]]&lt;&gt;"",VLOOKUP(Tabelle_ExterneDaten_111[[#This Row],[FXResetFXIndexLU]],FXResetFXIndexLookup,2,FALSE),"")</f>
        <v/>
      </c>
      <c r="AG32" s="2" t="str">
        <f>IF(Tabelle_ExterneDaten_111[[#This Row],[FloatingLegIndexNameLU]]&lt;&gt;"",VLOOKUP(Tabelle_ExterneDaten_111[[#This Row],[FloatingLegIndexNameLU]],FloatingLegIndexNameLookup,2,FALSE),"")</f>
        <v/>
      </c>
      <c r="AH32" s="2" t="str">
        <f>IF(Tabelle_ExterneDaten_111[[#This Row],[FloatingLegIsInArrearsLU]]&lt;&gt;"",VLOOKUP(Tabelle_ExterneDaten_111[[#This Row],[FloatingLegIsInArrearsLU]],FloatingLegIsInArrearsLookup,2,FALSE),"")</f>
        <v/>
      </c>
      <c r="AI32" s="2" t="str">
        <f>IF(Tabelle_ExterneDaten_111[[#This Row],[FloatingLegIsAveragedLU]]&lt;&gt;"",VLOOKUP(Tabelle_ExterneDaten_111[[#This Row],[FloatingLegIsAveragedLU]],FloatingLegIsAveragedLookup,2,FALSE),"")</f>
        <v/>
      </c>
      <c r="AJ32" s="2" t="str">
        <f>IF(Tabelle_ExterneDaten_111[[#This Row],[FloatingLegIsNotResettingXCCYLU]]&lt;&gt;"",VLOOKUP(Tabelle_ExterneDaten_111[[#This Row],[FloatingLegIsNotResettingXCCYLU]],FloatingLegIsNotResettingXCCYLookup,2,FALSE),"")</f>
        <v/>
      </c>
    </row>
    <row r="33" spans="2:36" x14ac:dyDescent="0.25">
      <c r="B33" s="2">
        <v>2008</v>
      </c>
      <c r="C33" s="2" t="s">
        <v>287</v>
      </c>
      <c r="D33" s="2" t="s">
        <v>330</v>
      </c>
      <c r="E33" s="2" t="s">
        <v>380</v>
      </c>
      <c r="F33" s="2" t="s">
        <v>307</v>
      </c>
      <c r="G33" s="2" t="s">
        <v>384</v>
      </c>
      <c r="H33" s="2" t="s">
        <v>388</v>
      </c>
      <c r="I33" s="2"/>
      <c r="J33" s="2"/>
      <c r="K33" s="2"/>
      <c r="L33" s="2"/>
      <c r="M33" s="2"/>
      <c r="N33" s="2"/>
      <c r="O33" s="2"/>
      <c r="P33" s="2" t="s">
        <v>394</v>
      </c>
      <c r="Q33" s="2" t="s">
        <v>329</v>
      </c>
      <c r="R33" s="2">
        <v>2</v>
      </c>
      <c r="S33" s="2"/>
      <c r="T33" s="2"/>
      <c r="U33" s="2"/>
      <c r="V33" s="2" t="e">
        <f>IF(Tabelle_ExterneDaten_111[[#This Row],[TradeIdLU]]&lt;&gt;"",VLOOKUP(Tabelle_ExterneDaten_111[[#This Row],[TradeIdLU]],TradeIdLookup,2,FALSE),"")</f>
        <v>#N/A</v>
      </c>
      <c r="W33" s="2" t="e">
        <f>IF(Tabelle_ExterneDaten_111[[#This Row],[PayerLU]]&lt;&gt;"",VLOOKUP(Tabelle_ExterneDaten_111[[#This Row],[PayerLU]],PayerLookup,2,FALSE),"")</f>
        <v>#N/A</v>
      </c>
      <c r="X33" s="2" t="e">
        <f>IF(Tabelle_ExterneDaten_111[[#This Row],[LegTypeLU]]&lt;&gt;"",VLOOKUP(Tabelle_ExterneDaten_111[[#This Row],[LegTypeLU]],LegTypeLookup,2,FALSE),"")</f>
        <v>#N/A</v>
      </c>
      <c r="Y33" s="2" t="e">
        <f>IF(Tabelle_ExterneDaten_111[[#This Row],[CurrencyLU]]&lt;&gt;"",VLOOKUP(Tabelle_ExterneDaten_111[[#This Row],[CurrencyLU]],CurrencyLookup,2,FALSE),"")</f>
        <v>#N/A</v>
      </c>
      <c r="Z33" s="2" t="e">
        <f>IF(Tabelle_ExterneDaten_111[[#This Row],[PaymentConventionLU]]&lt;&gt;"",VLOOKUP(Tabelle_ExterneDaten_111[[#This Row],[PaymentConventionLU]],PaymentConventionLookup,2,FALSE),"")</f>
        <v>#N/A</v>
      </c>
      <c r="AA33" s="2" t="e">
        <f>IF(Tabelle_ExterneDaten_111[[#This Row],[DayCounterLU]]&lt;&gt;"",VLOOKUP(Tabelle_ExterneDaten_111[[#This Row],[DayCounterLU]],DayCounterLookup,2,FALSE),"")</f>
        <v>#N/A</v>
      </c>
      <c r="AB33" s="2" t="str">
        <f>IF(Tabelle_ExterneDaten_111[[#This Row],[NotionalInitialExchangeLU]]&lt;&gt;"",VLOOKUP(Tabelle_ExterneDaten_111[[#This Row],[NotionalInitialExchangeLU]],NotionalInitialExchangeLookup,2,FALSE),"")</f>
        <v/>
      </c>
      <c r="AC33" s="2" t="str">
        <f>IF(Tabelle_ExterneDaten_111[[#This Row],[NotionalFinalExchangeLU]]&lt;&gt;"",VLOOKUP(Tabelle_ExterneDaten_111[[#This Row],[NotionalFinalExchangeLU]],NotionalFinalExchangeLookup,2,FALSE),"")</f>
        <v/>
      </c>
      <c r="AD33" s="2" t="str">
        <f>IF(Tabelle_ExterneDaten_111[[#This Row],[NotionalAmortizingExchangeLU]]&lt;&gt;"",VLOOKUP(Tabelle_ExterneDaten_111[[#This Row],[NotionalAmortizingExchangeLU]],NotionalAmortizingExchangeLookup,2,FALSE),"")</f>
        <v/>
      </c>
      <c r="AE33" s="2" t="str">
        <f>IF(Tabelle_ExterneDaten_111[[#This Row],[FXResetForeignCurrencyLU]]&lt;&gt;"",VLOOKUP(Tabelle_ExterneDaten_111[[#This Row],[FXResetForeignCurrencyLU]],FXResetForeignCurrencyLookup,2,FALSE),"")</f>
        <v/>
      </c>
      <c r="AF33" s="2" t="str">
        <f>IF(Tabelle_ExterneDaten_111[[#This Row],[FXResetFXIndexLU]]&lt;&gt;"",VLOOKUP(Tabelle_ExterneDaten_111[[#This Row],[FXResetFXIndexLU]],FXResetFXIndexLookup,2,FALSE),"")</f>
        <v/>
      </c>
      <c r="AG33" s="2" t="e">
        <f>IF(Tabelle_ExterneDaten_111[[#This Row],[FloatingLegIndexNameLU]]&lt;&gt;"",VLOOKUP(Tabelle_ExterneDaten_111[[#This Row],[FloatingLegIndexNameLU]],FloatingLegIndexNameLookup,2,FALSE),"")</f>
        <v>#N/A</v>
      </c>
      <c r="AH33" s="2" t="e">
        <f>IF(Tabelle_ExterneDaten_111[[#This Row],[FloatingLegIsInArrearsLU]]&lt;&gt;"",VLOOKUP(Tabelle_ExterneDaten_111[[#This Row],[FloatingLegIsInArrearsLU]],FloatingLegIsInArrearsLookup,2,FALSE),"")</f>
        <v>#N/A</v>
      </c>
      <c r="AI33" s="2" t="str">
        <f>IF(Tabelle_ExterneDaten_111[[#This Row],[FloatingLegIsAveragedLU]]&lt;&gt;"",VLOOKUP(Tabelle_ExterneDaten_111[[#This Row],[FloatingLegIsAveragedLU]],FloatingLegIsAveragedLookup,2,FALSE),"")</f>
        <v/>
      </c>
      <c r="AJ33" s="2" t="str">
        <f>IF(Tabelle_ExterneDaten_111[[#This Row],[FloatingLegIsNotResettingXCCYLU]]&lt;&gt;"",VLOOKUP(Tabelle_ExterneDaten_111[[#This Row],[FloatingLegIsNotResettingXCCYLU]],FloatingLegIsNotResettingXCCYLookup,2,FALSE),"")</f>
        <v/>
      </c>
    </row>
    <row r="34" spans="2:36" x14ac:dyDescent="0.25">
      <c r="B34" s="2">
        <v>2009</v>
      </c>
      <c r="C34" s="2" t="s">
        <v>289</v>
      </c>
      <c r="D34" s="2" t="s">
        <v>329</v>
      </c>
      <c r="E34" s="2" t="s">
        <v>379</v>
      </c>
      <c r="F34" s="2" t="s">
        <v>307</v>
      </c>
      <c r="G34" s="2" t="s">
        <v>382</v>
      </c>
      <c r="H34" s="2" t="s">
        <v>387</v>
      </c>
      <c r="I34" s="2"/>
      <c r="J34" s="2"/>
      <c r="K34" s="2"/>
      <c r="L34" s="2"/>
      <c r="M34" s="2"/>
      <c r="N34" s="2"/>
      <c r="O34" s="2"/>
      <c r="P34" s="2"/>
      <c r="Q34" s="2"/>
      <c r="R34" s="2"/>
      <c r="S34" s="2"/>
      <c r="T34" s="2"/>
      <c r="U34" s="2"/>
      <c r="V34" s="2" t="e">
        <f>IF(Tabelle_ExterneDaten_111[[#This Row],[TradeIdLU]]&lt;&gt;"",VLOOKUP(Tabelle_ExterneDaten_111[[#This Row],[TradeIdLU]],TradeIdLookup,2,FALSE),"")</f>
        <v>#N/A</v>
      </c>
      <c r="W34" s="2" t="e">
        <f>IF(Tabelle_ExterneDaten_111[[#This Row],[PayerLU]]&lt;&gt;"",VLOOKUP(Tabelle_ExterneDaten_111[[#This Row],[PayerLU]],PayerLookup,2,FALSE),"")</f>
        <v>#N/A</v>
      </c>
      <c r="X34" s="2" t="e">
        <f>IF(Tabelle_ExterneDaten_111[[#This Row],[LegTypeLU]]&lt;&gt;"",VLOOKUP(Tabelle_ExterneDaten_111[[#This Row],[LegTypeLU]],LegTypeLookup,2,FALSE),"")</f>
        <v>#N/A</v>
      </c>
      <c r="Y34" s="2" t="e">
        <f>IF(Tabelle_ExterneDaten_111[[#This Row],[CurrencyLU]]&lt;&gt;"",VLOOKUP(Tabelle_ExterneDaten_111[[#This Row],[CurrencyLU]],CurrencyLookup,2,FALSE),"")</f>
        <v>#N/A</v>
      </c>
      <c r="Z34" s="2" t="e">
        <f>IF(Tabelle_ExterneDaten_111[[#This Row],[PaymentConventionLU]]&lt;&gt;"",VLOOKUP(Tabelle_ExterneDaten_111[[#This Row],[PaymentConventionLU]],PaymentConventionLookup,2,FALSE),"")</f>
        <v>#N/A</v>
      </c>
      <c r="AA34" s="2" t="e">
        <f>IF(Tabelle_ExterneDaten_111[[#This Row],[DayCounterLU]]&lt;&gt;"",VLOOKUP(Tabelle_ExterneDaten_111[[#This Row],[DayCounterLU]],DayCounterLookup,2,FALSE),"")</f>
        <v>#N/A</v>
      </c>
      <c r="AB34" s="2" t="str">
        <f>IF(Tabelle_ExterneDaten_111[[#This Row],[NotionalInitialExchangeLU]]&lt;&gt;"",VLOOKUP(Tabelle_ExterneDaten_111[[#This Row],[NotionalInitialExchangeLU]],NotionalInitialExchangeLookup,2,FALSE),"")</f>
        <v/>
      </c>
      <c r="AC34" s="2" t="str">
        <f>IF(Tabelle_ExterneDaten_111[[#This Row],[NotionalFinalExchangeLU]]&lt;&gt;"",VLOOKUP(Tabelle_ExterneDaten_111[[#This Row],[NotionalFinalExchangeLU]],NotionalFinalExchangeLookup,2,FALSE),"")</f>
        <v/>
      </c>
      <c r="AD34" s="2" t="str">
        <f>IF(Tabelle_ExterneDaten_111[[#This Row],[NotionalAmortizingExchangeLU]]&lt;&gt;"",VLOOKUP(Tabelle_ExterneDaten_111[[#This Row],[NotionalAmortizingExchangeLU]],NotionalAmortizingExchangeLookup,2,FALSE),"")</f>
        <v/>
      </c>
      <c r="AE34" s="2" t="str">
        <f>IF(Tabelle_ExterneDaten_111[[#This Row],[FXResetForeignCurrencyLU]]&lt;&gt;"",VLOOKUP(Tabelle_ExterneDaten_111[[#This Row],[FXResetForeignCurrencyLU]],FXResetForeignCurrencyLookup,2,FALSE),"")</f>
        <v/>
      </c>
      <c r="AF34" s="2" t="str">
        <f>IF(Tabelle_ExterneDaten_111[[#This Row],[FXResetFXIndexLU]]&lt;&gt;"",VLOOKUP(Tabelle_ExterneDaten_111[[#This Row],[FXResetFXIndexLU]],FXResetFXIndexLookup,2,FALSE),"")</f>
        <v/>
      </c>
      <c r="AG34" s="2" t="str">
        <f>IF(Tabelle_ExterneDaten_111[[#This Row],[FloatingLegIndexNameLU]]&lt;&gt;"",VLOOKUP(Tabelle_ExterneDaten_111[[#This Row],[FloatingLegIndexNameLU]],FloatingLegIndexNameLookup,2,FALSE),"")</f>
        <v/>
      </c>
      <c r="AH34" s="2" t="str">
        <f>IF(Tabelle_ExterneDaten_111[[#This Row],[FloatingLegIsInArrearsLU]]&lt;&gt;"",VLOOKUP(Tabelle_ExterneDaten_111[[#This Row],[FloatingLegIsInArrearsLU]],FloatingLegIsInArrearsLookup,2,FALSE),"")</f>
        <v/>
      </c>
      <c r="AI34" s="2" t="str">
        <f>IF(Tabelle_ExterneDaten_111[[#This Row],[FloatingLegIsAveragedLU]]&lt;&gt;"",VLOOKUP(Tabelle_ExterneDaten_111[[#This Row],[FloatingLegIsAveragedLU]],FloatingLegIsAveragedLookup,2,FALSE),"")</f>
        <v/>
      </c>
      <c r="AJ34" s="2" t="str">
        <f>IF(Tabelle_ExterneDaten_111[[#This Row],[FloatingLegIsNotResettingXCCYLU]]&lt;&gt;"",VLOOKUP(Tabelle_ExterneDaten_111[[#This Row],[FloatingLegIsNotResettingXCCYLU]],FloatingLegIsNotResettingXCCYLookup,2,FALSE),"")</f>
        <v/>
      </c>
    </row>
    <row r="35" spans="2:36" x14ac:dyDescent="0.25">
      <c r="B35" s="2">
        <v>2010</v>
      </c>
      <c r="C35" s="2" t="s">
        <v>289</v>
      </c>
      <c r="D35" s="2" t="s">
        <v>330</v>
      </c>
      <c r="E35" s="2" t="s">
        <v>380</v>
      </c>
      <c r="F35" s="2" t="s">
        <v>307</v>
      </c>
      <c r="G35" s="2" t="s">
        <v>384</v>
      </c>
      <c r="H35" s="2" t="s">
        <v>388</v>
      </c>
      <c r="I35" s="2"/>
      <c r="J35" s="2"/>
      <c r="K35" s="2"/>
      <c r="L35" s="2"/>
      <c r="M35" s="2"/>
      <c r="N35" s="2"/>
      <c r="O35" s="2"/>
      <c r="P35" s="2" t="s">
        <v>394</v>
      </c>
      <c r="Q35" s="2" t="s">
        <v>329</v>
      </c>
      <c r="R35" s="2">
        <v>2</v>
      </c>
      <c r="S35" s="2"/>
      <c r="T35" s="2"/>
      <c r="U35" s="2"/>
      <c r="V35" s="2" t="e">
        <f>IF(Tabelle_ExterneDaten_111[[#This Row],[TradeIdLU]]&lt;&gt;"",VLOOKUP(Tabelle_ExterneDaten_111[[#This Row],[TradeIdLU]],TradeIdLookup,2,FALSE),"")</f>
        <v>#N/A</v>
      </c>
      <c r="W35" s="2" t="e">
        <f>IF(Tabelle_ExterneDaten_111[[#This Row],[PayerLU]]&lt;&gt;"",VLOOKUP(Tabelle_ExterneDaten_111[[#This Row],[PayerLU]],PayerLookup,2,FALSE),"")</f>
        <v>#N/A</v>
      </c>
      <c r="X35" s="2" t="e">
        <f>IF(Tabelle_ExterneDaten_111[[#This Row],[LegTypeLU]]&lt;&gt;"",VLOOKUP(Tabelle_ExterneDaten_111[[#This Row],[LegTypeLU]],LegTypeLookup,2,FALSE),"")</f>
        <v>#N/A</v>
      </c>
      <c r="Y35" s="2" t="e">
        <f>IF(Tabelle_ExterneDaten_111[[#This Row],[CurrencyLU]]&lt;&gt;"",VLOOKUP(Tabelle_ExterneDaten_111[[#This Row],[CurrencyLU]],CurrencyLookup,2,FALSE),"")</f>
        <v>#N/A</v>
      </c>
      <c r="Z35" s="2" t="e">
        <f>IF(Tabelle_ExterneDaten_111[[#This Row],[PaymentConventionLU]]&lt;&gt;"",VLOOKUP(Tabelle_ExterneDaten_111[[#This Row],[PaymentConventionLU]],PaymentConventionLookup,2,FALSE),"")</f>
        <v>#N/A</v>
      </c>
      <c r="AA35" s="2" t="e">
        <f>IF(Tabelle_ExterneDaten_111[[#This Row],[DayCounterLU]]&lt;&gt;"",VLOOKUP(Tabelle_ExterneDaten_111[[#This Row],[DayCounterLU]],DayCounterLookup,2,FALSE),"")</f>
        <v>#N/A</v>
      </c>
      <c r="AB35" s="2" t="str">
        <f>IF(Tabelle_ExterneDaten_111[[#This Row],[NotionalInitialExchangeLU]]&lt;&gt;"",VLOOKUP(Tabelle_ExterneDaten_111[[#This Row],[NotionalInitialExchangeLU]],NotionalInitialExchangeLookup,2,FALSE),"")</f>
        <v/>
      </c>
      <c r="AC35" s="2" t="str">
        <f>IF(Tabelle_ExterneDaten_111[[#This Row],[NotionalFinalExchangeLU]]&lt;&gt;"",VLOOKUP(Tabelle_ExterneDaten_111[[#This Row],[NotionalFinalExchangeLU]],NotionalFinalExchangeLookup,2,FALSE),"")</f>
        <v/>
      </c>
      <c r="AD35" s="2" t="str">
        <f>IF(Tabelle_ExterneDaten_111[[#This Row],[NotionalAmortizingExchangeLU]]&lt;&gt;"",VLOOKUP(Tabelle_ExterneDaten_111[[#This Row],[NotionalAmortizingExchangeLU]],NotionalAmortizingExchangeLookup,2,FALSE),"")</f>
        <v/>
      </c>
      <c r="AE35" s="2" t="str">
        <f>IF(Tabelle_ExterneDaten_111[[#This Row],[FXResetForeignCurrencyLU]]&lt;&gt;"",VLOOKUP(Tabelle_ExterneDaten_111[[#This Row],[FXResetForeignCurrencyLU]],FXResetForeignCurrencyLookup,2,FALSE),"")</f>
        <v/>
      </c>
      <c r="AF35" s="2" t="str">
        <f>IF(Tabelle_ExterneDaten_111[[#This Row],[FXResetFXIndexLU]]&lt;&gt;"",VLOOKUP(Tabelle_ExterneDaten_111[[#This Row],[FXResetFXIndexLU]],FXResetFXIndexLookup,2,FALSE),"")</f>
        <v/>
      </c>
      <c r="AG35" s="2" t="e">
        <f>IF(Tabelle_ExterneDaten_111[[#This Row],[FloatingLegIndexNameLU]]&lt;&gt;"",VLOOKUP(Tabelle_ExterneDaten_111[[#This Row],[FloatingLegIndexNameLU]],FloatingLegIndexNameLookup,2,FALSE),"")</f>
        <v>#N/A</v>
      </c>
      <c r="AH35" s="2" t="e">
        <f>IF(Tabelle_ExterneDaten_111[[#This Row],[FloatingLegIsInArrearsLU]]&lt;&gt;"",VLOOKUP(Tabelle_ExterneDaten_111[[#This Row],[FloatingLegIsInArrearsLU]],FloatingLegIsInArrearsLookup,2,FALSE),"")</f>
        <v>#N/A</v>
      </c>
      <c r="AI35" s="2" t="str">
        <f>IF(Tabelle_ExterneDaten_111[[#This Row],[FloatingLegIsAveragedLU]]&lt;&gt;"",VLOOKUP(Tabelle_ExterneDaten_111[[#This Row],[FloatingLegIsAveragedLU]],FloatingLegIsAveragedLookup,2,FALSE),"")</f>
        <v/>
      </c>
      <c r="AJ35" s="2" t="str">
        <f>IF(Tabelle_ExterneDaten_111[[#This Row],[FloatingLegIsNotResettingXCCYLU]]&lt;&gt;"",VLOOKUP(Tabelle_ExterneDaten_111[[#This Row],[FloatingLegIsNotResettingXCCYLU]],FloatingLegIsNotResettingXCCYLookup,2,FALSE),"")</f>
        <v/>
      </c>
    </row>
    <row r="36" spans="2:36" x14ac:dyDescent="0.25">
      <c r="B36" s="2">
        <v>2011</v>
      </c>
      <c r="C36" s="2" t="s">
        <v>291</v>
      </c>
      <c r="D36" s="2" t="s">
        <v>329</v>
      </c>
      <c r="E36" s="2" t="s">
        <v>379</v>
      </c>
      <c r="F36" s="2" t="s">
        <v>307</v>
      </c>
      <c r="G36" s="2" t="s">
        <v>382</v>
      </c>
      <c r="H36" s="2" t="s">
        <v>387</v>
      </c>
      <c r="I36" s="2"/>
      <c r="J36" s="2"/>
      <c r="K36" s="2"/>
      <c r="L36" s="2"/>
      <c r="M36" s="2"/>
      <c r="N36" s="2"/>
      <c r="O36" s="2"/>
      <c r="P36" s="2"/>
      <c r="Q36" s="2"/>
      <c r="R36" s="2"/>
      <c r="S36" s="2"/>
      <c r="T36" s="2"/>
      <c r="U36" s="2"/>
      <c r="V36" s="2" t="e">
        <f>IF(Tabelle_ExterneDaten_111[[#This Row],[TradeIdLU]]&lt;&gt;"",VLOOKUP(Tabelle_ExterneDaten_111[[#This Row],[TradeIdLU]],TradeIdLookup,2,FALSE),"")</f>
        <v>#N/A</v>
      </c>
      <c r="W36" s="2" t="e">
        <f>IF(Tabelle_ExterneDaten_111[[#This Row],[PayerLU]]&lt;&gt;"",VLOOKUP(Tabelle_ExterneDaten_111[[#This Row],[PayerLU]],PayerLookup,2,FALSE),"")</f>
        <v>#N/A</v>
      </c>
      <c r="X36" s="2" t="e">
        <f>IF(Tabelle_ExterneDaten_111[[#This Row],[LegTypeLU]]&lt;&gt;"",VLOOKUP(Tabelle_ExterneDaten_111[[#This Row],[LegTypeLU]],LegTypeLookup,2,FALSE),"")</f>
        <v>#N/A</v>
      </c>
      <c r="Y36" s="2" t="e">
        <f>IF(Tabelle_ExterneDaten_111[[#This Row],[CurrencyLU]]&lt;&gt;"",VLOOKUP(Tabelle_ExterneDaten_111[[#This Row],[CurrencyLU]],CurrencyLookup,2,FALSE),"")</f>
        <v>#N/A</v>
      </c>
      <c r="Z36" s="2" t="e">
        <f>IF(Tabelle_ExterneDaten_111[[#This Row],[PaymentConventionLU]]&lt;&gt;"",VLOOKUP(Tabelle_ExterneDaten_111[[#This Row],[PaymentConventionLU]],PaymentConventionLookup,2,FALSE),"")</f>
        <v>#N/A</v>
      </c>
      <c r="AA36" s="2" t="e">
        <f>IF(Tabelle_ExterneDaten_111[[#This Row],[DayCounterLU]]&lt;&gt;"",VLOOKUP(Tabelle_ExterneDaten_111[[#This Row],[DayCounterLU]],DayCounterLookup,2,FALSE),"")</f>
        <v>#N/A</v>
      </c>
      <c r="AB36" s="2" t="str">
        <f>IF(Tabelle_ExterneDaten_111[[#This Row],[NotionalInitialExchangeLU]]&lt;&gt;"",VLOOKUP(Tabelle_ExterneDaten_111[[#This Row],[NotionalInitialExchangeLU]],NotionalInitialExchangeLookup,2,FALSE),"")</f>
        <v/>
      </c>
      <c r="AC36" s="2" t="str">
        <f>IF(Tabelle_ExterneDaten_111[[#This Row],[NotionalFinalExchangeLU]]&lt;&gt;"",VLOOKUP(Tabelle_ExterneDaten_111[[#This Row],[NotionalFinalExchangeLU]],NotionalFinalExchangeLookup,2,FALSE),"")</f>
        <v/>
      </c>
      <c r="AD36" s="2" t="str">
        <f>IF(Tabelle_ExterneDaten_111[[#This Row],[NotionalAmortizingExchangeLU]]&lt;&gt;"",VLOOKUP(Tabelle_ExterneDaten_111[[#This Row],[NotionalAmortizingExchangeLU]],NotionalAmortizingExchangeLookup,2,FALSE),"")</f>
        <v/>
      </c>
      <c r="AE36" s="2" t="str">
        <f>IF(Tabelle_ExterneDaten_111[[#This Row],[FXResetForeignCurrencyLU]]&lt;&gt;"",VLOOKUP(Tabelle_ExterneDaten_111[[#This Row],[FXResetForeignCurrencyLU]],FXResetForeignCurrencyLookup,2,FALSE),"")</f>
        <v/>
      </c>
      <c r="AF36" s="2" t="str">
        <f>IF(Tabelle_ExterneDaten_111[[#This Row],[FXResetFXIndexLU]]&lt;&gt;"",VLOOKUP(Tabelle_ExterneDaten_111[[#This Row],[FXResetFXIndexLU]],FXResetFXIndexLookup,2,FALSE),"")</f>
        <v/>
      </c>
      <c r="AG36" s="2" t="str">
        <f>IF(Tabelle_ExterneDaten_111[[#This Row],[FloatingLegIndexNameLU]]&lt;&gt;"",VLOOKUP(Tabelle_ExterneDaten_111[[#This Row],[FloatingLegIndexNameLU]],FloatingLegIndexNameLookup,2,FALSE),"")</f>
        <v/>
      </c>
      <c r="AH36" s="2" t="str">
        <f>IF(Tabelle_ExterneDaten_111[[#This Row],[FloatingLegIsInArrearsLU]]&lt;&gt;"",VLOOKUP(Tabelle_ExterneDaten_111[[#This Row],[FloatingLegIsInArrearsLU]],FloatingLegIsInArrearsLookup,2,FALSE),"")</f>
        <v/>
      </c>
      <c r="AI36" s="2" t="str">
        <f>IF(Tabelle_ExterneDaten_111[[#This Row],[FloatingLegIsAveragedLU]]&lt;&gt;"",VLOOKUP(Tabelle_ExterneDaten_111[[#This Row],[FloatingLegIsAveragedLU]],FloatingLegIsAveragedLookup,2,FALSE),"")</f>
        <v/>
      </c>
      <c r="AJ36" s="2" t="str">
        <f>IF(Tabelle_ExterneDaten_111[[#This Row],[FloatingLegIsNotResettingXCCYLU]]&lt;&gt;"",VLOOKUP(Tabelle_ExterneDaten_111[[#This Row],[FloatingLegIsNotResettingXCCYLU]],FloatingLegIsNotResettingXCCYLookup,2,FALSE),"")</f>
        <v/>
      </c>
    </row>
    <row r="37" spans="2:36" x14ac:dyDescent="0.25">
      <c r="B37" s="2">
        <v>2012</v>
      </c>
      <c r="C37" s="2" t="s">
        <v>291</v>
      </c>
      <c r="D37" s="2" t="s">
        <v>330</v>
      </c>
      <c r="E37" s="2" t="s">
        <v>380</v>
      </c>
      <c r="F37" s="2" t="s">
        <v>307</v>
      </c>
      <c r="G37" s="2" t="s">
        <v>384</v>
      </c>
      <c r="H37" s="2" t="s">
        <v>388</v>
      </c>
      <c r="I37" s="2"/>
      <c r="J37" s="2"/>
      <c r="K37" s="2"/>
      <c r="L37" s="2"/>
      <c r="M37" s="2"/>
      <c r="N37" s="2"/>
      <c r="O37" s="2"/>
      <c r="P37" s="2" t="s">
        <v>394</v>
      </c>
      <c r="Q37" s="2" t="s">
        <v>329</v>
      </c>
      <c r="R37" s="2">
        <v>2</v>
      </c>
      <c r="S37" s="2"/>
      <c r="T37" s="2"/>
      <c r="U37" s="2"/>
      <c r="V37" s="2" t="e">
        <f>IF(Tabelle_ExterneDaten_111[[#This Row],[TradeIdLU]]&lt;&gt;"",VLOOKUP(Tabelle_ExterneDaten_111[[#This Row],[TradeIdLU]],TradeIdLookup,2,FALSE),"")</f>
        <v>#N/A</v>
      </c>
      <c r="W37" s="2" t="e">
        <f>IF(Tabelle_ExterneDaten_111[[#This Row],[PayerLU]]&lt;&gt;"",VLOOKUP(Tabelle_ExterneDaten_111[[#This Row],[PayerLU]],PayerLookup,2,FALSE),"")</f>
        <v>#N/A</v>
      </c>
      <c r="X37" s="2" t="e">
        <f>IF(Tabelle_ExterneDaten_111[[#This Row],[LegTypeLU]]&lt;&gt;"",VLOOKUP(Tabelle_ExterneDaten_111[[#This Row],[LegTypeLU]],LegTypeLookup,2,FALSE),"")</f>
        <v>#N/A</v>
      </c>
      <c r="Y37" s="2" t="e">
        <f>IF(Tabelle_ExterneDaten_111[[#This Row],[CurrencyLU]]&lt;&gt;"",VLOOKUP(Tabelle_ExterneDaten_111[[#This Row],[CurrencyLU]],CurrencyLookup,2,FALSE),"")</f>
        <v>#N/A</v>
      </c>
      <c r="Z37" s="2" t="e">
        <f>IF(Tabelle_ExterneDaten_111[[#This Row],[PaymentConventionLU]]&lt;&gt;"",VLOOKUP(Tabelle_ExterneDaten_111[[#This Row],[PaymentConventionLU]],PaymentConventionLookup,2,FALSE),"")</f>
        <v>#N/A</v>
      </c>
      <c r="AA37" s="2" t="e">
        <f>IF(Tabelle_ExterneDaten_111[[#This Row],[DayCounterLU]]&lt;&gt;"",VLOOKUP(Tabelle_ExterneDaten_111[[#This Row],[DayCounterLU]],DayCounterLookup,2,FALSE),"")</f>
        <v>#N/A</v>
      </c>
      <c r="AB37" s="2" t="str">
        <f>IF(Tabelle_ExterneDaten_111[[#This Row],[NotionalInitialExchangeLU]]&lt;&gt;"",VLOOKUP(Tabelle_ExterneDaten_111[[#This Row],[NotionalInitialExchangeLU]],NotionalInitialExchangeLookup,2,FALSE),"")</f>
        <v/>
      </c>
      <c r="AC37" s="2" t="str">
        <f>IF(Tabelle_ExterneDaten_111[[#This Row],[NotionalFinalExchangeLU]]&lt;&gt;"",VLOOKUP(Tabelle_ExterneDaten_111[[#This Row],[NotionalFinalExchangeLU]],NotionalFinalExchangeLookup,2,FALSE),"")</f>
        <v/>
      </c>
      <c r="AD37" s="2" t="str">
        <f>IF(Tabelle_ExterneDaten_111[[#This Row],[NotionalAmortizingExchangeLU]]&lt;&gt;"",VLOOKUP(Tabelle_ExterneDaten_111[[#This Row],[NotionalAmortizingExchangeLU]],NotionalAmortizingExchangeLookup,2,FALSE),"")</f>
        <v/>
      </c>
      <c r="AE37" s="2" t="str">
        <f>IF(Tabelle_ExterneDaten_111[[#This Row],[FXResetForeignCurrencyLU]]&lt;&gt;"",VLOOKUP(Tabelle_ExterneDaten_111[[#This Row],[FXResetForeignCurrencyLU]],FXResetForeignCurrencyLookup,2,FALSE),"")</f>
        <v/>
      </c>
      <c r="AF37" s="2" t="str">
        <f>IF(Tabelle_ExterneDaten_111[[#This Row],[FXResetFXIndexLU]]&lt;&gt;"",VLOOKUP(Tabelle_ExterneDaten_111[[#This Row],[FXResetFXIndexLU]],FXResetFXIndexLookup,2,FALSE),"")</f>
        <v/>
      </c>
      <c r="AG37" s="2" t="e">
        <f>IF(Tabelle_ExterneDaten_111[[#This Row],[FloatingLegIndexNameLU]]&lt;&gt;"",VLOOKUP(Tabelle_ExterneDaten_111[[#This Row],[FloatingLegIndexNameLU]],FloatingLegIndexNameLookup,2,FALSE),"")</f>
        <v>#N/A</v>
      </c>
      <c r="AH37" s="2" t="e">
        <f>IF(Tabelle_ExterneDaten_111[[#This Row],[FloatingLegIsInArrearsLU]]&lt;&gt;"",VLOOKUP(Tabelle_ExterneDaten_111[[#This Row],[FloatingLegIsInArrearsLU]],FloatingLegIsInArrearsLookup,2,FALSE),"")</f>
        <v>#N/A</v>
      </c>
      <c r="AI37" s="2" t="str">
        <f>IF(Tabelle_ExterneDaten_111[[#This Row],[FloatingLegIsAveragedLU]]&lt;&gt;"",VLOOKUP(Tabelle_ExterneDaten_111[[#This Row],[FloatingLegIsAveragedLU]],FloatingLegIsAveragedLookup,2,FALSE),"")</f>
        <v/>
      </c>
      <c r="AJ37" s="2" t="str">
        <f>IF(Tabelle_ExterneDaten_111[[#This Row],[FloatingLegIsNotResettingXCCYLU]]&lt;&gt;"",VLOOKUP(Tabelle_ExterneDaten_111[[#This Row],[FloatingLegIsNotResettingXCCYLU]],FloatingLegIsNotResettingXCCYLookup,2,FALSE),"")</f>
        <v/>
      </c>
    </row>
    <row r="38" spans="2:36" x14ac:dyDescent="0.25">
      <c r="B38" s="2">
        <v>2013</v>
      </c>
      <c r="C38" s="2" t="s">
        <v>273</v>
      </c>
      <c r="D38" s="2" t="s">
        <v>329</v>
      </c>
      <c r="E38" s="2" t="s">
        <v>379</v>
      </c>
      <c r="F38" s="2" t="s">
        <v>307</v>
      </c>
      <c r="G38" s="2" t="s">
        <v>382</v>
      </c>
      <c r="H38" s="2" t="s">
        <v>387</v>
      </c>
      <c r="I38" s="2"/>
      <c r="J38" s="2"/>
      <c r="K38" s="2"/>
      <c r="L38" s="2"/>
      <c r="M38" s="2"/>
      <c r="N38" s="2"/>
      <c r="O38" s="2"/>
      <c r="P38" s="2"/>
      <c r="Q38" s="2"/>
      <c r="R38" s="2"/>
      <c r="S38" s="2"/>
      <c r="T38" s="2"/>
      <c r="U38" s="2"/>
      <c r="V38" s="2" t="e">
        <f>IF(Tabelle_ExterneDaten_111[[#This Row],[TradeIdLU]]&lt;&gt;"",VLOOKUP(Tabelle_ExterneDaten_111[[#This Row],[TradeIdLU]],TradeIdLookup,2,FALSE),"")</f>
        <v>#N/A</v>
      </c>
      <c r="W38" s="2" t="e">
        <f>IF(Tabelle_ExterneDaten_111[[#This Row],[PayerLU]]&lt;&gt;"",VLOOKUP(Tabelle_ExterneDaten_111[[#This Row],[PayerLU]],PayerLookup,2,FALSE),"")</f>
        <v>#N/A</v>
      </c>
      <c r="X38" s="2" t="e">
        <f>IF(Tabelle_ExterneDaten_111[[#This Row],[LegTypeLU]]&lt;&gt;"",VLOOKUP(Tabelle_ExterneDaten_111[[#This Row],[LegTypeLU]],LegTypeLookup,2,FALSE),"")</f>
        <v>#N/A</v>
      </c>
      <c r="Y38" s="2" t="e">
        <f>IF(Tabelle_ExterneDaten_111[[#This Row],[CurrencyLU]]&lt;&gt;"",VLOOKUP(Tabelle_ExterneDaten_111[[#This Row],[CurrencyLU]],CurrencyLookup,2,FALSE),"")</f>
        <v>#N/A</v>
      </c>
      <c r="Z38" s="2" t="e">
        <f>IF(Tabelle_ExterneDaten_111[[#This Row],[PaymentConventionLU]]&lt;&gt;"",VLOOKUP(Tabelle_ExterneDaten_111[[#This Row],[PaymentConventionLU]],PaymentConventionLookup,2,FALSE),"")</f>
        <v>#N/A</v>
      </c>
      <c r="AA38" s="2" t="e">
        <f>IF(Tabelle_ExterneDaten_111[[#This Row],[DayCounterLU]]&lt;&gt;"",VLOOKUP(Tabelle_ExterneDaten_111[[#This Row],[DayCounterLU]],DayCounterLookup,2,FALSE),"")</f>
        <v>#N/A</v>
      </c>
      <c r="AB38" s="2" t="str">
        <f>IF(Tabelle_ExterneDaten_111[[#This Row],[NotionalInitialExchangeLU]]&lt;&gt;"",VLOOKUP(Tabelle_ExterneDaten_111[[#This Row],[NotionalInitialExchangeLU]],NotionalInitialExchangeLookup,2,FALSE),"")</f>
        <v/>
      </c>
      <c r="AC38" s="2" t="str">
        <f>IF(Tabelle_ExterneDaten_111[[#This Row],[NotionalFinalExchangeLU]]&lt;&gt;"",VLOOKUP(Tabelle_ExterneDaten_111[[#This Row],[NotionalFinalExchangeLU]],NotionalFinalExchangeLookup,2,FALSE),"")</f>
        <v/>
      </c>
      <c r="AD38" s="2" t="str">
        <f>IF(Tabelle_ExterneDaten_111[[#This Row],[NotionalAmortizingExchangeLU]]&lt;&gt;"",VLOOKUP(Tabelle_ExterneDaten_111[[#This Row],[NotionalAmortizingExchangeLU]],NotionalAmortizingExchangeLookup,2,FALSE),"")</f>
        <v/>
      </c>
      <c r="AE38" s="2" t="str">
        <f>IF(Tabelle_ExterneDaten_111[[#This Row],[FXResetForeignCurrencyLU]]&lt;&gt;"",VLOOKUP(Tabelle_ExterneDaten_111[[#This Row],[FXResetForeignCurrencyLU]],FXResetForeignCurrencyLookup,2,FALSE),"")</f>
        <v/>
      </c>
      <c r="AF38" s="2" t="str">
        <f>IF(Tabelle_ExterneDaten_111[[#This Row],[FXResetFXIndexLU]]&lt;&gt;"",VLOOKUP(Tabelle_ExterneDaten_111[[#This Row],[FXResetFXIndexLU]],FXResetFXIndexLookup,2,FALSE),"")</f>
        <v/>
      </c>
      <c r="AG38" s="2" t="str">
        <f>IF(Tabelle_ExterneDaten_111[[#This Row],[FloatingLegIndexNameLU]]&lt;&gt;"",VLOOKUP(Tabelle_ExterneDaten_111[[#This Row],[FloatingLegIndexNameLU]],FloatingLegIndexNameLookup,2,FALSE),"")</f>
        <v/>
      </c>
      <c r="AH38" s="2" t="str">
        <f>IF(Tabelle_ExterneDaten_111[[#This Row],[FloatingLegIsInArrearsLU]]&lt;&gt;"",VLOOKUP(Tabelle_ExterneDaten_111[[#This Row],[FloatingLegIsInArrearsLU]],FloatingLegIsInArrearsLookup,2,FALSE),"")</f>
        <v/>
      </c>
      <c r="AI38" s="2" t="str">
        <f>IF(Tabelle_ExterneDaten_111[[#This Row],[FloatingLegIsAveragedLU]]&lt;&gt;"",VLOOKUP(Tabelle_ExterneDaten_111[[#This Row],[FloatingLegIsAveragedLU]],FloatingLegIsAveragedLookup,2,FALSE),"")</f>
        <v/>
      </c>
      <c r="AJ38" s="2" t="str">
        <f>IF(Tabelle_ExterneDaten_111[[#This Row],[FloatingLegIsNotResettingXCCYLU]]&lt;&gt;"",VLOOKUP(Tabelle_ExterneDaten_111[[#This Row],[FloatingLegIsNotResettingXCCYLU]],FloatingLegIsNotResettingXCCYLookup,2,FALSE),"")</f>
        <v/>
      </c>
    </row>
    <row r="39" spans="2:36" x14ac:dyDescent="0.25">
      <c r="B39" s="2">
        <v>2014</v>
      </c>
      <c r="C39" s="2" t="s">
        <v>273</v>
      </c>
      <c r="D39" s="2" t="s">
        <v>330</v>
      </c>
      <c r="E39" s="2" t="s">
        <v>380</v>
      </c>
      <c r="F39" s="2" t="s">
        <v>307</v>
      </c>
      <c r="G39" s="2" t="s">
        <v>384</v>
      </c>
      <c r="H39" s="2" t="s">
        <v>388</v>
      </c>
      <c r="I39" s="2"/>
      <c r="J39" s="2"/>
      <c r="K39" s="2"/>
      <c r="L39" s="2"/>
      <c r="M39" s="2"/>
      <c r="N39" s="2"/>
      <c r="O39" s="2"/>
      <c r="P39" s="2" t="s">
        <v>394</v>
      </c>
      <c r="Q39" s="2" t="s">
        <v>329</v>
      </c>
      <c r="R39" s="2">
        <v>2</v>
      </c>
      <c r="S39" s="2"/>
      <c r="T39" s="2"/>
      <c r="U39" s="2"/>
      <c r="V39" s="2" t="e">
        <f>IF(Tabelle_ExterneDaten_111[[#This Row],[TradeIdLU]]&lt;&gt;"",VLOOKUP(Tabelle_ExterneDaten_111[[#This Row],[TradeIdLU]],TradeIdLookup,2,FALSE),"")</f>
        <v>#N/A</v>
      </c>
      <c r="W39" s="2" t="e">
        <f>IF(Tabelle_ExterneDaten_111[[#This Row],[PayerLU]]&lt;&gt;"",VLOOKUP(Tabelle_ExterneDaten_111[[#This Row],[PayerLU]],PayerLookup,2,FALSE),"")</f>
        <v>#N/A</v>
      </c>
      <c r="X39" s="2" t="e">
        <f>IF(Tabelle_ExterneDaten_111[[#This Row],[LegTypeLU]]&lt;&gt;"",VLOOKUP(Tabelle_ExterneDaten_111[[#This Row],[LegTypeLU]],LegTypeLookup,2,FALSE),"")</f>
        <v>#N/A</v>
      </c>
      <c r="Y39" s="2" t="e">
        <f>IF(Tabelle_ExterneDaten_111[[#This Row],[CurrencyLU]]&lt;&gt;"",VLOOKUP(Tabelle_ExterneDaten_111[[#This Row],[CurrencyLU]],CurrencyLookup,2,FALSE),"")</f>
        <v>#N/A</v>
      </c>
      <c r="Z39" s="2" t="e">
        <f>IF(Tabelle_ExterneDaten_111[[#This Row],[PaymentConventionLU]]&lt;&gt;"",VLOOKUP(Tabelle_ExterneDaten_111[[#This Row],[PaymentConventionLU]],PaymentConventionLookup,2,FALSE),"")</f>
        <v>#N/A</v>
      </c>
      <c r="AA39" s="2" t="e">
        <f>IF(Tabelle_ExterneDaten_111[[#This Row],[DayCounterLU]]&lt;&gt;"",VLOOKUP(Tabelle_ExterneDaten_111[[#This Row],[DayCounterLU]],DayCounterLookup,2,FALSE),"")</f>
        <v>#N/A</v>
      </c>
      <c r="AB39" s="2" t="str">
        <f>IF(Tabelle_ExterneDaten_111[[#This Row],[NotionalInitialExchangeLU]]&lt;&gt;"",VLOOKUP(Tabelle_ExterneDaten_111[[#This Row],[NotionalInitialExchangeLU]],NotionalInitialExchangeLookup,2,FALSE),"")</f>
        <v/>
      </c>
      <c r="AC39" s="2" t="str">
        <f>IF(Tabelle_ExterneDaten_111[[#This Row],[NotionalFinalExchangeLU]]&lt;&gt;"",VLOOKUP(Tabelle_ExterneDaten_111[[#This Row],[NotionalFinalExchangeLU]],NotionalFinalExchangeLookup,2,FALSE),"")</f>
        <v/>
      </c>
      <c r="AD39" s="2" t="str">
        <f>IF(Tabelle_ExterneDaten_111[[#This Row],[NotionalAmortizingExchangeLU]]&lt;&gt;"",VLOOKUP(Tabelle_ExterneDaten_111[[#This Row],[NotionalAmortizingExchangeLU]],NotionalAmortizingExchangeLookup,2,FALSE),"")</f>
        <v/>
      </c>
      <c r="AE39" s="2" t="str">
        <f>IF(Tabelle_ExterneDaten_111[[#This Row],[FXResetForeignCurrencyLU]]&lt;&gt;"",VLOOKUP(Tabelle_ExterneDaten_111[[#This Row],[FXResetForeignCurrencyLU]],FXResetForeignCurrencyLookup,2,FALSE),"")</f>
        <v/>
      </c>
      <c r="AF39" s="2" t="str">
        <f>IF(Tabelle_ExterneDaten_111[[#This Row],[FXResetFXIndexLU]]&lt;&gt;"",VLOOKUP(Tabelle_ExterneDaten_111[[#This Row],[FXResetFXIndexLU]],FXResetFXIndexLookup,2,FALSE),"")</f>
        <v/>
      </c>
      <c r="AG39" s="2" t="e">
        <f>IF(Tabelle_ExterneDaten_111[[#This Row],[FloatingLegIndexNameLU]]&lt;&gt;"",VLOOKUP(Tabelle_ExterneDaten_111[[#This Row],[FloatingLegIndexNameLU]],FloatingLegIndexNameLookup,2,FALSE),"")</f>
        <v>#N/A</v>
      </c>
      <c r="AH39" s="2" t="e">
        <f>IF(Tabelle_ExterneDaten_111[[#This Row],[FloatingLegIsInArrearsLU]]&lt;&gt;"",VLOOKUP(Tabelle_ExterneDaten_111[[#This Row],[FloatingLegIsInArrearsLU]],FloatingLegIsInArrearsLookup,2,FALSE),"")</f>
        <v>#N/A</v>
      </c>
      <c r="AI39" s="2" t="str">
        <f>IF(Tabelle_ExterneDaten_111[[#This Row],[FloatingLegIsAveragedLU]]&lt;&gt;"",VLOOKUP(Tabelle_ExterneDaten_111[[#This Row],[FloatingLegIsAveragedLU]],FloatingLegIsAveragedLookup,2,FALSE),"")</f>
        <v/>
      </c>
      <c r="AJ39" s="2" t="str">
        <f>IF(Tabelle_ExterneDaten_111[[#This Row],[FloatingLegIsNotResettingXCCYLU]]&lt;&gt;"",VLOOKUP(Tabelle_ExterneDaten_111[[#This Row],[FloatingLegIsNotResettingXCCYLU]],FloatingLegIsNotResettingXCCYLookup,2,FALSE),"")</f>
        <v/>
      </c>
    </row>
    <row r="40" spans="2:36" x14ac:dyDescent="0.25">
      <c r="B40" s="2">
        <v>2015</v>
      </c>
      <c r="C40" s="2" t="s">
        <v>275</v>
      </c>
      <c r="D40" s="2" t="s">
        <v>329</v>
      </c>
      <c r="E40" s="2" t="s">
        <v>379</v>
      </c>
      <c r="F40" s="2" t="s">
        <v>307</v>
      </c>
      <c r="G40" s="2" t="s">
        <v>382</v>
      </c>
      <c r="H40" s="2" t="s">
        <v>387</v>
      </c>
      <c r="I40" s="2"/>
      <c r="J40" s="2"/>
      <c r="K40" s="2"/>
      <c r="L40" s="2"/>
      <c r="M40" s="2"/>
      <c r="N40" s="2"/>
      <c r="O40" s="2"/>
      <c r="P40" s="2"/>
      <c r="Q40" s="2"/>
      <c r="R40" s="2"/>
      <c r="S40" s="2"/>
      <c r="T40" s="2"/>
      <c r="U40" s="2"/>
      <c r="V40" s="2" t="e">
        <f>IF(Tabelle_ExterneDaten_111[[#This Row],[TradeIdLU]]&lt;&gt;"",VLOOKUP(Tabelle_ExterneDaten_111[[#This Row],[TradeIdLU]],TradeIdLookup,2,FALSE),"")</f>
        <v>#N/A</v>
      </c>
      <c r="W40" s="2" t="e">
        <f>IF(Tabelle_ExterneDaten_111[[#This Row],[PayerLU]]&lt;&gt;"",VLOOKUP(Tabelle_ExterneDaten_111[[#This Row],[PayerLU]],PayerLookup,2,FALSE),"")</f>
        <v>#N/A</v>
      </c>
      <c r="X40" s="2" t="e">
        <f>IF(Tabelle_ExterneDaten_111[[#This Row],[LegTypeLU]]&lt;&gt;"",VLOOKUP(Tabelle_ExterneDaten_111[[#This Row],[LegTypeLU]],LegTypeLookup,2,FALSE),"")</f>
        <v>#N/A</v>
      </c>
      <c r="Y40" s="2" t="e">
        <f>IF(Tabelle_ExterneDaten_111[[#This Row],[CurrencyLU]]&lt;&gt;"",VLOOKUP(Tabelle_ExterneDaten_111[[#This Row],[CurrencyLU]],CurrencyLookup,2,FALSE),"")</f>
        <v>#N/A</v>
      </c>
      <c r="Z40" s="2" t="e">
        <f>IF(Tabelle_ExterneDaten_111[[#This Row],[PaymentConventionLU]]&lt;&gt;"",VLOOKUP(Tabelle_ExterneDaten_111[[#This Row],[PaymentConventionLU]],PaymentConventionLookup,2,FALSE),"")</f>
        <v>#N/A</v>
      </c>
      <c r="AA40" s="2" t="e">
        <f>IF(Tabelle_ExterneDaten_111[[#This Row],[DayCounterLU]]&lt;&gt;"",VLOOKUP(Tabelle_ExterneDaten_111[[#This Row],[DayCounterLU]],DayCounterLookup,2,FALSE),"")</f>
        <v>#N/A</v>
      </c>
      <c r="AB40" s="2" t="str">
        <f>IF(Tabelle_ExterneDaten_111[[#This Row],[NotionalInitialExchangeLU]]&lt;&gt;"",VLOOKUP(Tabelle_ExterneDaten_111[[#This Row],[NotionalInitialExchangeLU]],NotionalInitialExchangeLookup,2,FALSE),"")</f>
        <v/>
      </c>
      <c r="AC40" s="2" t="str">
        <f>IF(Tabelle_ExterneDaten_111[[#This Row],[NotionalFinalExchangeLU]]&lt;&gt;"",VLOOKUP(Tabelle_ExterneDaten_111[[#This Row],[NotionalFinalExchangeLU]],NotionalFinalExchangeLookup,2,FALSE),"")</f>
        <v/>
      </c>
      <c r="AD40" s="2" t="str">
        <f>IF(Tabelle_ExterneDaten_111[[#This Row],[NotionalAmortizingExchangeLU]]&lt;&gt;"",VLOOKUP(Tabelle_ExterneDaten_111[[#This Row],[NotionalAmortizingExchangeLU]],NotionalAmortizingExchangeLookup,2,FALSE),"")</f>
        <v/>
      </c>
      <c r="AE40" s="2" t="str">
        <f>IF(Tabelle_ExterneDaten_111[[#This Row],[FXResetForeignCurrencyLU]]&lt;&gt;"",VLOOKUP(Tabelle_ExterneDaten_111[[#This Row],[FXResetForeignCurrencyLU]],FXResetForeignCurrencyLookup,2,FALSE),"")</f>
        <v/>
      </c>
      <c r="AF40" s="2" t="str">
        <f>IF(Tabelle_ExterneDaten_111[[#This Row],[FXResetFXIndexLU]]&lt;&gt;"",VLOOKUP(Tabelle_ExterneDaten_111[[#This Row],[FXResetFXIndexLU]],FXResetFXIndexLookup,2,FALSE),"")</f>
        <v/>
      </c>
      <c r="AG40" s="2" t="str">
        <f>IF(Tabelle_ExterneDaten_111[[#This Row],[FloatingLegIndexNameLU]]&lt;&gt;"",VLOOKUP(Tabelle_ExterneDaten_111[[#This Row],[FloatingLegIndexNameLU]],FloatingLegIndexNameLookup,2,FALSE),"")</f>
        <v/>
      </c>
      <c r="AH40" s="2" t="str">
        <f>IF(Tabelle_ExterneDaten_111[[#This Row],[FloatingLegIsInArrearsLU]]&lt;&gt;"",VLOOKUP(Tabelle_ExterneDaten_111[[#This Row],[FloatingLegIsInArrearsLU]],FloatingLegIsInArrearsLookup,2,FALSE),"")</f>
        <v/>
      </c>
      <c r="AI40" s="2" t="str">
        <f>IF(Tabelle_ExterneDaten_111[[#This Row],[FloatingLegIsAveragedLU]]&lt;&gt;"",VLOOKUP(Tabelle_ExterneDaten_111[[#This Row],[FloatingLegIsAveragedLU]],FloatingLegIsAveragedLookup,2,FALSE),"")</f>
        <v/>
      </c>
      <c r="AJ40" s="2" t="str">
        <f>IF(Tabelle_ExterneDaten_111[[#This Row],[FloatingLegIsNotResettingXCCYLU]]&lt;&gt;"",VLOOKUP(Tabelle_ExterneDaten_111[[#This Row],[FloatingLegIsNotResettingXCCYLU]],FloatingLegIsNotResettingXCCYLookup,2,FALSE),"")</f>
        <v/>
      </c>
    </row>
    <row r="41" spans="2:36" x14ac:dyDescent="0.25">
      <c r="B41" s="2">
        <v>2016</v>
      </c>
      <c r="C41" s="2" t="s">
        <v>275</v>
      </c>
      <c r="D41" s="2" t="s">
        <v>330</v>
      </c>
      <c r="E41" s="2" t="s">
        <v>380</v>
      </c>
      <c r="F41" s="2" t="s">
        <v>307</v>
      </c>
      <c r="G41" s="2" t="s">
        <v>384</v>
      </c>
      <c r="H41" s="2" t="s">
        <v>388</v>
      </c>
      <c r="I41" s="2"/>
      <c r="J41" s="2"/>
      <c r="K41" s="2"/>
      <c r="L41" s="2"/>
      <c r="M41" s="2"/>
      <c r="N41" s="2"/>
      <c r="O41" s="2"/>
      <c r="P41" s="2" t="s">
        <v>394</v>
      </c>
      <c r="Q41" s="2" t="s">
        <v>329</v>
      </c>
      <c r="R41" s="2">
        <v>2</v>
      </c>
      <c r="S41" s="2"/>
      <c r="T41" s="2"/>
      <c r="U41" s="2"/>
      <c r="V41" s="2" t="e">
        <f>IF(Tabelle_ExterneDaten_111[[#This Row],[TradeIdLU]]&lt;&gt;"",VLOOKUP(Tabelle_ExterneDaten_111[[#This Row],[TradeIdLU]],TradeIdLookup,2,FALSE),"")</f>
        <v>#N/A</v>
      </c>
      <c r="W41" s="2" t="e">
        <f>IF(Tabelle_ExterneDaten_111[[#This Row],[PayerLU]]&lt;&gt;"",VLOOKUP(Tabelle_ExterneDaten_111[[#This Row],[PayerLU]],PayerLookup,2,FALSE),"")</f>
        <v>#N/A</v>
      </c>
      <c r="X41" s="2" t="e">
        <f>IF(Tabelle_ExterneDaten_111[[#This Row],[LegTypeLU]]&lt;&gt;"",VLOOKUP(Tabelle_ExterneDaten_111[[#This Row],[LegTypeLU]],LegTypeLookup,2,FALSE),"")</f>
        <v>#N/A</v>
      </c>
      <c r="Y41" s="2" t="e">
        <f>IF(Tabelle_ExterneDaten_111[[#This Row],[CurrencyLU]]&lt;&gt;"",VLOOKUP(Tabelle_ExterneDaten_111[[#This Row],[CurrencyLU]],CurrencyLookup,2,FALSE),"")</f>
        <v>#N/A</v>
      </c>
      <c r="Z41" s="2" t="e">
        <f>IF(Tabelle_ExterneDaten_111[[#This Row],[PaymentConventionLU]]&lt;&gt;"",VLOOKUP(Tabelle_ExterneDaten_111[[#This Row],[PaymentConventionLU]],PaymentConventionLookup,2,FALSE),"")</f>
        <v>#N/A</v>
      </c>
      <c r="AA41" s="2" t="e">
        <f>IF(Tabelle_ExterneDaten_111[[#This Row],[DayCounterLU]]&lt;&gt;"",VLOOKUP(Tabelle_ExterneDaten_111[[#This Row],[DayCounterLU]],DayCounterLookup,2,FALSE),"")</f>
        <v>#N/A</v>
      </c>
      <c r="AB41" s="2" t="str">
        <f>IF(Tabelle_ExterneDaten_111[[#This Row],[NotionalInitialExchangeLU]]&lt;&gt;"",VLOOKUP(Tabelle_ExterneDaten_111[[#This Row],[NotionalInitialExchangeLU]],NotionalInitialExchangeLookup,2,FALSE),"")</f>
        <v/>
      </c>
      <c r="AC41" s="2" t="str">
        <f>IF(Tabelle_ExterneDaten_111[[#This Row],[NotionalFinalExchangeLU]]&lt;&gt;"",VLOOKUP(Tabelle_ExterneDaten_111[[#This Row],[NotionalFinalExchangeLU]],NotionalFinalExchangeLookup,2,FALSE),"")</f>
        <v/>
      </c>
      <c r="AD41" s="2" t="str">
        <f>IF(Tabelle_ExterneDaten_111[[#This Row],[NotionalAmortizingExchangeLU]]&lt;&gt;"",VLOOKUP(Tabelle_ExterneDaten_111[[#This Row],[NotionalAmortizingExchangeLU]],NotionalAmortizingExchangeLookup,2,FALSE),"")</f>
        <v/>
      </c>
      <c r="AE41" s="2" t="str">
        <f>IF(Tabelle_ExterneDaten_111[[#This Row],[FXResetForeignCurrencyLU]]&lt;&gt;"",VLOOKUP(Tabelle_ExterneDaten_111[[#This Row],[FXResetForeignCurrencyLU]],FXResetForeignCurrencyLookup,2,FALSE),"")</f>
        <v/>
      </c>
      <c r="AF41" s="2" t="str">
        <f>IF(Tabelle_ExterneDaten_111[[#This Row],[FXResetFXIndexLU]]&lt;&gt;"",VLOOKUP(Tabelle_ExterneDaten_111[[#This Row],[FXResetFXIndexLU]],FXResetFXIndexLookup,2,FALSE),"")</f>
        <v/>
      </c>
      <c r="AG41" s="2" t="e">
        <f>IF(Tabelle_ExterneDaten_111[[#This Row],[FloatingLegIndexNameLU]]&lt;&gt;"",VLOOKUP(Tabelle_ExterneDaten_111[[#This Row],[FloatingLegIndexNameLU]],FloatingLegIndexNameLookup,2,FALSE),"")</f>
        <v>#N/A</v>
      </c>
      <c r="AH41" s="2" t="e">
        <f>IF(Tabelle_ExterneDaten_111[[#This Row],[FloatingLegIsInArrearsLU]]&lt;&gt;"",VLOOKUP(Tabelle_ExterneDaten_111[[#This Row],[FloatingLegIsInArrearsLU]],FloatingLegIsInArrearsLookup,2,FALSE),"")</f>
        <v>#N/A</v>
      </c>
      <c r="AI41" s="2" t="str">
        <f>IF(Tabelle_ExterneDaten_111[[#This Row],[FloatingLegIsAveragedLU]]&lt;&gt;"",VLOOKUP(Tabelle_ExterneDaten_111[[#This Row],[FloatingLegIsAveragedLU]],FloatingLegIsAveragedLookup,2,FALSE),"")</f>
        <v/>
      </c>
      <c r="AJ41" s="2" t="str">
        <f>IF(Tabelle_ExterneDaten_111[[#This Row],[FloatingLegIsNotResettingXCCYLU]]&lt;&gt;"",VLOOKUP(Tabelle_ExterneDaten_111[[#This Row],[FloatingLegIsNotResettingXCCYLU]],FloatingLegIsNotResettingXCCYLookup,2,FALSE),"")</f>
        <v/>
      </c>
    </row>
    <row r="42" spans="2:36" x14ac:dyDescent="0.25">
      <c r="B42" s="2">
        <v>2017</v>
      </c>
      <c r="C42" s="2" t="s">
        <v>277</v>
      </c>
      <c r="D42" s="2" t="s">
        <v>329</v>
      </c>
      <c r="E42" s="2" t="s">
        <v>379</v>
      </c>
      <c r="F42" s="2" t="s">
        <v>307</v>
      </c>
      <c r="G42" s="2" t="s">
        <v>382</v>
      </c>
      <c r="H42" s="2" t="s">
        <v>387</v>
      </c>
      <c r="I42" s="2"/>
      <c r="J42" s="2"/>
      <c r="K42" s="2"/>
      <c r="L42" s="2"/>
      <c r="M42" s="2"/>
      <c r="N42" s="2"/>
      <c r="O42" s="2"/>
      <c r="P42" s="2"/>
      <c r="Q42" s="2"/>
      <c r="R42" s="2"/>
      <c r="S42" s="2"/>
      <c r="T42" s="2"/>
      <c r="U42" s="2"/>
      <c r="V42" s="2" t="e">
        <f>IF(Tabelle_ExterneDaten_111[[#This Row],[TradeIdLU]]&lt;&gt;"",VLOOKUP(Tabelle_ExterneDaten_111[[#This Row],[TradeIdLU]],TradeIdLookup,2,FALSE),"")</f>
        <v>#N/A</v>
      </c>
      <c r="W42" s="2" t="e">
        <f>IF(Tabelle_ExterneDaten_111[[#This Row],[PayerLU]]&lt;&gt;"",VLOOKUP(Tabelle_ExterneDaten_111[[#This Row],[PayerLU]],PayerLookup,2,FALSE),"")</f>
        <v>#N/A</v>
      </c>
      <c r="X42" s="2" t="e">
        <f>IF(Tabelle_ExterneDaten_111[[#This Row],[LegTypeLU]]&lt;&gt;"",VLOOKUP(Tabelle_ExterneDaten_111[[#This Row],[LegTypeLU]],LegTypeLookup,2,FALSE),"")</f>
        <v>#N/A</v>
      </c>
      <c r="Y42" s="2" t="e">
        <f>IF(Tabelle_ExterneDaten_111[[#This Row],[CurrencyLU]]&lt;&gt;"",VLOOKUP(Tabelle_ExterneDaten_111[[#This Row],[CurrencyLU]],CurrencyLookup,2,FALSE),"")</f>
        <v>#N/A</v>
      </c>
      <c r="Z42" s="2" t="e">
        <f>IF(Tabelle_ExterneDaten_111[[#This Row],[PaymentConventionLU]]&lt;&gt;"",VLOOKUP(Tabelle_ExterneDaten_111[[#This Row],[PaymentConventionLU]],PaymentConventionLookup,2,FALSE),"")</f>
        <v>#N/A</v>
      </c>
      <c r="AA42" s="2" t="e">
        <f>IF(Tabelle_ExterneDaten_111[[#This Row],[DayCounterLU]]&lt;&gt;"",VLOOKUP(Tabelle_ExterneDaten_111[[#This Row],[DayCounterLU]],DayCounterLookup,2,FALSE),"")</f>
        <v>#N/A</v>
      </c>
      <c r="AB42" s="2" t="str">
        <f>IF(Tabelle_ExterneDaten_111[[#This Row],[NotionalInitialExchangeLU]]&lt;&gt;"",VLOOKUP(Tabelle_ExterneDaten_111[[#This Row],[NotionalInitialExchangeLU]],NotionalInitialExchangeLookup,2,FALSE),"")</f>
        <v/>
      </c>
      <c r="AC42" s="2" t="str">
        <f>IF(Tabelle_ExterneDaten_111[[#This Row],[NotionalFinalExchangeLU]]&lt;&gt;"",VLOOKUP(Tabelle_ExterneDaten_111[[#This Row],[NotionalFinalExchangeLU]],NotionalFinalExchangeLookup,2,FALSE),"")</f>
        <v/>
      </c>
      <c r="AD42" s="2" t="str">
        <f>IF(Tabelle_ExterneDaten_111[[#This Row],[NotionalAmortizingExchangeLU]]&lt;&gt;"",VLOOKUP(Tabelle_ExterneDaten_111[[#This Row],[NotionalAmortizingExchangeLU]],NotionalAmortizingExchangeLookup,2,FALSE),"")</f>
        <v/>
      </c>
      <c r="AE42" s="2" t="str">
        <f>IF(Tabelle_ExterneDaten_111[[#This Row],[FXResetForeignCurrencyLU]]&lt;&gt;"",VLOOKUP(Tabelle_ExterneDaten_111[[#This Row],[FXResetForeignCurrencyLU]],FXResetForeignCurrencyLookup,2,FALSE),"")</f>
        <v/>
      </c>
      <c r="AF42" s="2" t="str">
        <f>IF(Tabelle_ExterneDaten_111[[#This Row],[FXResetFXIndexLU]]&lt;&gt;"",VLOOKUP(Tabelle_ExterneDaten_111[[#This Row],[FXResetFXIndexLU]],FXResetFXIndexLookup,2,FALSE),"")</f>
        <v/>
      </c>
      <c r="AG42" s="2" t="str">
        <f>IF(Tabelle_ExterneDaten_111[[#This Row],[FloatingLegIndexNameLU]]&lt;&gt;"",VLOOKUP(Tabelle_ExterneDaten_111[[#This Row],[FloatingLegIndexNameLU]],FloatingLegIndexNameLookup,2,FALSE),"")</f>
        <v/>
      </c>
      <c r="AH42" s="2" t="str">
        <f>IF(Tabelle_ExterneDaten_111[[#This Row],[FloatingLegIsInArrearsLU]]&lt;&gt;"",VLOOKUP(Tabelle_ExterneDaten_111[[#This Row],[FloatingLegIsInArrearsLU]],FloatingLegIsInArrearsLookup,2,FALSE),"")</f>
        <v/>
      </c>
      <c r="AI42" s="2" t="str">
        <f>IF(Tabelle_ExterneDaten_111[[#This Row],[FloatingLegIsAveragedLU]]&lt;&gt;"",VLOOKUP(Tabelle_ExterneDaten_111[[#This Row],[FloatingLegIsAveragedLU]],FloatingLegIsAveragedLookup,2,FALSE),"")</f>
        <v/>
      </c>
      <c r="AJ42" s="2" t="str">
        <f>IF(Tabelle_ExterneDaten_111[[#This Row],[FloatingLegIsNotResettingXCCYLU]]&lt;&gt;"",VLOOKUP(Tabelle_ExterneDaten_111[[#This Row],[FloatingLegIsNotResettingXCCYLU]],FloatingLegIsNotResettingXCCYLookup,2,FALSE),"")</f>
        <v/>
      </c>
    </row>
    <row r="43" spans="2:36" x14ac:dyDescent="0.25">
      <c r="B43" s="2">
        <v>2018</v>
      </c>
      <c r="C43" s="2" t="s">
        <v>277</v>
      </c>
      <c r="D43" s="2" t="s">
        <v>330</v>
      </c>
      <c r="E43" s="2" t="s">
        <v>380</v>
      </c>
      <c r="F43" s="2" t="s">
        <v>307</v>
      </c>
      <c r="G43" s="2" t="s">
        <v>384</v>
      </c>
      <c r="H43" s="2" t="s">
        <v>388</v>
      </c>
      <c r="I43" s="2"/>
      <c r="J43" s="2"/>
      <c r="K43" s="2"/>
      <c r="L43" s="2"/>
      <c r="M43" s="2"/>
      <c r="N43" s="2"/>
      <c r="O43" s="2"/>
      <c r="P43" s="2" t="s">
        <v>394</v>
      </c>
      <c r="Q43" s="2" t="s">
        <v>329</v>
      </c>
      <c r="R43" s="2">
        <v>2</v>
      </c>
      <c r="S43" s="2"/>
      <c r="T43" s="2"/>
      <c r="U43" s="2"/>
      <c r="V43" s="2" t="e">
        <f>IF(Tabelle_ExterneDaten_111[[#This Row],[TradeIdLU]]&lt;&gt;"",VLOOKUP(Tabelle_ExterneDaten_111[[#This Row],[TradeIdLU]],TradeIdLookup,2,FALSE),"")</f>
        <v>#N/A</v>
      </c>
      <c r="W43" s="2" t="e">
        <f>IF(Tabelle_ExterneDaten_111[[#This Row],[PayerLU]]&lt;&gt;"",VLOOKUP(Tabelle_ExterneDaten_111[[#This Row],[PayerLU]],PayerLookup,2,FALSE),"")</f>
        <v>#N/A</v>
      </c>
      <c r="X43" s="2" t="e">
        <f>IF(Tabelle_ExterneDaten_111[[#This Row],[LegTypeLU]]&lt;&gt;"",VLOOKUP(Tabelle_ExterneDaten_111[[#This Row],[LegTypeLU]],LegTypeLookup,2,FALSE),"")</f>
        <v>#N/A</v>
      </c>
      <c r="Y43" s="2" t="e">
        <f>IF(Tabelle_ExterneDaten_111[[#This Row],[CurrencyLU]]&lt;&gt;"",VLOOKUP(Tabelle_ExterneDaten_111[[#This Row],[CurrencyLU]],CurrencyLookup,2,FALSE),"")</f>
        <v>#N/A</v>
      </c>
      <c r="Z43" s="2" t="e">
        <f>IF(Tabelle_ExterneDaten_111[[#This Row],[PaymentConventionLU]]&lt;&gt;"",VLOOKUP(Tabelle_ExterneDaten_111[[#This Row],[PaymentConventionLU]],PaymentConventionLookup,2,FALSE),"")</f>
        <v>#N/A</v>
      </c>
      <c r="AA43" s="2" t="e">
        <f>IF(Tabelle_ExterneDaten_111[[#This Row],[DayCounterLU]]&lt;&gt;"",VLOOKUP(Tabelle_ExterneDaten_111[[#This Row],[DayCounterLU]],DayCounterLookup,2,FALSE),"")</f>
        <v>#N/A</v>
      </c>
      <c r="AB43" s="2" t="str">
        <f>IF(Tabelle_ExterneDaten_111[[#This Row],[NotionalInitialExchangeLU]]&lt;&gt;"",VLOOKUP(Tabelle_ExterneDaten_111[[#This Row],[NotionalInitialExchangeLU]],NotionalInitialExchangeLookup,2,FALSE),"")</f>
        <v/>
      </c>
      <c r="AC43" s="2" t="str">
        <f>IF(Tabelle_ExterneDaten_111[[#This Row],[NotionalFinalExchangeLU]]&lt;&gt;"",VLOOKUP(Tabelle_ExterneDaten_111[[#This Row],[NotionalFinalExchangeLU]],NotionalFinalExchangeLookup,2,FALSE),"")</f>
        <v/>
      </c>
      <c r="AD43" s="2" t="str">
        <f>IF(Tabelle_ExterneDaten_111[[#This Row],[NotionalAmortizingExchangeLU]]&lt;&gt;"",VLOOKUP(Tabelle_ExterneDaten_111[[#This Row],[NotionalAmortizingExchangeLU]],NotionalAmortizingExchangeLookup,2,FALSE),"")</f>
        <v/>
      </c>
      <c r="AE43" s="2" t="str">
        <f>IF(Tabelle_ExterneDaten_111[[#This Row],[FXResetForeignCurrencyLU]]&lt;&gt;"",VLOOKUP(Tabelle_ExterneDaten_111[[#This Row],[FXResetForeignCurrencyLU]],FXResetForeignCurrencyLookup,2,FALSE),"")</f>
        <v/>
      </c>
      <c r="AF43" s="2" t="str">
        <f>IF(Tabelle_ExterneDaten_111[[#This Row],[FXResetFXIndexLU]]&lt;&gt;"",VLOOKUP(Tabelle_ExterneDaten_111[[#This Row],[FXResetFXIndexLU]],FXResetFXIndexLookup,2,FALSE),"")</f>
        <v/>
      </c>
      <c r="AG43" s="2" t="e">
        <f>IF(Tabelle_ExterneDaten_111[[#This Row],[FloatingLegIndexNameLU]]&lt;&gt;"",VLOOKUP(Tabelle_ExterneDaten_111[[#This Row],[FloatingLegIndexNameLU]],FloatingLegIndexNameLookup,2,FALSE),"")</f>
        <v>#N/A</v>
      </c>
      <c r="AH43" s="2" t="e">
        <f>IF(Tabelle_ExterneDaten_111[[#This Row],[FloatingLegIsInArrearsLU]]&lt;&gt;"",VLOOKUP(Tabelle_ExterneDaten_111[[#This Row],[FloatingLegIsInArrearsLU]],FloatingLegIsInArrearsLookup,2,FALSE),"")</f>
        <v>#N/A</v>
      </c>
      <c r="AI43" s="2" t="str">
        <f>IF(Tabelle_ExterneDaten_111[[#This Row],[FloatingLegIsAveragedLU]]&lt;&gt;"",VLOOKUP(Tabelle_ExterneDaten_111[[#This Row],[FloatingLegIsAveragedLU]],FloatingLegIsAveragedLookup,2,FALSE),"")</f>
        <v/>
      </c>
      <c r="AJ43" s="2" t="str">
        <f>IF(Tabelle_ExterneDaten_111[[#This Row],[FloatingLegIsNotResettingXCCYLU]]&lt;&gt;"",VLOOKUP(Tabelle_ExterneDaten_111[[#This Row],[FloatingLegIsNotResettingXCCYLU]],FloatingLegIsNotResettingXCCYLookup,2,FALSE),"")</f>
        <v/>
      </c>
    </row>
    <row r="44" spans="2:36" x14ac:dyDescent="0.25">
      <c r="B44" s="2">
        <v>2019</v>
      </c>
      <c r="C44" s="2" t="s">
        <v>279</v>
      </c>
      <c r="D44" s="2" t="s">
        <v>329</v>
      </c>
      <c r="E44" s="2" t="s">
        <v>379</v>
      </c>
      <c r="F44" s="2" t="s">
        <v>307</v>
      </c>
      <c r="G44" s="2" t="s">
        <v>382</v>
      </c>
      <c r="H44" s="2" t="s">
        <v>387</v>
      </c>
      <c r="I44" s="2"/>
      <c r="J44" s="2"/>
      <c r="K44" s="2"/>
      <c r="L44" s="2"/>
      <c r="M44" s="2"/>
      <c r="N44" s="2"/>
      <c r="O44" s="2"/>
      <c r="P44" s="2"/>
      <c r="Q44" s="2"/>
      <c r="R44" s="2"/>
      <c r="S44" s="2"/>
      <c r="T44" s="2"/>
      <c r="U44" s="2"/>
      <c r="V44" s="2" t="e">
        <f>IF(Tabelle_ExterneDaten_111[[#This Row],[TradeIdLU]]&lt;&gt;"",VLOOKUP(Tabelle_ExterneDaten_111[[#This Row],[TradeIdLU]],TradeIdLookup,2,FALSE),"")</f>
        <v>#N/A</v>
      </c>
      <c r="W44" s="2" t="e">
        <f>IF(Tabelle_ExterneDaten_111[[#This Row],[PayerLU]]&lt;&gt;"",VLOOKUP(Tabelle_ExterneDaten_111[[#This Row],[PayerLU]],PayerLookup,2,FALSE),"")</f>
        <v>#N/A</v>
      </c>
      <c r="X44" s="2" t="e">
        <f>IF(Tabelle_ExterneDaten_111[[#This Row],[LegTypeLU]]&lt;&gt;"",VLOOKUP(Tabelle_ExterneDaten_111[[#This Row],[LegTypeLU]],LegTypeLookup,2,FALSE),"")</f>
        <v>#N/A</v>
      </c>
      <c r="Y44" s="2" t="e">
        <f>IF(Tabelle_ExterneDaten_111[[#This Row],[CurrencyLU]]&lt;&gt;"",VLOOKUP(Tabelle_ExterneDaten_111[[#This Row],[CurrencyLU]],CurrencyLookup,2,FALSE),"")</f>
        <v>#N/A</v>
      </c>
      <c r="Z44" s="2" t="e">
        <f>IF(Tabelle_ExterneDaten_111[[#This Row],[PaymentConventionLU]]&lt;&gt;"",VLOOKUP(Tabelle_ExterneDaten_111[[#This Row],[PaymentConventionLU]],PaymentConventionLookup,2,FALSE),"")</f>
        <v>#N/A</v>
      </c>
      <c r="AA44" s="2" t="e">
        <f>IF(Tabelle_ExterneDaten_111[[#This Row],[DayCounterLU]]&lt;&gt;"",VLOOKUP(Tabelle_ExterneDaten_111[[#This Row],[DayCounterLU]],DayCounterLookup,2,FALSE),"")</f>
        <v>#N/A</v>
      </c>
      <c r="AB44" s="2" t="str">
        <f>IF(Tabelle_ExterneDaten_111[[#This Row],[NotionalInitialExchangeLU]]&lt;&gt;"",VLOOKUP(Tabelle_ExterneDaten_111[[#This Row],[NotionalInitialExchangeLU]],NotionalInitialExchangeLookup,2,FALSE),"")</f>
        <v/>
      </c>
      <c r="AC44" s="2" t="str">
        <f>IF(Tabelle_ExterneDaten_111[[#This Row],[NotionalFinalExchangeLU]]&lt;&gt;"",VLOOKUP(Tabelle_ExterneDaten_111[[#This Row],[NotionalFinalExchangeLU]],NotionalFinalExchangeLookup,2,FALSE),"")</f>
        <v/>
      </c>
      <c r="AD44" s="2" t="str">
        <f>IF(Tabelle_ExterneDaten_111[[#This Row],[NotionalAmortizingExchangeLU]]&lt;&gt;"",VLOOKUP(Tabelle_ExterneDaten_111[[#This Row],[NotionalAmortizingExchangeLU]],NotionalAmortizingExchangeLookup,2,FALSE),"")</f>
        <v/>
      </c>
      <c r="AE44" s="2" t="str">
        <f>IF(Tabelle_ExterneDaten_111[[#This Row],[FXResetForeignCurrencyLU]]&lt;&gt;"",VLOOKUP(Tabelle_ExterneDaten_111[[#This Row],[FXResetForeignCurrencyLU]],FXResetForeignCurrencyLookup,2,FALSE),"")</f>
        <v/>
      </c>
      <c r="AF44" s="2" t="str">
        <f>IF(Tabelle_ExterneDaten_111[[#This Row],[FXResetFXIndexLU]]&lt;&gt;"",VLOOKUP(Tabelle_ExterneDaten_111[[#This Row],[FXResetFXIndexLU]],FXResetFXIndexLookup,2,FALSE),"")</f>
        <v/>
      </c>
      <c r="AG44" s="2" t="str">
        <f>IF(Tabelle_ExterneDaten_111[[#This Row],[FloatingLegIndexNameLU]]&lt;&gt;"",VLOOKUP(Tabelle_ExterneDaten_111[[#This Row],[FloatingLegIndexNameLU]],FloatingLegIndexNameLookup,2,FALSE),"")</f>
        <v/>
      </c>
      <c r="AH44" s="2" t="str">
        <f>IF(Tabelle_ExterneDaten_111[[#This Row],[FloatingLegIsInArrearsLU]]&lt;&gt;"",VLOOKUP(Tabelle_ExterneDaten_111[[#This Row],[FloatingLegIsInArrearsLU]],FloatingLegIsInArrearsLookup,2,FALSE),"")</f>
        <v/>
      </c>
      <c r="AI44" s="2" t="str">
        <f>IF(Tabelle_ExterneDaten_111[[#This Row],[FloatingLegIsAveragedLU]]&lt;&gt;"",VLOOKUP(Tabelle_ExterneDaten_111[[#This Row],[FloatingLegIsAveragedLU]],FloatingLegIsAveragedLookup,2,FALSE),"")</f>
        <v/>
      </c>
      <c r="AJ44" s="2" t="str">
        <f>IF(Tabelle_ExterneDaten_111[[#This Row],[FloatingLegIsNotResettingXCCYLU]]&lt;&gt;"",VLOOKUP(Tabelle_ExterneDaten_111[[#This Row],[FloatingLegIsNotResettingXCCYLU]],FloatingLegIsNotResettingXCCYLookup,2,FALSE),"")</f>
        <v/>
      </c>
    </row>
    <row r="45" spans="2:36" x14ac:dyDescent="0.25">
      <c r="B45" s="2">
        <v>2020</v>
      </c>
      <c r="C45" s="2" t="s">
        <v>279</v>
      </c>
      <c r="D45" s="2" t="s">
        <v>330</v>
      </c>
      <c r="E45" s="2" t="s">
        <v>380</v>
      </c>
      <c r="F45" s="2" t="s">
        <v>307</v>
      </c>
      <c r="G45" s="2" t="s">
        <v>384</v>
      </c>
      <c r="H45" s="2" t="s">
        <v>388</v>
      </c>
      <c r="I45" s="2"/>
      <c r="J45" s="2"/>
      <c r="K45" s="2"/>
      <c r="L45" s="2"/>
      <c r="M45" s="2"/>
      <c r="N45" s="2"/>
      <c r="O45" s="2"/>
      <c r="P45" s="2" t="s">
        <v>394</v>
      </c>
      <c r="Q45" s="2" t="s">
        <v>329</v>
      </c>
      <c r="R45" s="2">
        <v>2</v>
      </c>
      <c r="S45" s="2"/>
      <c r="T45" s="2"/>
      <c r="U45" s="2"/>
      <c r="V45" s="2" t="e">
        <f>IF(Tabelle_ExterneDaten_111[[#This Row],[TradeIdLU]]&lt;&gt;"",VLOOKUP(Tabelle_ExterneDaten_111[[#This Row],[TradeIdLU]],TradeIdLookup,2,FALSE),"")</f>
        <v>#N/A</v>
      </c>
      <c r="W45" s="2" t="e">
        <f>IF(Tabelle_ExterneDaten_111[[#This Row],[PayerLU]]&lt;&gt;"",VLOOKUP(Tabelle_ExterneDaten_111[[#This Row],[PayerLU]],PayerLookup,2,FALSE),"")</f>
        <v>#N/A</v>
      </c>
      <c r="X45" s="2" t="e">
        <f>IF(Tabelle_ExterneDaten_111[[#This Row],[LegTypeLU]]&lt;&gt;"",VLOOKUP(Tabelle_ExterneDaten_111[[#This Row],[LegTypeLU]],LegTypeLookup,2,FALSE),"")</f>
        <v>#N/A</v>
      </c>
      <c r="Y45" s="2" t="e">
        <f>IF(Tabelle_ExterneDaten_111[[#This Row],[CurrencyLU]]&lt;&gt;"",VLOOKUP(Tabelle_ExterneDaten_111[[#This Row],[CurrencyLU]],CurrencyLookup,2,FALSE),"")</f>
        <v>#N/A</v>
      </c>
      <c r="Z45" s="2" t="e">
        <f>IF(Tabelle_ExterneDaten_111[[#This Row],[PaymentConventionLU]]&lt;&gt;"",VLOOKUP(Tabelle_ExterneDaten_111[[#This Row],[PaymentConventionLU]],PaymentConventionLookup,2,FALSE),"")</f>
        <v>#N/A</v>
      </c>
      <c r="AA45" s="2" t="e">
        <f>IF(Tabelle_ExterneDaten_111[[#This Row],[DayCounterLU]]&lt;&gt;"",VLOOKUP(Tabelle_ExterneDaten_111[[#This Row],[DayCounterLU]],DayCounterLookup,2,FALSE),"")</f>
        <v>#N/A</v>
      </c>
      <c r="AB45" s="2" t="str">
        <f>IF(Tabelle_ExterneDaten_111[[#This Row],[NotionalInitialExchangeLU]]&lt;&gt;"",VLOOKUP(Tabelle_ExterneDaten_111[[#This Row],[NotionalInitialExchangeLU]],NotionalInitialExchangeLookup,2,FALSE),"")</f>
        <v/>
      </c>
      <c r="AC45" s="2" t="str">
        <f>IF(Tabelle_ExterneDaten_111[[#This Row],[NotionalFinalExchangeLU]]&lt;&gt;"",VLOOKUP(Tabelle_ExterneDaten_111[[#This Row],[NotionalFinalExchangeLU]],NotionalFinalExchangeLookup,2,FALSE),"")</f>
        <v/>
      </c>
      <c r="AD45" s="2" t="str">
        <f>IF(Tabelle_ExterneDaten_111[[#This Row],[NotionalAmortizingExchangeLU]]&lt;&gt;"",VLOOKUP(Tabelle_ExterneDaten_111[[#This Row],[NotionalAmortizingExchangeLU]],NotionalAmortizingExchangeLookup,2,FALSE),"")</f>
        <v/>
      </c>
      <c r="AE45" s="2" t="str">
        <f>IF(Tabelle_ExterneDaten_111[[#This Row],[FXResetForeignCurrencyLU]]&lt;&gt;"",VLOOKUP(Tabelle_ExterneDaten_111[[#This Row],[FXResetForeignCurrencyLU]],FXResetForeignCurrencyLookup,2,FALSE),"")</f>
        <v/>
      </c>
      <c r="AF45" s="2" t="str">
        <f>IF(Tabelle_ExterneDaten_111[[#This Row],[FXResetFXIndexLU]]&lt;&gt;"",VLOOKUP(Tabelle_ExterneDaten_111[[#This Row],[FXResetFXIndexLU]],FXResetFXIndexLookup,2,FALSE),"")</f>
        <v/>
      </c>
      <c r="AG45" s="2" t="e">
        <f>IF(Tabelle_ExterneDaten_111[[#This Row],[FloatingLegIndexNameLU]]&lt;&gt;"",VLOOKUP(Tabelle_ExterneDaten_111[[#This Row],[FloatingLegIndexNameLU]],FloatingLegIndexNameLookup,2,FALSE),"")</f>
        <v>#N/A</v>
      </c>
      <c r="AH45" s="2" t="e">
        <f>IF(Tabelle_ExterneDaten_111[[#This Row],[FloatingLegIsInArrearsLU]]&lt;&gt;"",VLOOKUP(Tabelle_ExterneDaten_111[[#This Row],[FloatingLegIsInArrearsLU]],FloatingLegIsInArrearsLookup,2,FALSE),"")</f>
        <v>#N/A</v>
      </c>
      <c r="AI45" s="2" t="str">
        <f>IF(Tabelle_ExterneDaten_111[[#This Row],[FloatingLegIsAveragedLU]]&lt;&gt;"",VLOOKUP(Tabelle_ExterneDaten_111[[#This Row],[FloatingLegIsAveragedLU]],FloatingLegIsAveragedLookup,2,FALSE),"")</f>
        <v/>
      </c>
      <c r="AJ45" s="2" t="str">
        <f>IF(Tabelle_ExterneDaten_111[[#This Row],[FloatingLegIsNotResettingXCCYLU]]&lt;&gt;"",VLOOKUP(Tabelle_ExterneDaten_111[[#This Row],[FloatingLegIsNotResettingXCCYLU]],FloatingLegIsNotResettingXCCYLookup,2,FALSE),"")</f>
        <v/>
      </c>
    </row>
    <row r="46" spans="2:36" x14ac:dyDescent="0.25">
      <c r="B46" s="2">
        <v>2021</v>
      </c>
      <c r="C46" s="2" t="s">
        <v>281</v>
      </c>
      <c r="D46" s="2" t="s">
        <v>329</v>
      </c>
      <c r="E46" s="2" t="s">
        <v>379</v>
      </c>
      <c r="F46" s="2" t="s">
        <v>307</v>
      </c>
      <c r="G46" s="2" t="s">
        <v>382</v>
      </c>
      <c r="H46" s="2" t="s">
        <v>387</v>
      </c>
      <c r="I46" s="2"/>
      <c r="J46" s="2"/>
      <c r="K46" s="2"/>
      <c r="L46" s="2"/>
      <c r="M46" s="2"/>
      <c r="N46" s="2"/>
      <c r="O46" s="2"/>
      <c r="P46" s="2"/>
      <c r="Q46" s="2"/>
      <c r="R46" s="2"/>
      <c r="S46" s="2"/>
      <c r="T46" s="2"/>
      <c r="U46" s="2"/>
      <c r="V46" s="2" t="e">
        <f>IF(Tabelle_ExterneDaten_111[[#This Row],[TradeIdLU]]&lt;&gt;"",VLOOKUP(Tabelle_ExterneDaten_111[[#This Row],[TradeIdLU]],TradeIdLookup,2,FALSE),"")</f>
        <v>#N/A</v>
      </c>
      <c r="W46" s="2" t="e">
        <f>IF(Tabelle_ExterneDaten_111[[#This Row],[PayerLU]]&lt;&gt;"",VLOOKUP(Tabelle_ExterneDaten_111[[#This Row],[PayerLU]],PayerLookup,2,FALSE),"")</f>
        <v>#N/A</v>
      </c>
      <c r="X46" s="2" t="e">
        <f>IF(Tabelle_ExterneDaten_111[[#This Row],[LegTypeLU]]&lt;&gt;"",VLOOKUP(Tabelle_ExterneDaten_111[[#This Row],[LegTypeLU]],LegTypeLookup,2,FALSE),"")</f>
        <v>#N/A</v>
      </c>
      <c r="Y46" s="2" t="e">
        <f>IF(Tabelle_ExterneDaten_111[[#This Row],[CurrencyLU]]&lt;&gt;"",VLOOKUP(Tabelle_ExterneDaten_111[[#This Row],[CurrencyLU]],CurrencyLookup,2,FALSE),"")</f>
        <v>#N/A</v>
      </c>
      <c r="Z46" s="2" t="e">
        <f>IF(Tabelle_ExterneDaten_111[[#This Row],[PaymentConventionLU]]&lt;&gt;"",VLOOKUP(Tabelle_ExterneDaten_111[[#This Row],[PaymentConventionLU]],PaymentConventionLookup,2,FALSE),"")</f>
        <v>#N/A</v>
      </c>
      <c r="AA46" s="2" t="e">
        <f>IF(Tabelle_ExterneDaten_111[[#This Row],[DayCounterLU]]&lt;&gt;"",VLOOKUP(Tabelle_ExterneDaten_111[[#This Row],[DayCounterLU]],DayCounterLookup,2,FALSE),"")</f>
        <v>#N/A</v>
      </c>
      <c r="AB46" s="2" t="str">
        <f>IF(Tabelle_ExterneDaten_111[[#This Row],[NotionalInitialExchangeLU]]&lt;&gt;"",VLOOKUP(Tabelle_ExterneDaten_111[[#This Row],[NotionalInitialExchangeLU]],NotionalInitialExchangeLookup,2,FALSE),"")</f>
        <v/>
      </c>
      <c r="AC46" s="2" t="str">
        <f>IF(Tabelle_ExterneDaten_111[[#This Row],[NotionalFinalExchangeLU]]&lt;&gt;"",VLOOKUP(Tabelle_ExterneDaten_111[[#This Row],[NotionalFinalExchangeLU]],NotionalFinalExchangeLookup,2,FALSE),"")</f>
        <v/>
      </c>
      <c r="AD46" s="2" t="str">
        <f>IF(Tabelle_ExterneDaten_111[[#This Row],[NotionalAmortizingExchangeLU]]&lt;&gt;"",VLOOKUP(Tabelle_ExterneDaten_111[[#This Row],[NotionalAmortizingExchangeLU]],NotionalAmortizingExchangeLookup,2,FALSE),"")</f>
        <v/>
      </c>
      <c r="AE46" s="2" t="str">
        <f>IF(Tabelle_ExterneDaten_111[[#This Row],[FXResetForeignCurrencyLU]]&lt;&gt;"",VLOOKUP(Tabelle_ExterneDaten_111[[#This Row],[FXResetForeignCurrencyLU]],FXResetForeignCurrencyLookup,2,FALSE),"")</f>
        <v/>
      </c>
      <c r="AF46" s="2" t="str">
        <f>IF(Tabelle_ExterneDaten_111[[#This Row],[FXResetFXIndexLU]]&lt;&gt;"",VLOOKUP(Tabelle_ExterneDaten_111[[#This Row],[FXResetFXIndexLU]],FXResetFXIndexLookup,2,FALSE),"")</f>
        <v/>
      </c>
      <c r="AG46" s="2" t="str">
        <f>IF(Tabelle_ExterneDaten_111[[#This Row],[FloatingLegIndexNameLU]]&lt;&gt;"",VLOOKUP(Tabelle_ExterneDaten_111[[#This Row],[FloatingLegIndexNameLU]],FloatingLegIndexNameLookup,2,FALSE),"")</f>
        <v/>
      </c>
      <c r="AH46" s="2" t="str">
        <f>IF(Tabelle_ExterneDaten_111[[#This Row],[FloatingLegIsInArrearsLU]]&lt;&gt;"",VLOOKUP(Tabelle_ExterneDaten_111[[#This Row],[FloatingLegIsInArrearsLU]],FloatingLegIsInArrearsLookup,2,FALSE),"")</f>
        <v/>
      </c>
      <c r="AI46" s="2" t="str">
        <f>IF(Tabelle_ExterneDaten_111[[#This Row],[FloatingLegIsAveragedLU]]&lt;&gt;"",VLOOKUP(Tabelle_ExterneDaten_111[[#This Row],[FloatingLegIsAveragedLU]],FloatingLegIsAveragedLookup,2,FALSE),"")</f>
        <v/>
      </c>
      <c r="AJ46" s="2" t="str">
        <f>IF(Tabelle_ExterneDaten_111[[#This Row],[FloatingLegIsNotResettingXCCYLU]]&lt;&gt;"",VLOOKUP(Tabelle_ExterneDaten_111[[#This Row],[FloatingLegIsNotResettingXCCYLU]],FloatingLegIsNotResettingXCCYLookup,2,FALSE),"")</f>
        <v/>
      </c>
    </row>
    <row r="47" spans="2:36" x14ac:dyDescent="0.25">
      <c r="B47" s="2">
        <v>2022</v>
      </c>
      <c r="C47" s="2" t="s">
        <v>281</v>
      </c>
      <c r="D47" s="2" t="s">
        <v>330</v>
      </c>
      <c r="E47" s="2" t="s">
        <v>380</v>
      </c>
      <c r="F47" s="2" t="s">
        <v>307</v>
      </c>
      <c r="G47" s="2" t="s">
        <v>384</v>
      </c>
      <c r="H47" s="2" t="s">
        <v>388</v>
      </c>
      <c r="I47" s="2"/>
      <c r="J47" s="2"/>
      <c r="K47" s="2"/>
      <c r="L47" s="2"/>
      <c r="M47" s="2"/>
      <c r="N47" s="2"/>
      <c r="O47" s="2"/>
      <c r="P47" s="2" t="s">
        <v>394</v>
      </c>
      <c r="Q47" s="2" t="s">
        <v>329</v>
      </c>
      <c r="R47" s="2">
        <v>2</v>
      </c>
      <c r="S47" s="2"/>
      <c r="T47" s="2"/>
      <c r="U47" s="2"/>
      <c r="V47" s="2" t="e">
        <f>IF(Tabelle_ExterneDaten_111[[#This Row],[TradeIdLU]]&lt;&gt;"",VLOOKUP(Tabelle_ExterneDaten_111[[#This Row],[TradeIdLU]],TradeIdLookup,2,FALSE),"")</f>
        <v>#N/A</v>
      </c>
      <c r="W47" s="2" t="e">
        <f>IF(Tabelle_ExterneDaten_111[[#This Row],[PayerLU]]&lt;&gt;"",VLOOKUP(Tabelle_ExterneDaten_111[[#This Row],[PayerLU]],PayerLookup,2,FALSE),"")</f>
        <v>#N/A</v>
      </c>
      <c r="X47" s="2" t="e">
        <f>IF(Tabelle_ExterneDaten_111[[#This Row],[LegTypeLU]]&lt;&gt;"",VLOOKUP(Tabelle_ExterneDaten_111[[#This Row],[LegTypeLU]],LegTypeLookup,2,FALSE),"")</f>
        <v>#N/A</v>
      </c>
      <c r="Y47" s="2" t="e">
        <f>IF(Tabelle_ExterneDaten_111[[#This Row],[CurrencyLU]]&lt;&gt;"",VLOOKUP(Tabelle_ExterneDaten_111[[#This Row],[CurrencyLU]],CurrencyLookup,2,FALSE),"")</f>
        <v>#N/A</v>
      </c>
      <c r="Z47" s="2" t="e">
        <f>IF(Tabelle_ExterneDaten_111[[#This Row],[PaymentConventionLU]]&lt;&gt;"",VLOOKUP(Tabelle_ExterneDaten_111[[#This Row],[PaymentConventionLU]],PaymentConventionLookup,2,FALSE),"")</f>
        <v>#N/A</v>
      </c>
      <c r="AA47" s="2" t="e">
        <f>IF(Tabelle_ExterneDaten_111[[#This Row],[DayCounterLU]]&lt;&gt;"",VLOOKUP(Tabelle_ExterneDaten_111[[#This Row],[DayCounterLU]],DayCounterLookup,2,FALSE),"")</f>
        <v>#N/A</v>
      </c>
      <c r="AB47" s="2" t="str">
        <f>IF(Tabelle_ExterneDaten_111[[#This Row],[NotionalInitialExchangeLU]]&lt;&gt;"",VLOOKUP(Tabelle_ExterneDaten_111[[#This Row],[NotionalInitialExchangeLU]],NotionalInitialExchangeLookup,2,FALSE),"")</f>
        <v/>
      </c>
      <c r="AC47" s="2" t="str">
        <f>IF(Tabelle_ExterneDaten_111[[#This Row],[NotionalFinalExchangeLU]]&lt;&gt;"",VLOOKUP(Tabelle_ExterneDaten_111[[#This Row],[NotionalFinalExchangeLU]],NotionalFinalExchangeLookup,2,FALSE),"")</f>
        <v/>
      </c>
      <c r="AD47" s="2" t="str">
        <f>IF(Tabelle_ExterneDaten_111[[#This Row],[NotionalAmortizingExchangeLU]]&lt;&gt;"",VLOOKUP(Tabelle_ExterneDaten_111[[#This Row],[NotionalAmortizingExchangeLU]],NotionalAmortizingExchangeLookup,2,FALSE),"")</f>
        <v/>
      </c>
      <c r="AE47" s="2" t="str">
        <f>IF(Tabelle_ExterneDaten_111[[#This Row],[FXResetForeignCurrencyLU]]&lt;&gt;"",VLOOKUP(Tabelle_ExterneDaten_111[[#This Row],[FXResetForeignCurrencyLU]],FXResetForeignCurrencyLookup,2,FALSE),"")</f>
        <v/>
      </c>
      <c r="AF47" s="2" t="str">
        <f>IF(Tabelle_ExterneDaten_111[[#This Row],[FXResetFXIndexLU]]&lt;&gt;"",VLOOKUP(Tabelle_ExterneDaten_111[[#This Row],[FXResetFXIndexLU]],FXResetFXIndexLookup,2,FALSE),"")</f>
        <v/>
      </c>
      <c r="AG47" s="2" t="e">
        <f>IF(Tabelle_ExterneDaten_111[[#This Row],[FloatingLegIndexNameLU]]&lt;&gt;"",VLOOKUP(Tabelle_ExterneDaten_111[[#This Row],[FloatingLegIndexNameLU]],FloatingLegIndexNameLookup,2,FALSE),"")</f>
        <v>#N/A</v>
      </c>
      <c r="AH47" s="2" t="e">
        <f>IF(Tabelle_ExterneDaten_111[[#This Row],[FloatingLegIsInArrearsLU]]&lt;&gt;"",VLOOKUP(Tabelle_ExterneDaten_111[[#This Row],[FloatingLegIsInArrearsLU]],FloatingLegIsInArrearsLookup,2,FALSE),"")</f>
        <v>#N/A</v>
      </c>
      <c r="AI47" s="2" t="str">
        <f>IF(Tabelle_ExterneDaten_111[[#This Row],[FloatingLegIsAveragedLU]]&lt;&gt;"",VLOOKUP(Tabelle_ExterneDaten_111[[#This Row],[FloatingLegIsAveragedLU]],FloatingLegIsAveragedLookup,2,FALSE),"")</f>
        <v/>
      </c>
      <c r="AJ47" s="2" t="str">
        <f>IF(Tabelle_ExterneDaten_111[[#This Row],[FloatingLegIsNotResettingXCCYLU]]&lt;&gt;"",VLOOKUP(Tabelle_ExterneDaten_111[[#This Row],[FloatingLegIsNotResettingXCCYLU]],FloatingLegIsNotResettingXCCYLookup,2,FALSE),"")</f>
        <v/>
      </c>
    </row>
    <row r="48" spans="2:36" x14ac:dyDescent="0.25">
      <c r="B48" s="2">
        <v>2023</v>
      </c>
      <c r="C48" s="2" t="s">
        <v>283</v>
      </c>
      <c r="D48" s="2" t="s">
        <v>329</v>
      </c>
      <c r="E48" s="2" t="s">
        <v>379</v>
      </c>
      <c r="F48" s="2" t="s">
        <v>307</v>
      </c>
      <c r="G48" s="2" t="s">
        <v>382</v>
      </c>
      <c r="H48" s="2" t="s">
        <v>387</v>
      </c>
      <c r="I48" s="2"/>
      <c r="J48" s="2"/>
      <c r="K48" s="2"/>
      <c r="L48" s="2"/>
      <c r="M48" s="2"/>
      <c r="N48" s="2"/>
      <c r="O48" s="2"/>
      <c r="P48" s="2"/>
      <c r="Q48" s="2"/>
      <c r="R48" s="2"/>
      <c r="S48" s="2"/>
      <c r="T48" s="2"/>
      <c r="U48" s="2"/>
      <c r="V48" s="2" t="e">
        <f>IF(Tabelle_ExterneDaten_111[[#This Row],[TradeIdLU]]&lt;&gt;"",VLOOKUP(Tabelle_ExterneDaten_111[[#This Row],[TradeIdLU]],TradeIdLookup,2,FALSE),"")</f>
        <v>#N/A</v>
      </c>
      <c r="W48" s="2" t="e">
        <f>IF(Tabelle_ExterneDaten_111[[#This Row],[PayerLU]]&lt;&gt;"",VLOOKUP(Tabelle_ExterneDaten_111[[#This Row],[PayerLU]],PayerLookup,2,FALSE),"")</f>
        <v>#N/A</v>
      </c>
      <c r="X48" s="2" t="e">
        <f>IF(Tabelle_ExterneDaten_111[[#This Row],[LegTypeLU]]&lt;&gt;"",VLOOKUP(Tabelle_ExterneDaten_111[[#This Row],[LegTypeLU]],LegTypeLookup,2,FALSE),"")</f>
        <v>#N/A</v>
      </c>
      <c r="Y48" s="2" t="e">
        <f>IF(Tabelle_ExterneDaten_111[[#This Row],[CurrencyLU]]&lt;&gt;"",VLOOKUP(Tabelle_ExterneDaten_111[[#This Row],[CurrencyLU]],CurrencyLookup,2,FALSE),"")</f>
        <v>#N/A</v>
      </c>
      <c r="Z48" s="2" t="e">
        <f>IF(Tabelle_ExterneDaten_111[[#This Row],[PaymentConventionLU]]&lt;&gt;"",VLOOKUP(Tabelle_ExterneDaten_111[[#This Row],[PaymentConventionLU]],PaymentConventionLookup,2,FALSE),"")</f>
        <v>#N/A</v>
      </c>
      <c r="AA48" s="2" t="e">
        <f>IF(Tabelle_ExterneDaten_111[[#This Row],[DayCounterLU]]&lt;&gt;"",VLOOKUP(Tabelle_ExterneDaten_111[[#This Row],[DayCounterLU]],DayCounterLookup,2,FALSE),"")</f>
        <v>#N/A</v>
      </c>
      <c r="AB48" s="2" t="str">
        <f>IF(Tabelle_ExterneDaten_111[[#This Row],[NotionalInitialExchangeLU]]&lt;&gt;"",VLOOKUP(Tabelle_ExterneDaten_111[[#This Row],[NotionalInitialExchangeLU]],NotionalInitialExchangeLookup,2,FALSE),"")</f>
        <v/>
      </c>
      <c r="AC48" s="2" t="str">
        <f>IF(Tabelle_ExterneDaten_111[[#This Row],[NotionalFinalExchangeLU]]&lt;&gt;"",VLOOKUP(Tabelle_ExterneDaten_111[[#This Row],[NotionalFinalExchangeLU]],NotionalFinalExchangeLookup,2,FALSE),"")</f>
        <v/>
      </c>
      <c r="AD48" s="2" t="str">
        <f>IF(Tabelle_ExterneDaten_111[[#This Row],[NotionalAmortizingExchangeLU]]&lt;&gt;"",VLOOKUP(Tabelle_ExterneDaten_111[[#This Row],[NotionalAmortizingExchangeLU]],NotionalAmortizingExchangeLookup,2,FALSE),"")</f>
        <v/>
      </c>
      <c r="AE48" s="2" t="str">
        <f>IF(Tabelle_ExterneDaten_111[[#This Row],[FXResetForeignCurrencyLU]]&lt;&gt;"",VLOOKUP(Tabelle_ExterneDaten_111[[#This Row],[FXResetForeignCurrencyLU]],FXResetForeignCurrencyLookup,2,FALSE),"")</f>
        <v/>
      </c>
      <c r="AF48" s="2" t="str">
        <f>IF(Tabelle_ExterneDaten_111[[#This Row],[FXResetFXIndexLU]]&lt;&gt;"",VLOOKUP(Tabelle_ExterneDaten_111[[#This Row],[FXResetFXIndexLU]],FXResetFXIndexLookup,2,FALSE),"")</f>
        <v/>
      </c>
      <c r="AG48" s="2" t="str">
        <f>IF(Tabelle_ExterneDaten_111[[#This Row],[FloatingLegIndexNameLU]]&lt;&gt;"",VLOOKUP(Tabelle_ExterneDaten_111[[#This Row],[FloatingLegIndexNameLU]],FloatingLegIndexNameLookup,2,FALSE),"")</f>
        <v/>
      </c>
      <c r="AH48" s="2" t="str">
        <f>IF(Tabelle_ExterneDaten_111[[#This Row],[FloatingLegIsInArrearsLU]]&lt;&gt;"",VLOOKUP(Tabelle_ExterneDaten_111[[#This Row],[FloatingLegIsInArrearsLU]],FloatingLegIsInArrearsLookup,2,FALSE),"")</f>
        <v/>
      </c>
      <c r="AI48" s="2" t="str">
        <f>IF(Tabelle_ExterneDaten_111[[#This Row],[FloatingLegIsAveragedLU]]&lt;&gt;"",VLOOKUP(Tabelle_ExterneDaten_111[[#This Row],[FloatingLegIsAveragedLU]],FloatingLegIsAveragedLookup,2,FALSE),"")</f>
        <v/>
      </c>
      <c r="AJ48" s="2" t="str">
        <f>IF(Tabelle_ExterneDaten_111[[#This Row],[FloatingLegIsNotResettingXCCYLU]]&lt;&gt;"",VLOOKUP(Tabelle_ExterneDaten_111[[#This Row],[FloatingLegIsNotResettingXCCYLU]],FloatingLegIsNotResettingXCCYLookup,2,FALSE),"")</f>
        <v/>
      </c>
    </row>
    <row r="49" spans="2:36" x14ac:dyDescent="0.25">
      <c r="B49" s="2">
        <v>2024</v>
      </c>
      <c r="C49" s="2" t="s">
        <v>283</v>
      </c>
      <c r="D49" s="2" t="s">
        <v>330</v>
      </c>
      <c r="E49" s="2" t="s">
        <v>380</v>
      </c>
      <c r="F49" s="2" t="s">
        <v>307</v>
      </c>
      <c r="G49" s="2" t="s">
        <v>384</v>
      </c>
      <c r="H49" s="2" t="s">
        <v>388</v>
      </c>
      <c r="I49" s="2"/>
      <c r="J49" s="2"/>
      <c r="K49" s="2"/>
      <c r="L49" s="2"/>
      <c r="M49" s="2"/>
      <c r="N49" s="2"/>
      <c r="O49" s="2"/>
      <c r="P49" s="2" t="s">
        <v>394</v>
      </c>
      <c r="Q49" s="2" t="s">
        <v>329</v>
      </c>
      <c r="R49" s="2">
        <v>2</v>
      </c>
      <c r="S49" s="2"/>
      <c r="T49" s="2"/>
      <c r="U49" s="2"/>
      <c r="V49" s="2" t="e">
        <f>IF(Tabelle_ExterneDaten_111[[#This Row],[TradeIdLU]]&lt;&gt;"",VLOOKUP(Tabelle_ExterneDaten_111[[#This Row],[TradeIdLU]],TradeIdLookup,2,FALSE),"")</f>
        <v>#N/A</v>
      </c>
      <c r="W49" s="2" t="e">
        <f>IF(Tabelle_ExterneDaten_111[[#This Row],[PayerLU]]&lt;&gt;"",VLOOKUP(Tabelle_ExterneDaten_111[[#This Row],[PayerLU]],PayerLookup,2,FALSE),"")</f>
        <v>#N/A</v>
      </c>
      <c r="X49" s="2" t="e">
        <f>IF(Tabelle_ExterneDaten_111[[#This Row],[LegTypeLU]]&lt;&gt;"",VLOOKUP(Tabelle_ExterneDaten_111[[#This Row],[LegTypeLU]],LegTypeLookup,2,FALSE),"")</f>
        <v>#N/A</v>
      </c>
      <c r="Y49" s="2" t="e">
        <f>IF(Tabelle_ExterneDaten_111[[#This Row],[CurrencyLU]]&lt;&gt;"",VLOOKUP(Tabelle_ExterneDaten_111[[#This Row],[CurrencyLU]],CurrencyLookup,2,FALSE),"")</f>
        <v>#N/A</v>
      </c>
      <c r="Z49" s="2" t="e">
        <f>IF(Tabelle_ExterneDaten_111[[#This Row],[PaymentConventionLU]]&lt;&gt;"",VLOOKUP(Tabelle_ExterneDaten_111[[#This Row],[PaymentConventionLU]],PaymentConventionLookup,2,FALSE),"")</f>
        <v>#N/A</v>
      </c>
      <c r="AA49" s="2" t="e">
        <f>IF(Tabelle_ExterneDaten_111[[#This Row],[DayCounterLU]]&lt;&gt;"",VLOOKUP(Tabelle_ExterneDaten_111[[#This Row],[DayCounterLU]],DayCounterLookup,2,FALSE),"")</f>
        <v>#N/A</v>
      </c>
      <c r="AB49" s="2" t="str">
        <f>IF(Tabelle_ExterneDaten_111[[#This Row],[NotionalInitialExchangeLU]]&lt;&gt;"",VLOOKUP(Tabelle_ExterneDaten_111[[#This Row],[NotionalInitialExchangeLU]],NotionalInitialExchangeLookup,2,FALSE),"")</f>
        <v/>
      </c>
      <c r="AC49" s="2" t="str">
        <f>IF(Tabelle_ExterneDaten_111[[#This Row],[NotionalFinalExchangeLU]]&lt;&gt;"",VLOOKUP(Tabelle_ExterneDaten_111[[#This Row],[NotionalFinalExchangeLU]],NotionalFinalExchangeLookup,2,FALSE),"")</f>
        <v/>
      </c>
      <c r="AD49" s="2" t="str">
        <f>IF(Tabelle_ExterneDaten_111[[#This Row],[NotionalAmortizingExchangeLU]]&lt;&gt;"",VLOOKUP(Tabelle_ExterneDaten_111[[#This Row],[NotionalAmortizingExchangeLU]],NotionalAmortizingExchangeLookup,2,FALSE),"")</f>
        <v/>
      </c>
      <c r="AE49" s="2" t="str">
        <f>IF(Tabelle_ExterneDaten_111[[#This Row],[FXResetForeignCurrencyLU]]&lt;&gt;"",VLOOKUP(Tabelle_ExterneDaten_111[[#This Row],[FXResetForeignCurrencyLU]],FXResetForeignCurrencyLookup,2,FALSE),"")</f>
        <v/>
      </c>
      <c r="AF49" s="2" t="str">
        <f>IF(Tabelle_ExterneDaten_111[[#This Row],[FXResetFXIndexLU]]&lt;&gt;"",VLOOKUP(Tabelle_ExterneDaten_111[[#This Row],[FXResetFXIndexLU]],FXResetFXIndexLookup,2,FALSE),"")</f>
        <v/>
      </c>
      <c r="AG49" s="2" t="e">
        <f>IF(Tabelle_ExterneDaten_111[[#This Row],[FloatingLegIndexNameLU]]&lt;&gt;"",VLOOKUP(Tabelle_ExterneDaten_111[[#This Row],[FloatingLegIndexNameLU]],FloatingLegIndexNameLookup,2,FALSE),"")</f>
        <v>#N/A</v>
      </c>
      <c r="AH49" s="2" t="e">
        <f>IF(Tabelle_ExterneDaten_111[[#This Row],[FloatingLegIsInArrearsLU]]&lt;&gt;"",VLOOKUP(Tabelle_ExterneDaten_111[[#This Row],[FloatingLegIsInArrearsLU]],FloatingLegIsInArrearsLookup,2,FALSE),"")</f>
        <v>#N/A</v>
      </c>
      <c r="AI49" s="2" t="str">
        <f>IF(Tabelle_ExterneDaten_111[[#This Row],[FloatingLegIsAveragedLU]]&lt;&gt;"",VLOOKUP(Tabelle_ExterneDaten_111[[#This Row],[FloatingLegIsAveragedLU]],FloatingLegIsAveragedLookup,2,FALSE),"")</f>
        <v/>
      </c>
      <c r="AJ49" s="2" t="str">
        <f>IF(Tabelle_ExterneDaten_111[[#This Row],[FloatingLegIsNotResettingXCCYLU]]&lt;&gt;"",VLOOKUP(Tabelle_ExterneDaten_111[[#This Row],[FloatingLegIsNotResettingXCCYLU]],FloatingLegIsNotResettingXCCYLookup,2,FALSE),"")</f>
        <v/>
      </c>
    </row>
    <row r="50" spans="2:36" x14ac:dyDescent="0.25">
      <c r="B50" s="2">
        <v>3001</v>
      </c>
      <c r="C50" s="2" t="s">
        <v>293</v>
      </c>
      <c r="D50" s="2" t="s">
        <v>330</v>
      </c>
      <c r="E50" s="2" t="s">
        <v>380</v>
      </c>
      <c r="F50" s="2" t="s">
        <v>307</v>
      </c>
      <c r="G50" s="2" t="s">
        <v>385</v>
      </c>
      <c r="H50" s="2" t="s">
        <v>388</v>
      </c>
      <c r="I50" s="2"/>
      <c r="J50" s="2"/>
      <c r="K50" s="2"/>
      <c r="L50" s="2"/>
      <c r="M50" s="2"/>
      <c r="N50" s="2"/>
      <c r="O50" s="2"/>
      <c r="P50" s="2" t="s">
        <v>393</v>
      </c>
      <c r="Q50" s="2"/>
      <c r="R50" s="2"/>
      <c r="S50" s="2"/>
      <c r="T50" s="2"/>
      <c r="U50" s="2"/>
      <c r="V50" s="2" t="e">
        <f>IF(Tabelle_ExterneDaten_111[[#This Row],[TradeIdLU]]&lt;&gt;"",VLOOKUP(Tabelle_ExterneDaten_111[[#This Row],[TradeIdLU]],TradeIdLookup,2,FALSE),"")</f>
        <v>#N/A</v>
      </c>
      <c r="W50" s="2" t="e">
        <f>IF(Tabelle_ExterneDaten_111[[#This Row],[PayerLU]]&lt;&gt;"",VLOOKUP(Tabelle_ExterneDaten_111[[#This Row],[PayerLU]],PayerLookup,2,FALSE),"")</f>
        <v>#N/A</v>
      </c>
      <c r="X50" s="2" t="e">
        <f>IF(Tabelle_ExterneDaten_111[[#This Row],[LegTypeLU]]&lt;&gt;"",VLOOKUP(Tabelle_ExterneDaten_111[[#This Row],[LegTypeLU]],LegTypeLookup,2,FALSE),"")</f>
        <v>#N/A</v>
      </c>
      <c r="Y50" s="2" t="e">
        <f>IF(Tabelle_ExterneDaten_111[[#This Row],[CurrencyLU]]&lt;&gt;"",VLOOKUP(Tabelle_ExterneDaten_111[[#This Row],[CurrencyLU]],CurrencyLookup,2,FALSE),"")</f>
        <v>#N/A</v>
      </c>
      <c r="Z50" s="2" t="e">
        <f>IF(Tabelle_ExterneDaten_111[[#This Row],[PaymentConventionLU]]&lt;&gt;"",VLOOKUP(Tabelle_ExterneDaten_111[[#This Row],[PaymentConventionLU]],PaymentConventionLookup,2,FALSE),"")</f>
        <v>#N/A</v>
      </c>
      <c r="AA50" s="2" t="e">
        <f>IF(Tabelle_ExterneDaten_111[[#This Row],[DayCounterLU]]&lt;&gt;"",VLOOKUP(Tabelle_ExterneDaten_111[[#This Row],[DayCounterLU]],DayCounterLookup,2,FALSE),"")</f>
        <v>#N/A</v>
      </c>
      <c r="AB50" s="2" t="str">
        <f>IF(Tabelle_ExterneDaten_111[[#This Row],[NotionalInitialExchangeLU]]&lt;&gt;"",VLOOKUP(Tabelle_ExterneDaten_111[[#This Row],[NotionalInitialExchangeLU]],NotionalInitialExchangeLookup,2,FALSE),"")</f>
        <v/>
      </c>
      <c r="AC50" s="2" t="str">
        <f>IF(Tabelle_ExterneDaten_111[[#This Row],[NotionalFinalExchangeLU]]&lt;&gt;"",VLOOKUP(Tabelle_ExterneDaten_111[[#This Row],[NotionalFinalExchangeLU]],NotionalFinalExchangeLookup,2,FALSE),"")</f>
        <v/>
      </c>
      <c r="AD50" s="2" t="str">
        <f>IF(Tabelle_ExterneDaten_111[[#This Row],[NotionalAmortizingExchangeLU]]&lt;&gt;"",VLOOKUP(Tabelle_ExterneDaten_111[[#This Row],[NotionalAmortizingExchangeLU]],NotionalAmortizingExchangeLookup,2,FALSE),"")</f>
        <v/>
      </c>
      <c r="AE50" s="2" t="str">
        <f>IF(Tabelle_ExterneDaten_111[[#This Row],[FXResetForeignCurrencyLU]]&lt;&gt;"",VLOOKUP(Tabelle_ExterneDaten_111[[#This Row],[FXResetForeignCurrencyLU]],FXResetForeignCurrencyLookup,2,FALSE),"")</f>
        <v/>
      </c>
      <c r="AF50" s="2" t="str">
        <f>IF(Tabelle_ExterneDaten_111[[#This Row],[FXResetFXIndexLU]]&lt;&gt;"",VLOOKUP(Tabelle_ExterneDaten_111[[#This Row],[FXResetFXIndexLU]],FXResetFXIndexLookup,2,FALSE),"")</f>
        <v/>
      </c>
      <c r="AG50" s="2" t="e">
        <f>IF(Tabelle_ExterneDaten_111[[#This Row],[FloatingLegIndexNameLU]]&lt;&gt;"",VLOOKUP(Tabelle_ExterneDaten_111[[#This Row],[FloatingLegIndexNameLU]],FloatingLegIndexNameLookup,2,FALSE),"")</f>
        <v>#N/A</v>
      </c>
      <c r="AH50" s="2" t="str">
        <f>IF(Tabelle_ExterneDaten_111[[#This Row],[FloatingLegIsInArrearsLU]]&lt;&gt;"",VLOOKUP(Tabelle_ExterneDaten_111[[#This Row],[FloatingLegIsInArrearsLU]],FloatingLegIsInArrearsLookup,2,FALSE),"")</f>
        <v/>
      </c>
      <c r="AI50" s="2" t="str">
        <f>IF(Tabelle_ExterneDaten_111[[#This Row],[FloatingLegIsAveragedLU]]&lt;&gt;"",VLOOKUP(Tabelle_ExterneDaten_111[[#This Row],[FloatingLegIsAveragedLU]],FloatingLegIsAveragedLookup,2,FALSE),"")</f>
        <v/>
      </c>
      <c r="AJ50" s="2" t="str">
        <f>IF(Tabelle_ExterneDaten_111[[#This Row],[FloatingLegIsNotResettingXCCYLU]]&lt;&gt;"",VLOOKUP(Tabelle_ExterneDaten_111[[#This Row],[FloatingLegIsNotResettingXCCYLU]],FloatingLegIsNotResettingXCCYLookup,2,FALSE),"")</f>
        <v/>
      </c>
    </row>
    <row r="51" spans="2:36" x14ac:dyDescent="0.25">
      <c r="B51" s="2">
        <v>3002</v>
      </c>
      <c r="C51" s="2" t="s">
        <v>293</v>
      </c>
      <c r="D51" s="2" t="s">
        <v>329</v>
      </c>
      <c r="E51" s="2" t="s">
        <v>379</v>
      </c>
      <c r="F51" s="2" t="s">
        <v>307</v>
      </c>
      <c r="G51" s="2" t="s">
        <v>383</v>
      </c>
      <c r="H51" s="2" t="s">
        <v>391</v>
      </c>
      <c r="I51" s="2"/>
      <c r="J51" s="2"/>
      <c r="K51" s="2"/>
      <c r="L51" s="2"/>
      <c r="M51" s="2"/>
      <c r="N51" s="2"/>
      <c r="O51" s="2"/>
      <c r="P51" s="2"/>
      <c r="Q51" s="2"/>
      <c r="R51" s="2"/>
      <c r="S51" s="2"/>
      <c r="T51" s="2"/>
      <c r="U51" s="2"/>
      <c r="V51" s="2" t="e">
        <f>IF(Tabelle_ExterneDaten_111[[#This Row],[TradeIdLU]]&lt;&gt;"",VLOOKUP(Tabelle_ExterneDaten_111[[#This Row],[TradeIdLU]],TradeIdLookup,2,FALSE),"")</f>
        <v>#N/A</v>
      </c>
      <c r="W51" s="2" t="e">
        <f>IF(Tabelle_ExterneDaten_111[[#This Row],[PayerLU]]&lt;&gt;"",VLOOKUP(Tabelle_ExterneDaten_111[[#This Row],[PayerLU]],PayerLookup,2,FALSE),"")</f>
        <v>#N/A</v>
      </c>
      <c r="X51" s="2" t="e">
        <f>IF(Tabelle_ExterneDaten_111[[#This Row],[LegTypeLU]]&lt;&gt;"",VLOOKUP(Tabelle_ExterneDaten_111[[#This Row],[LegTypeLU]],LegTypeLookup,2,FALSE),"")</f>
        <v>#N/A</v>
      </c>
      <c r="Y51" s="2" t="e">
        <f>IF(Tabelle_ExterneDaten_111[[#This Row],[CurrencyLU]]&lt;&gt;"",VLOOKUP(Tabelle_ExterneDaten_111[[#This Row],[CurrencyLU]],CurrencyLookup,2,FALSE),"")</f>
        <v>#N/A</v>
      </c>
      <c r="Z51" s="2" t="e">
        <f>IF(Tabelle_ExterneDaten_111[[#This Row],[PaymentConventionLU]]&lt;&gt;"",VLOOKUP(Tabelle_ExterneDaten_111[[#This Row],[PaymentConventionLU]],PaymentConventionLookup,2,FALSE),"")</f>
        <v>#N/A</v>
      </c>
      <c r="AA51" s="2" t="e">
        <f>IF(Tabelle_ExterneDaten_111[[#This Row],[DayCounterLU]]&lt;&gt;"",VLOOKUP(Tabelle_ExterneDaten_111[[#This Row],[DayCounterLU]],DayCounterLookup,2,FALSE),"")</f>
        <v>#N/A</v>
      </c>
      <c r="AB51" s="2" t="str">
        <f>IF(Tabelle_ExterneDaten_111[[#This Row],[NotionalInitialExchangeLU]]&lt;&gt;"",VLOOKUP(Tabelle_ExterneDaten_111[[#This Row],[NotionalInitialExchangeLU]],NotionalInitialExchangeLookup,2,FALSE),"")</f>
        <v/>
      </c>
      <c r="AC51" s="2" t="str">
        <f>IF(Tabelle_ExterneDaten_111[[#This Row],[NotionalFinalExchangeLU]]&lt;&gt;"",VLOOKUP(Tabelle_ExterneDaten_111[[#This Row],[NotionalFinalExchangeLU]],NotionalFinalExchangeLookup,2,FALSE),"")</f>
        <v/>
      </c>
      <c r="AD51" s="2" t="str">
        <f>IF(Tabelle_ExterneDaten_111[[#This Row],[NotionalAmortizingExchangeLU]]&lt;&gt;"",VLOOKUP(Tabelle_ExterneDaten_111[[#This Row],[NotionalAmortizingExchangeLU]],NotionalAmortizingExchangeLookup,2,FALSE),"")</f>
        <v/>
      </c>
      <c r="AE51" s="2" t="str">
        <f>IF(Tabelle_ExterneDaten_111[[#This Row],[FXResetForeignCurrencyLU]]&lt;&gt;"",VLOOKUP(Tabelle_ExterneDaten_111[[#This Row],[FXResetForeignCurrencyLU]],FXResetForeignCurrencyLookup,2,FALSE),"")</f>
        <v/>
      </c>
      <c r="AF51" s="2" t="str">
        <f>IF(Tabelle_ExterneDaten_111[[#This Row],[FXResetFXIndexLU]]&lt;&gt;"",VLOOKUP(Tabelle_ExterneDaten_111[[#This Row],[FXResetFXIndexLU]],FXResetFXIndexLookup,2,FALSE),"")</f>
        <v/>
      </c>
      <c r="AG51" s="2" t="str">
        <f>IF(Tabelle_ExterneDaten_111[[#This Row],[FloatingLegIndexNameLU]]&lt;&gt;"",VLOOKUP(Tabelle_ExterneDaten_111[[#This Row],[FloatingLegIndexNameLU]],FloatingLegIndexNameLookup,2,FALSE),"")</f>
        <v/>
      </c>
      <c r="AH51" s="2" t="str">
        <f>IF(Tabelle_ExterneDaten_111[[#This Row],[FloatingLegIsInArrearsLU]]&lt;&gt;"",VLOOKUP(Tabelle_ExterneDaten_111[[#This Row],[FloatingLegIsInArrearsLU]],FloatingLegIsInArrearsLookup,2,FALSE),"")</f>
        <v/>
      </c>
      <c r="AI51" s="2" t="str">
        <f>IF(Tabelle_ExterneDaten_111[[#This Row],[FloatingLegIsAveragedLU]]&lt;&gt;"",VLOOKUP(Tabelle_ExterneDaten_111[[#This Row],[FloatingLegIsAveragedLU]],FloatingLegIsAveragedLookup,2,FALSE),"")</f>
        <v/>
      </c>
      <c r="AJ51" s="2" t="str">
        <f>IF(Tabelle_ExterneDaten_111[[#This Row],[FloatingLegIsNotResettingXCCYLU]]&lt;&gt;"",VLOOKUP(Tabelle_ExterneDaten_111[[#This Row],[FloatingLegIsNotResettingXCCYLU]],FloatingLegIsNotResettingXCCYLookup,2,FALSE),"")</f>
        <v/>
      </c>
    </row>
    <row r="52" spans="2:36" x14ac:dyDescent="0.25">
      <c r="B52" s="2">
        <v>3003</v>
      </c>
      <c r="C52" s="2" t="s">
        <v>297</v>
      </c>
      <c r="D52" s="2" t="s">
        <v>330</v>
      </c>
      <c r="E52" s="2" t="s">
        <v>380</v>
      </c>
      <c r="F52" s="2" t="s">
        <v>307</v>
      </c>
      <c r="G52" s="2" t="s">
        <v>385</v>
      </c>
      <c r="H52" s="2" t="s">
        <v>388</v>
      </c>
      <c r="I52" s="2"/>
      <c r="J52" s="2"/>
      <c r="K52" s="2"/>
      <c r="L52" s="2"/>
      <c r="M52" s="2"/>
      <c r="N52" s="2"/>
      <c r="O52" s="2"/>
      <c r="P52" s="2" t="s">
        <v>393</v>
      </c>
      <c r="Q52" s="2"/>
      <c r="R52" s="2"/>
      <c r="S52" s="2"/>
      <c r="T52" s="2"/>
      <c r="U52" s="2"/>
      <c r="V52" s="2" t="e">
        <f>IF(Tabelle_ExterneDaten_111[[#This Row],[TradeIdLU]]&lt;&gt;"",VLOOKUP(Tabelle_ExterneDaten_111[[#This Row],[TradeIdLU]],TradeIdLookup,2,FALSE),"")</f>
        <v>#N/A</v>
      </c>
      <c r="W52" s="2" t="e">
        <f>IF(Tabelle_ExterneDaten_111[[#This Row],[PayerLU]]&lt;&gt;"",VLOOKUP(Tabelle_ExterneDaten_111[[#This Row],[PayerLU]],PayerLookup,2,FALSE),"")</f>
        <v>#N/A</v>
      </c>
      <c r="X52" s="2" t="e">
        <f>IF(Tabelle_ExterneDaten_111[[#This Row],[LegTypeLU]]&lt;&gt;"",VLOOKUP(Tabelle_ExterneDaten_111[[#This Row],[LegTypeLU]],LegTypeLookup,2,FALSE),"")</f>
        <v>#N/A</v>
      </c>
      <c r="Y52" s="2" t="e">
        <f>IF(Tabelle_ExterneDaten_111[[#This Row],[CurrencyLU]]&lt;&gt;"",VLOOKUP(Tabelle_ExterneDaten_111[[#This Row],[CurrencyLU]],CurrencyLookup,2,FALSE),"")</f>
        <v>#N/A</v>
      </c>
      <c r="Z52" s="2" t="e">
        <f>IF(Tabelle_ExterneDaten_111[[#This Row],[PaymentConventionLU]]&lt;&gt;"",VLOOKUP(Tabelle_ExterneDaten_111[[#This Row],[PaymentConventionLU]],PaymentConventionLookup,2,FALSE),"")</f>
        <v>#N/A</v>
      </c>
      <c r="AA52" s="2" t="e">
        <f>IF(Tabelle_ExterneDaten_111[[#This Row],[DayCounterLU]]&lt;&gt;"",VLOOKUP(Tabelle_ExterneDaten_111[[#This Row],[DayCounterLU]],DayCounterLookup,2,FALSE),"")</f>
        <v>#N/A</v>
      </c>
      <c r="AB52" s="2" t="str">
        <f>IF(Tabelle_ExterneDaten_111[[#This Row],[NotionalInitialExchangeLU]]&lt;&gt;"",VLOOKUP(Tabelle_ExterneDaten_111[[#This Row],[NotionalInitialExchangeLU]],NotionalInitialExchangeLookup,2,FALSE),"")</f>
        <v/>
      </c>
      <c r="AC52" s="2" t="str">
        <f>IF(Tabelle_ExterneDaten_111[[#This Row],[NotionalFinalExchangeLU]]&lt;&gt;"",VLOOKUP(Tabelle_ExterneDaten_111[[#This Row],[NotionalFinalExchangeLU]],NotionalFinalExchangeLookup,2,FALSE),"")</f>
        <v/>
      </c>
      <c r="AD52" s="2" t="str">
        <f>IF(Tabelle_ExterneDaten_111[[#This Row],[NotionalAmortizingExchangeLU]]&lt;&gt;"",VLOOKUP(Tabelle_ExterneDaten_111[[#This Row],[NotionalAmortizingExchangeLU]],NotionalAmortizingExchangeLookup,2,FALSE),"")</f>
        <v/>
      </c>
      <c r="AE52" s="2" t="str">
        <f>IF(Tabelle_ExterneDaten_111[[#This Row],[FXResetForeignCurrencyLU]]&lt;&gt;"",VLOOKUP(Tabelle_ExterneDaten_111[[#This Row],[FXResetForeignCurrencyLU]],FXResetForeignCurrencyLookup,2,FALSE),"")</f>
        <v/>
      </c>
      <c r="AF52" s="2" t="str">
        <f>IF(Tabelle_ExterneDaten_111[[#This Row],[FXResetFXIndexLU]]&lt;&gt;"",VLOOKUP(Tabelle_ExterneDaten_111[[#This Row],[FXResetFXIndexLU]],FXResetFXIndexLookup,2,FALSE),"")</f>
        <v/>
      </c>
      <c r="AG52" s="2" t="e">
        <f>IF(Tabelle_ExterneDaten_111[[#This Row],[FloatingLegIndexNameLU]]&lt;&gt;"",VLOOKUP(Tabelle_ExterneDaten_111[[#This Row],[FloatingLegIndexNameLU]],FloatingLegIndexNameLookup,2,FALSE),"")</f>
        <v>#N/A</v>
      </c>
      <c r="AH52" s="2" t="str">
        <f>IF(Tabelle_ExterneDaten_111[[#This Row],[FloatingLegIsInArrearsLU]]&lt;&gt;"",VLOOKUP(Tabelle_ExterneDaten_111[[#This Row],[FloatingLegIsInArrearsLU]],FloatingLegIsInArrearsLookup,2,FALSE),"")</f>
        <v/>
      </c>
      <c r="AI52" s="2" t="str">
        <f>IF(Tabelle_ExterneDaten_111[[#This Row],[FloatingLegIsAveragedLU]]&lt;&gt;"",VLOOKUP(Tabelle_ExterneDaten_111[[#This Row],[FloatingLegIsAveragedLU]],FloatingLegIsAveragedLookup,2,FALSE),"")</f>
        <v/>
      </c>
      <c r="AJ52" s="2" t="str">
        <f>IF(Tabelle_ExterneDaten_111[[#This Row],[FloatingLegIsNotResettingXCCYLU]]&lt;&gt;"",VLOOKUP(Tabelle_ExterneDaten_111[[#This Row],[FloatingLegIsNotResettingXCCYLU]],FloatingLegIsNotResettingXCCYLookup,2,FALSE),"")</f>
        <v/>
      </c>
    </row>
    <row r="53" spans="2:36" x14ac:dyDescent="0.25">
      <c r="B53" s="2">
        <v>3004</v>
      </c>
      <c r="C53" s="2" t="s">
        <v>297</v>
      </c>
      <c r="D53" s="2" t="s">
        <v>329</v>
      </c>
      <c r="E53" s="2" t="s">
        <v>379</v>
      </c>
      <c r="F53" s="2" t="s">
        <v>307</v>
      </c>
      <c r="G53" s="2" t="s">
        <v>383</v>
      </c>
      <c r="H53" s="2" t="s">
        <v>391</v>
      </c>
      <c r="I53" s="2"/>
      <c r="J53" s="2"/>
      <c r="K53" s="2"/>
      <c r="L53" s="2"/>
      <c r="M53" s="2"/>
      <c r="N53" s="2"/>
      <c r="O53" s="2"/>
      <c r="P53" s="2"/>
      <c r="Q53" s="2"/>
      <c r="R53" s="2"/>
      <c r="S53" s="2"/>
      <c r="T53" s="2"/>
      <c r="U53" s="2"/>
      <c r="V53" s="2" t="e">
        <f>IF(Tabelle_ExterneDaten_111[[#This Row],[TradeIdLU]]&lt;&gt;"",VLOOKUP(Tabelle_ExterneDaten_111[[#This Row],[TradeIdLU]],TradeIdLookup,2,FALSE),"")</f>
        <v>#N/A</v>
      </c>
      <c r="W53" s="2" t="e">
        <f>IF(Tabelle_ExterneDaten_111[[#This Row],[PayerLU]]&lt;&gt;"",VLOOKUP(Tabelle_ExterneDaten_111[[#This Row],[PayerLU]],PayerLookup,2,FALSE),"")</f>
        <v>#N/A</v>
      </c>
      <c r="X53" s="2" t="e">
        <f>IF(Tabelle_ExterneDaten_111[[#This Row],[LegTypeLU]]&lt;&gt;"",VLOOKUP(Tabelle_ExterneDaten_111[[#This Row],[LegTypeLU]],LegTypeLookup,2,FALSE),"")</f>
        <v>#N/A</v>
      </c>
      <c r="Y53" s="2" t="e">
        <f>IF(Tabelle_ExterneDaten_111[[#This Row],[CurrencyLU]]&lt;&gt;"",VLOOKUP(Tabelle_ExterneDaten_111[[#This Row],[CurrencyLU]],CurrencyLookup,2,FALSE),"")</f>
        <v>#N/A</v>
      </c>
      <c r="Z53" s="2" t="e">
        <f>IF(Tabelle_ExterneDaten_111[[#This Row],[PaymentConventionLU]]&lt;&gt;"",VLOOKUP(Tabelle_ExterneDaten_111[[#This Row],[PaymentConventionLU]],PaymentConventionLookup,2,FALSE),"")</f>
        <v>#N/A</v>
      </c>
      <c r="AA53" s="2" t="e">
        <f>IF(Tabelle_ExterneDaten_111[[#This Row],[DayCounterLU]]&lt;&gt;"",VLOOKUP(Tabelle_ExterneDaten_111[[#This Row],[DayCounterLU]],DayCounterLookup,2,FALSE),"")</f>
        <v>#N/A</v>
      </c>
      <c r="AB53" s="2" t="str">
        <f>IF(Tabelle_ExterneDaten_111[[#This Row],[NotionalInitialExchangeLU]]&lt;&gt;"",VLOOKUP(Tabelle_ExterneDaten_111[[#This Row],[NotionalInitialExchangeLU]],NotionalInitialExchangeLookup,2,FALSE),"")</f>
        <v/>
      </c>
      <c r="AC53" s="2" t="str">
        <f>IF(Tabelle_ExterneDaten_111[[#This Row],[NotionalFinalExchangeLU]]&lt;&gt;"",VLOOKUP(Tabelle_ExterneDaten_111[[#This Row],[NotionalFinalExchangeLU]],NotionalFinalExchangeLookup,2,FALSE),"")</f>
        <v/>
      </c>
      <c r="AD53" s="2" t="str">
        <f>IF(Tabelle_ExterneDaten_111[[#This Row],[NotionalAmortizingExchangeLU]]&lt;&gt;"",VLOOKUP(Tabelle_ExterneDaten_111[[#This Row],[NotionalAmortizingExchangeLU]],NotionalAmortizingExchangeLookup,2,FALSE),"")</f>
        <v/>
      </c>
      <c r="AE53" s="2" t="str">
        <f>IF(Tabelle_ExterneDaten_111[[#This Row],[FXResetForeignCurrencyLU]]&lt;&gt;"",VLOOKUP(Tabelle_ExterneDaten_111[[#This Row],[FXResetForeignCurrencyLU]],FXResetForeignCurrencyLookup,2,FALSE),"")</f>
        <v/>
      </c>
      <c r="AF53" s="2" t="str">
        <f>IF(Tabelle_ExterneDaten_111[[#This Row],[FXResetFXIndexLU]]&lt;&gt;"",VLOOKUP(Tabelle_ExterneDaten_111[[#This Row],[FXResetFXIndexLU]],FXResetFXIndexLookup,2,FALSE),"")</f>
        <v/>
      </c>
      <c r="AG53" s="2" t="str">
        <f>IF(Tabelle_ExterneDaten_111[[#This Row],[FloatingLegIndexNameLU]]&lt;&gt;"",VLOOKUP(Tabelle_ExterneDaten_111[[#This Row],[FloatingLegIndexNameLU]],FloatingLegIndexNameLookup,2,FALSE),"")</f>
        <v/>
      </c>
      <c r="AH53" s="2" t="str">
        <f>IF(Tabelle_ExterneDaten_111[[#This Row],[FloatingLegIsInArrearsLU]]&lt;&gt;"",VLOOKUP(Tabelle_ExterneDaten_111[[#This Row],[FloatingLegIsInArrearsLU]],FloatingLegIsInArrearsLookup,2,FALSE),"")</f>
        <v/>
      </c>
      <c r="AI53" s="2" t="str">
        <f>IF(Tabelle_ExterneDaten_111[[#This Row],[FloatingLegIsAveragedLU]]&lt;&gt;"",VLOOKUP(Tabelle_ExterneDaten_111[[#This Row],[FloatingLegIsAveragedLU]],FloatingLegIsAveragedLookup,2,FALSE),"")</f>
        <v/>
      </c>
      <c r="AJ53" s="2" t="str">
        <f>IF(Tabelle_ExterneDaten_111[[#This Row],[FloatingLegIsNotResettingXCCYLU]]&lt;&gt;"",VLOOKUP(Tabelle_ExterneDaten_111[[#This Row],[FloatingLegIsNotResettingXCCYLU]],FloatingLegIsNotResettingXCCYLookup,2,FALSE),"")</f>
        <v/>
      </c>
    </row>
    <row r="54" spans="2:36" x14ac:dyDescent="0.25">
      <c r="B54" s="2">
        <v>3005</v>
      </c>
      <c r="C54" s="2" t="s">
        <v>233</v>
      </c>
      <c r="D54" s="2" t="s">
        <v>330</v>
      </c>
      <c r="E54" s="2" t="s">
        <v>380</v>
      </c>
      <c r="F54" s="2" t="s">
        <v>307</v>
      </c>
      <c r="G54" s="2" t="s">
        <v>385</v>
      </c>
      <c r="H54" s="2" t="s">
        <v>388</v>
      </c>
      <c r="I54" s="2"/>
      <c r="J54" s="2"/>
      <c r="K54" s="2"/>
      <c r="L54" s="2"/>
      <c r="M54" s="2"/>
      <c r="N54" s="2"/>
      <c r="O54" s="2"/>
      <c r="P54" s="2" t="s">
        <v>393</v>
      </c>
      <c r="Q54" s="2"/>
      <c r="R54" s="2"/>
      <c r="S54" s="2"/>
      <c r="T54" s="2"/>
      <c r="U54" s="2"/>
      <c r="V54" s="2" t="e">
        <f>IF(Tabelle_ExterneDaten_111[[#This Row],[TradeIdLU]]&lt;&gt;"",VLOOKUP(Tabelle_ExterneDaten_111[[#This Row],[TradeIdLU]],TradeIdLookup,2,FALSE),"")</f>
        <v>#N/A</v>
      </c>
      <c r="W54" s="2" t="e">
        <f>IF(Tabelle_ExterneDaten_111[[#This Row],[PayerLU]]&lt;&gt;"",VLOOKUP(Tabelle_ExterneDaten_111[[#This Row],[PayerLU]],PayerLookup,2,FALSE),"")</f>
        <v>#N/A</v>
      </c>
      <c r="X54" s="2" t="e">
        <f>IF(Tabelle_ExterneDaten_111[[#This Row],[LegTypeLU]]&lt;&gt;"",VLOOKUP(Tabelle_ExterneDaten_111[[#This Row],[LegTypeLU]],LegTypeLookup,2,FALSE),"")</f>
        <v>#N/A</v>
      </c>
      <c r="Y54" s="2" t="e">
        <f>IF(Tabelle_ExterneDaten_111[[#This Row],[CurrencyLU]]&lt;&gt;"",VLOOKUP(Tabelle_ExterneDaten_111[[#This Row],[CurrencyLU]],CurrencyLookup,2,FALSE),"")</f>
        <v>#N/A</v>
      </c>
      <c r="Z54" s="2" t="e">
        <f>IF(Tabelle_ExterneDaten_111[[#This Row],[PaymentConventionLU]]&lt;&gt;"",VLOOKUP(Tabelle_ExterneDaten_111[[#This Row],[PaymentConventionLU]],PaymentConventionLookup,2,FALSE),"")</f>
        <v>#N/A</v>
      </c>
      <c r="AA54" s="2" t="e">
        <f>IF(Tabelle_ExterneDaten_111[[#This Row],[DayCounterLU]]&lt;&gt;"",VLOOKUP(Tabelle_ExterneDaten_111[[#This Row],[DayCounterLU]],DayCounterLookup,2,FALSE),"")</f>
        <v>#N/A</v>
      </c>
      <c r="AB54" s="2" t="str">
        <f>IF(Tabelle_ExterneDaten_111[[#This Row],[NotionalInitialExchangeLU]]&lt;&gt;"",VLOOKUP(Tabelle_ExterneDaten_111[[#This Row],[NotionalInitialExchangeLU]],NotionalInitialExchangeLookup,2,FALSE),"")</f>
        <v/>
      </c>
      <c r="AC54" s="2" t="str">
        <f>IF(Tabelle_ExterneDaten_111[[#This Row],[NotionalFinalExchangeLU]]&lt;&gt;"",VLOOKUP(Tabelle_ExterneDaten_111[[#This Row],[NotionalFinalExchangeLU]],NotionalFinalExchangeLookup,2,FALSE),"")</f>
        <v/>
      </c>
      <c r="AD54" s="2" t="str">
        <f>IF(Tabelle_ExterneDaten_111[[#This Row],[NotionalAmortizingExchangeLU]]&lt;&gt;"",VLOOKUP(Tabelle_ExterneDaten_111[[#This Row],[NotionalAmortizingExchangeLU]],NotionalAmortizingExchangeLookup,2,FALSE),"")</f>
        <v/>
      </c>
      <c r="AE54" s="2" t="str">
        <f>IF(Tabelle_ExterneDaten_111[[#This Row],[FXResetForeignCurrencyLU]]&lt;&gt;"",VLOOKUP(Tabelle_ExterneDaten_111[[#This Row],[FXResetForeignCurrencyLU]],FXResetForeignCurrencyLookup,2,FALSE),"")</f>
        <v/>
      </c>
      <c r="AF54" s="2" t="str">
        <f>IF(Tabelle_ExterneDaten_111[[#This Row],[FXResetFXIndexLU]]&lt;&gt;"",VLOOKUP(Tabelle_ExterneDaten_111[[#This Row],[FXResetFXIndexLU]],FXResetFXIndexLookup,2,FALSE),"")</f>
        <v/>
      </c>
      <c r="AG54" s="2" t="e">
        <f>IF(Tabelle_ExterneDaten_111[[#This Row],[FloatingLegIndexNameLU]]&lt;&gt;"",VLOOKUP(Tabelle_ExterneDaten_111[[#This Row],[FloatingLegIndexNameLU]],FloatingLegIndexNameLookup,2,FALSE),"")</f>
        <v>#N/A</v>
      </c>
      <c r="AH54" s="2" t="str">
        <f>IF(Tabelle_ExterneDaten_111[[#This Row],[FloatingLegIsInArrearsLU]]&lt;&gt;"",VLOOKUP(Tabelle_ExterneDaten_111[[#This Row],[FloatingLegIsInArrearsLU]],FloatingLegIsInArrearsLookup,2,FALSE),"")</f>
        <v/>
      </c>
      <c r="AI54" s="2" t="str">
        <f>IF(Tabelle_ExterneDaten_111[[#This Row],[FloatingLegIsAveragedLU]]&lt;&gt;"",VLOOKUP(Tabelle_ExterneDaten_111[[#This Row],[FloatingLegIsAveragedLU]],FloatingLegIsAveragedLookup,2,FALSE),"")</f>
        <v/>
      </c>
      <c r="AJ54" s="2" t="str">
        <f>IF(Tabelle_ExterneDaten_111[[#This Row],[FloatingLegIsNotResettingXCCYLU]]&lt;&gt;"",VLOOKUP(Tabelle_ExterneDaten_111[[#This Row],[FloatingLegIsNotResettingXCCYLU]],FloatingLegIsNotResettingXCCYLookup,2,FALSE),"")</f>
        <v/>
      </c>
    </row>
    <row r="55" spans="2:36" x14ac:dyDescent="0.25">
      <c r="B55" s="2">
        <v>3006</v>
      </c>
      <c r="C55" s="2" t="s">
        <v>233</v>
      </c>
      <c r="D55" s="2" t="s">
        <v>329</v>
      </c>
      <c r="E55" s="2" t="s">
        <v>379</v>
      </c>
      <c r="F55" s="2" t="s">
        <v>307</v>
      </c>
      <c r="G55" s="2" t="s">
        <v>383</v>
      </c>
      <c r="H55" s="2" t="s">
        <v>391</v>
      </c>
      <c r="I55" s="2"/>
      <c r="J55" s="2"/>
      <c r="K55" s="2"/>
      <c r="L55" s="2"/>
      <c r="M55" s="2"/>
      <c r="N55" s="2"/>
      <c r="O55" s="2"/>
      <c r="P55" s="2"/>
      <c r="Q55" s="2"/>
      <c r="R55" s="2"/>
      <c r="S55" s="2"/>
      <c r="T55" s="2"/>
      <c r="U55" s="2"/>
      <c r="V55" s="2" t="e">
        <f>IF(Tabelle_ExterneDaten_111[[#This Row],[TradeIdLU]]&lt;&gt;"",VLOOKUP(Tabelle_ExterneDaten_111[[#This Row],[TradeIdLU]],TradeIdLookup,2,FALSE),"")</f>
        <v>#N/A</v>
      </c>
      <c r="W55" s="2" t="e">
        <f>IF(Tabelle_ExterneDaten_111[[#This Row],[PayerLU]]&lt;&gt;"",VLOOKUP(Tabelle_ExterneDaten_111[[#This Row],[PayerLU]],PayerLookup,2,FALSE),"")</f>
        <v>#N/A</v>
      </c>
      <c r="X55" s="2" t="e">
        <f>IF(Tabelle_ExterneDaten_111[[#This Row],[LegTypeLU]]&lt;&gt;"",VLOOKUP(Tabelle_ExterneDaten_111[[#This Row],[LegTypeLU]],LegTypeLookup,2,FALSE),"")</f>
        <v>#N/A</v>
      </c>
      <c r="Y55" s="2" t="e">
        <f>IF(Tabelle_ExterneDaten_111[[#This Row],[CurrencyLU]]&lt;&gt;"",VLOOKUP(Tabelle_ExterneDaten_111[[#This Row],[CurrencyLU]],CurrencyLookup,2,FALSE),"")</f>
        <v>#N/A</v>
      </c>
      <c r="Z55" s="2" t="e">
        <f>IF(Tabelle_ExterneDaten_111[[#This Row],[PaymentConventionLU]]&lt;&gt;"",VLOOKUP(Tabelle_ExterneDaten_111[[#This Row],[PaymentConventionLU]],PaymentConventionLookup,2,FALSE),"")</f>
        <v>#N/A</v>
      </c>
      <c r="AA55" s="2" t="e">
        <f>IF(Tabelle_ExterneDaten_111[[#This Row],[DayCounterLU]]&lt;&gt;"",VLOOKUP(Tabelle_ExterneDaten_111[[#This Row],[DayCounterLU]],DayCounterLookup,2,FALSE),"")</f>
        <v>#N/A</v>
      </c>
      <c r="AB55" s="2" t="str">
        <f>IF(Tabelle_ExterneDaten_111[[#This Row],[NotionalInitialExchangeLU]]&lt;&gt;"",VLOOKUP(Tabelle_ExterneDaten_111[[#This Row],[NotionalInitialExchangeLU]],NotionalInitialExchangeLookup,2,FALSE),"")</f>
        <v/>
      </c>
      <c r="AC55" s="2" t="str">
        <f>IF(Tabelle_ExterneDaten_111[[#This Row],[NotionalFinalExchangeLU]]&lt;&gt;"",VLOOKUP(Tabelle_ExterneDaten_111[[#This Row],[NotionalFinalExchangeLU]],NotionalFinalExchangeLookup,2,FALSE),"")</f>
        <v/>
      </c>
      <c r="AD55" s="2" t="str">
        <f>IF(Tabelle_ExterneDaten_111[[#This Row],[NotionalAmortizingExchangeLU]]&lt;&gt;"",VLOOKUP(Tabelle_ExterneDaten_111[[#This Row],[NotionalAmortizingExchangeLU]],NotionalAmortizingExchangeLookup,2,FALSE),"")</f>
        <v/>
      </c>
      <c r="AE55" s="2" t="str">
        <f>IF(Tabelle_ExterneDaten_111[[#This Row],[FXResetForeignCurrencyLU]]&lt;&gt;"",VLOOKUP(Tabelle_ExterneDaten_111[[#This Row],[FXResetForeignCurrencyLU]],FXResetForeignCurrencyLookup,2,FALSE),"")</f>
        <v/>
      </c>
      <c r="AF55" s="2" t="str">
        <f>IF(Tabelle_ExterneDaten_111[[#This Row],[FXResetFXIndexLU]]&lt;&gt;"",VLOOKUP(Tabelle_ExterneDaten_111[[#This Row],[FXResetFXIndexLU]],FXResetFXIndexLookup,2,FALSE),"")</f>
        <v/>
      </c>
      <c r="AG55" s="2" t="str">
        <f>IF(Tabelle_ExterneDaten_111[[#This Row],[FloatingLegIndexNameLU]]&lt;&gt;"",VLOOKUP(Tabelle_ExterneDaten_111[[#This Row],[FloatingLegIndexNameLU]],FloatingLegIndexNameLookup,2,FALSE),"")</f>
        <v/>
      </c>
      <c r="AH55" s="2" t="str">
        <f>IF(Tabelle_ExterneDaten_111[[#This Row],[FloatingLegIsInArrearsLU]]&lt;&gt;"",VLOOKUP(Tabelle_ExterneDaten_111[[#This Row],[FloatingLegIsInArrearsLU]],FloatingLegIsInArrearsLookup,2,FALSE),"")</f>
        <v/>
      </c>
      <c r="AI55" s="2" t="str">
        <f>IF(Tabelle_ExterneDaten_111[[#This Row],[FloatingLegIsAveragedLU]]&lt;&gt;"",VLOOKUP(Tabelle_ExterneDaten_111[[#This Row],[FloatingLegIsAveragedLU]],FloatingLegIsAveragedLookup,2,FALSE),"")</f>
        <v/>
      </c>
      <c r="AJ55" s="2" t="str">
        <f>IF(Tabelle_ExterneDaten_111[[#This Row],[FloatingLegIsNotResettingXCCYLU]]&lt;&gt;"",VLOOKUP(Tabelle_ExterneDaten_111[[#This Row],[FloatingLegIsNotResettingXCCYLU]],FloatingLegIsNotResettingXCCYLookup,2,FALSE),"")</f>
        <v/>
      </c>
    </row>
    <row r="56" spans="2:36" x14ac:dyDescent="0.25">
      <c r="B56" s="2">
        <v>3007</v>
      </c>
      <c r="C56" s="2" t="s">
        <v>295</v>
      </c>
      <c r="D56" s="2" t="s">
        <v>330</v>
      </c>
      <c r="E56" s="2" t="s">
        <v>380</v>
      </c>
      <c r="F56" s="2" t="s">
        <v>307</v>
      </c>
      <c r="G56" s="2" t="s">
        <v>385</v>
      </c>
      <c r="H56" s="2" t="s">
        <v>388</v>
      </c>
      <c r="I56" s="2"/>
      <c r="J56" s="2"/>
      <c r="K56" s="2"/>
      <c r="L56" s="2"/>
      <c r="M56" s="2"/>
      <c r="N56" s="2"/>
      <c r="O56" s="2"/>
      <c r="P56" s="2" t="s">
        <v>393</v>
      </c>
      <c r="Q56" s="2"/>
      <c r="R56" s="2"/>
      <c r="S56" s="2"/>
      <c r="T56" s="2"/>
      <c r="U56" s="2"/>
      <c r="V56" s="2" t="e">
        <f>IF(Tabelle_ExterneDaten_111[[#This Row],[TradeIdLU]]&lt;&gt;"",VLOOKUP(Tabelle_ExterneDaten_111[[#This Row],[TradeIdLU]],TradeIdLookup,2,FALSE),"")</f>
        <v>#N/A</v>
      </c>
      <c r="W56" s="2" t="e">
        <f>IF(Tabelle_ExterneDaten_111[[#This Row],[PayerLU]]&lt;&gt;"",VLOOKUP(Tabelle_ExterneDaten_111[[#This Row],[PayerLU]],PayerLookup,2,FALSE),"")</f>
        <v>#N/A</v>
      </c>
      <c r="X56" s="2" t="e">
        <f>IF(Tabelle_ExterneDaten_111[[#This Row],[LegTypeLU]]&lt;&gt;"",VLOOKUP(Tabelle_ExterneDaten_111[[#This Row],[LegTypeLU]],LegTypeLookup,2,FALSE),"")</f>
        <v>#N/A</v>
      </c>
      <c r="Y56" s="2" t="e">
        <f>IF(Tabelle_ExterneDaten_111[[#This Row],[CurrencyLU]]&lt;&gt;"",VLOOKUP(Tabelle_ExterneDaten_111[[#This Row],[CurrencyLU]],CurrencyLookup,2,FALSE),"")</f>
        <v>#N/A</v>
      </c>
      <c r="Z56" s="2" t="e">
        <f>IF(Tabelle_ExterneDaten_111[[#This Row],[PaymentConventionLU]]&lt;&gt;"",VLOOKUP(Tabelle_ExterneDaten_111[[#This Row],[PaymentConventionLU]],PaymentConventionLookup,2,FALSE),"")</f>
        <v>#N/A</v>
      </c>
      <c r="AA56" s="2" t="e">
        <f>IF(Tabelle_ExterneDaten_111[[#This Row],[DayCounterLU]]&lt;&gt;"",VLOOKUP(Tabelle_ExterneDaten_111[[#This Row],[DayCounterLU]],DayCounterLookup,2,FALSE),"")</f>
        <v>#N/A</v>
      </c>
      <c r="AB56" s="2" t="str">
        <f>IF(Tabelle_ExterneDaten_111[[#This Row],[NotionalInitialExchangeLU]]&lt;&gt;"",VLOOKUP(Tabelle_ExterneDaten_111[[#This Row],[NotionalInitialExchangeLU]],NotionalInitialExchangeLookup,2,FALSE),"")</f>
        <v/>
      </c>
      <c r="AC56" s="2" t="str">
        <f>IF(Tabelle_ExterneDaten_111[[#This Row],[NotionalFinalExchangeLU]]&lt;&gt;"",VLOOKUP(Tabelle_ExterneDaten_111[[#This Row],[NotionalFinalExchangeLU]],NotionalFinalExchangeLookup,2,FALSE),"")</f>
        <v/>
      </c>
      <c r="AD56" s="2" t="str">
        <f>IF(Tabelle_ExterneDaten_111[[#This Row],[NotionalAmortizingExchangeLU]]&lt;&gt;"",VLOOKUP(Tabelle_ExterneDaten_111[[#This Row],[NotionalAmortizingExchangeLU]],NotionalAmortizingExchangeLookup,2,FALSE),"")</f>
        <v/>
      </c>
      <c r="AE56" s="2" t="str">
        <f>IF(Tabelle_ExterneDaten_111[[#This Row],[FXResetForeignCurrencyLU]]&lt;&gt;"",VLOOKUP(Tabelle_ExterneDaten_111[[#This Row],[FXResetForeignCurrencyLU]],FXResetForeignCurrencyLookup,2,FALSE),"")</f>
        <v/>
      </c>
      <c r="AF56" s="2" t="str">
        <f>IF(Tabelle_ExterneDaten_111[[#This Row],[FXResetFXIndexLU]]&lt;&gt;"",VLOOKUP(Tabelle_ExterneDaten_111[[#This Row],[FXResetFXIndexLU]],FXResetFXIndexLookup,2,FALSE),"")</f>
        <v/>
      </c>
      <c r="AG56" s="2" t="e">
        <f>IF(Tabelle_ExterneDaten_111[[#This Row],[FloatingLegIndexNameLU]]&lt;&gt;"",VLOOKUP(Tabelle_ExterneDaten_111[[#This Row],[FloatingLegIndexNameLU]],FloatingLegIndexNameLookup,2,FALSE),"")</f>
        <v>#N/A</v>
      </c>
      <c r="AH56" s="2" t="str">
        <f>IF(Tabelle_ExterneDaten_111[[#This Row],[FloatingLegIsInArrearsLU]]&lt;&gt;"",VLOOKUP(Tabelle_ExterneDaten_111[[#This Row],[FloatingLegIsInArrearsLU]],FloatingLegIsInArrearsLookup,2,FALSE),"")</f>
        <v/>
      </c>
      <c r="AI56" s="2" t="str">
        <f>IF(Tabelle_ExterneDaten_111[[#This Row],[FloatingLegIsAveragedLU]]&lt;&gt;"",VLOOKUP(Tabelle_ExterneDaten_111[[#This Row],[FloatingLegIsAveragedLU]],FloatingLegIsAveragedLookup,2,FALSE),"")</f>
        <v/>
      </c>
      <c r="AJ56" s="2" t="str">
        <f>IF(Tabelle_ExterneDaten_111[[#This Row],[FloatingLegIsNotResettingXCCYLU]]&lt;&gt;"",VLOOKUP(Tabelle_ExterneDaten_111[[#This Row],[FloatingLegIsNotResettingXCCYLU]],FloatingLegIsNotResettingXCCYLookup,2,FALSE),"")</f>
        <v/>
      </c>
    </row>
    <row r="57" spans="2:36" x14ac:dyDescent="0.25">
      <c r="B57" s="2">
        <v>3008</v>
      </c>
      <c r="C57" s="2" t="s">
        <v>295</v>
      </c>
      <c r="D57" s="2" t="s">
        <v>329</v>
      </c>
      <c r="E57" s="2" t="s">
        <v>379</v>
      </c>
      <c r="F57" s="2" t="s">
        <v>307</v>
      </c>
      <c r="G57" s="2" t="s">
        <v>383</v>
      </c>
      <c r="H57" s="2" t="s">
        <v>391</v>
      </c>
      <c r="I57" s="2"/>
      <c r="J57" s="2"/>
      <c r="K57" s="2"/>
      <c r="L57" s="2"/>
      <c r="M57" s="2"/>
      <c r="N57" s="2"/>
      <c r="O57" s="2"/>
      <c r="P57" s="2"/>
      <c r="Q57" s="2"/>
      <c r="R57" s="2"/>
      <c r="S57" s="2"/>
      <c r="T57" s="2"/>
      <c r="U57" s="2"/>
      <c r="V57" s="2" t="e">
        <f>IF(Tabelle_ExterneDaten_111[[#This Row],[TradeIdLU]]&lt;&gt;"",VLOOKUP(Tabelle_ExterneDaten_111[[#This Row],[TradeIdLU]],TradeIdLookup,2,FALSE),"")</f>
        <v>#N/A</v>
      </c>
      <c r="W57" s="2" t="e">
        <f>IF(Tabelle_ExterneDaten_111[[#This Row],[PayerLU]]&lt;&gt;"",VLOOKUP(Tabelle_ExterneDaten_111[[#This Row],[PayerLU]],PayerLookup,2,FALSE),"")</f>
        <v>#N/A</v>
      </c>
      <c r="X57" s="2" t="e">
        <f>IF(Tabelle_ExterneDaten_111[[#This Row],[LegTypeLU]]&lt;&gt;"",VLOOKUP(Tabelle_ExterneDaten_111[[#This Row],[LegTypeLU]],LegTypeLookup,2,FALSE),"")</f>
        <v>#N/A</v>
      </c>
      <c r="Y57" s="2" t="e">
        <f>IF(Tabelle_ExterneDaten_111[[#This Row],[CurrencyLU]]&lt;&gt;"",VLOOKUP(Tabelle_ExterneDaten_111[[#This Row],[CurrencyLU]],CurrencyLookup,2,FALSE),"")</f>
        <v>#N/A</v>
      </c>
      <c r="Z57" s="2" t="e">
        <f>IF(Tabelle_ExterneDaten_111[[#This Row],[PaymentConventionLU]]&lt;&gt;"",VLOOKUP(Tabelle_ExterneDaten_111[[#This Row],[PaymentConventionLU]],PaymentConventionLookup,2,FALSE),"")</f>
        <v>#N/A</v>
      </c>
      <c r="AA57" s="2" t="e">
        <f>IF(Tabelle_ExterneDaten_111[[#This Row],[DayCounterLU]]&lt;&gt;"",VLOOKUP(Tabelle_ExterneDaten_111[[#This Row],[DayCounterLU]],DayCounterLookup,2,FALSE),"")</f>
        <v>#N/A</v>
      </c>
      <c r="AB57" s="2" t="str">
        <f>IF(Tabelle_ExterneDaten_111[[#This Row],[NotionalInitialExchangeLU]]&lt;&gt;"",VLOOKUP(Tabelle_ExterneDaten_111[[#This Row],[NotionalInitialExchangeLU]],NotionalInitialExchangeLookup,2,FALSE),"")</f>
        <v/>
      </c>
      <c r="AC57" s="2" t="str">
        <f>IF(Tabelle_ExterneDaten_111[[#This Row],[NotionalFinalExchangeLU]]&lt;&gt;"",VLOOKUP(Tabelle_ExterneDaten_111[[#This Row],[NotionalFinalExchangeLU]],NotionalFinalExchangeLookup,2,FALSE),"")</f>
        <v/>
      </c>
      <c r="AD57" s="2" t="str">
        <f>IF(Tabelle_ExterneDaten_111[[#This Row],[NotionalAmortizingExchangeLU]]&lt;&gt;"",VLOOKUP(Tabelle_ExterneDaten_111[[#This Row],[NotionalAmortizingExchangeLU]],NotionalAmortizingExchangeLookup,2,FALSE),"")</f>
        <v/>
      </c>
      <c r="AE57" s="2" t="str">
        <f>IF(Tabelle_ExterneDaten_111[[#This Row],[FXResetForeignCurrencyLU]]&lt;&gt;"",VLOOKUP(Tabelle_ExterneDaten_111[[#This Row],[FXResetForeignCurrencyLU]],FXResetForeignCurrencyLookup,2,FALSE),"")</f>
        <v/>
      </c>
      <c r="AF57" s="2" t="str">
        <f>IF(Tabelle_ExterneDaten_111[[#This Row],[FXResetFXIndexLU]]&lt;&gt;"",VLOOKUP(Tabelle_ExterneDaten_111[[#This Row],[FXResetFXIndexLU]],FXResetFXIndexLookup,2,FALSE),"")</f>
        <v/>
      </c>
      <c r="AG57" s="2" t="str">
        <f>IF(Tabelle_ExterneDaten_111[[#This Row],[FloatingLegIndexNameLU]]&lt;&gt;"",VLOOKUP(Tabelle_ExterneDaten_111[[#This Row],[FloatingLegIndexNameLU]],FloatingLegIndexNameLookup,2,FALSE),"")</f>
        <v/>
      </c>
      <c r="AH57" s="2" t="str">
        <f>IF(Tabelle_ExterneDaten_111[[#This Row],[FloatingLegIsInArrearsLU]]&lt;&gt;"",VLOOKUP(Tabelle_ExterneDaten_111[[#This Row],[FloatingLegIsInArrearsLU]],FloatingLegIsInArrearsLookup,2,FALSE),"")</f>
        <v/>
      </c>
      <c r="AI57" s="2" t="str">
        <f>IF(Tabelle_ExterneDaten_111[[#This Row],[FloatingLegIsAveragedLU]]&lt;&gt;"",VLOOKUP(Tabelle_ExterneDaten_111[[#This Row],[FloatingLegIsAveragedLU]],FloatingLegIsAveragedLookup,2,FALSE),"")</f>
        <v/>
      </c>
      <c r="AJ57" s="2" t="str">
        <f>IF(Tabelle_ExterneDaten_111[[#This Row],[FloatingLegIsNotResettingXCCYLU]]&lt;&gt;"",VLOOKUP(Tabelle_ExterneDaten_111[[#This Row],[FloatingLegIsNotResettingXCCYLU]],FloatingLegIsNotResettingXCCYLookup,2,FALSE),"")</f>
        <v/>
      </c>
    </row>
    <row r="58" spans="2:36" x14ac:dyDescent="0.25">
      <c r="B58" s="2">
        <v>3009</v>
      </c>
      <c r="C58" s="2" t="s">
        <v>299</v>
      </c>
      <c r="D58" s="2" t="s">
        <v>330</v>
      </c>
      <c r="E58" s="2" t="s">
        <v>380</v>
      </c>
      <c r="F58" s="2" t="s">
        <v>307</v>
      </c>
      <c r="G58" s="2" t="s">
        <v>385</v>
      </c>
      <c r="H58" s="2" t="s">
        <v>388</v>
      </c>
      <c r="I58" s="2"/>
      <c r="J58" s="2"/>
      <c r="K58" s="2"/>
      <c r="L58" s="2"/>
      <c r="M58" s="2"/>
      <c r="N58" s="2"/>
      <c r="O58" s="2"/>
      <c r="P58" s="2" t="s">
        <v>393</v>
      </c>
      <c r="Q58" s="2"/>
      <c r="R58" s="2"/>
      <c r="S58" s="2"/>
      <c r="T58" s="2"/>
      <c r="U58" s="2"/>
      <c r="V58" s="2" t="e">
        <f>IF(Tabelle_ExterneDaten_111[[#This Row],[TradeIdLU]]&lt;&gt;"",VLOOKUP(Tabelle_ExterneDaten_111[[#This Row],[TradeIdLU]],TradeIdLookup,2,FALSE),"")</f>
        <v>#N/A</v>
      </c>
      <c r="W58" s="2" t="e">
        <f>IF(Tabelle_ExterneDaten_111[[#This Row],[PayerLU]]&lt;&gt;"",VLOOKUP(Tabelle_ExterneDaten_111[[#This Row],[PayerLU]],PayerLookup,2,FALSE),"")</f>
        <v>#N/A</v>
      </c>
      <c r="X58" s="2" t="e">
        <f>IF(Tabelle_ExterneDaten_111[[#This Row],[LegTypeLU]]&lt;&gt;"",VLOOKUP(Tabelle_ExterneDaten_111[[#This Row],[LegTypeLU]],LegTypeLookup,2,FALSE),"")</f>
        <v>#N/A</v>
      </c>
      <c r="Y58" s="2" t="e">
        <f>IF(Tabelle_ExterneDaten_111[[#This Row],[CurrencyLU]]&lt;&gt;"",VLOOKUP(Tabelle_ExterneDaten_111[[#This Row],[CurrencyLU]],CurrencyLookup,2,FALSE),"")</f>
        <v>#N/A</v>
      </c>
      <c r="Z58" s="2" t="e">
        <f>IF(Tabelle_ExterneDaten_111[[#This Row],[PaymentConventionLU]]&lt;&gt;"",VLOOKUP(Tabelle_ExterneDaten_111[[#This Row],[PaymentConventionLU]],PaymentConventionLookup,2,FALSE),"")</f>
        <v>#N/A</v>
      </c>
      <c r="AA58" s="2" t="e">
        <f>IF(Tabelle_ExterneDaten_111[[#This Row],[DayCounterLU]]&lt;&gt;"",VLOOKUP(Tabelle_ExterneDaten_111[[#This Row],[DayCounterLU]],DayCounterLookup,2,FALSE),"")</f>
        <v>#N/A</v>
      </c>
      <c r="AB58" s="2" t="str">
        <f>IF(Tabelle_ExterneDaten_111[[#This Row],[NotionalInitialExchangeLU]]&lt;&gt;"",VLOOKUP(Tabelle_ExterneDaten_111[[#This Row],[NotionalInitialExchangeLU]],NotionalInitialExchangeLookup,2,FALSE),"")</f>
        <v/>
      </c>
      <c r="AC58" s="2" t="str">
        <f>IF(Tabelle_ExterneDaten_111[[#This Row],[NotionalFinalExchangeLU]]&lt;&gt;"",VLOOKUP(Tabelle_ExterneDaten_111[[#This Row],[NotionalFinalExchangeLU]],NotionalFinalExchangeLookup,2,FALSE),"")</f>
        <v/>
      </c>
      <c r="AD58" s="2" t="str">
        <f>IF(Tabelle_ExterneDaten_111[[#This Row],[NotionalAmortizingExchangeLU]]&lt;&gt;"",VLOOKUP(Tabelle_ExterneDaten_111[[#This Row],[NotionalAmortizingExchangeLU]],NotionalAmortizingExchangeLookup,2,FALSE),"")</f>
        <v/>
      </c>
      <c r="AE58" s="2" t="str">
        <f>IF(Tabelle_ExterneDaten_111[[#This Row],[FXResetForeignCurrencyLU]]&lt;&gt;"",VLOOKUP(Tabelle_ExterneDaten_111[[#This Row],[FXResetForeignCurrencyLU]],FXResetForeignCurrencyLookup,2,FALSE),"")</f>
        <v/>
      </c>
      <c r="AF58" s="2" t="str">
        <f>IF(Tabelle_ExterneDaten_111[[#This Row],[FXResetFXIndexLU]]&lt;&gt;"",VLOOKUP(Tabelle_ExterneDaten_111[[#This Row],[FXResetFXIndexLU]],FXResetFXIndexLookup,2,FALSE),"")</f>
        <v/>
      </c>
      <c r="AG58" s="2" t="e">
        <f>IF(Tabelle_ExterneDaten_111[[#This Row],[FloatingLegIndexNameLU]]&lt;&gt;"",VLOOKUP(Tabelle_ExterneDaten_111[[#This Row],[FloatingLegIndexNameLU]],FloatingLegIndexNameLookup,2,FALSE),"")</f>
        <v>#N/A</v>
      </c>
      <c r="AH58" s="2" t="str">
        <f>IF(Tabelle_ExterneDaten_111[[#This Row],[FloatingLegIsInArrearsLU]]&lt;&gt;"",VLOOKUP(Tabelle_ExterneDaten_111[[#This Row],[FloatingLegIsInArrearsLU]],FloatingLegIsInArrearsLookup,2,FALSE),"")</f>
        <v/>
      </c>
      <c r="AI58" s="2" t="str">
        <f>IF(Tabelle_ExterneDaten_111[[#This Row],[FloatingLegIsAveragedLU]]&lt;&gt;"",VLOOKUP(Tabelle_ExterneDaten_111[[#This Row],[FloatingLegIsAveragedLU]],FloatingLegIsAveragedLookup,2,FALSE),"")</f>
        <v/>
      </c>
      <c r="AJ58" s="2" t="str">
        <f>IF(Tabelle_ExterneDaten_111[[#This Row],[FloatingLegIsNotResettingXCCYLU]]&lt;&gt;"",VLOOKUP(Tabelle_ExterneDaten_111[[#This Row],[FloatingLegIsNotResettingXCCYLU]],FloatingLegIsNotResettingXCCYLookup,2,FALSE),"")</f>
        <v/>
      </c>
    </row>
    <row r="59" spans="2:36" x14ac:dyDescent="0.25">
      <c r="B59" s="2">
        <v>3010</v>
      </c>
      <c r="C59" s="2" t="s">
        <v>299</v>
      </c>
      <c r="D59" s="2" t="s">
        <v>329</v>
      </c>
      <c r="E59" s="2" t="s">
        <v>379</v>
      </c>
      <c r="F59" s="2" t="s">
        <v>307</v>
      </c>
      <c r="G59" s="2" t="s">
        <v>383</v>
      </c>
      <c r="H59" s="2" t="s">
        <v>391</v>
      </c>
      <c r="I59" s="2"/>
      <c r="J59" s="2"/>
      <c r="K59" s="2"/>
      <c r="L59" s="2"/>
      <c r="M59" s="2"/>
      <c r="N59" s="2"/>
      <c r="O59" s="2"/>
      <c r="P59" s="2"/>
      <c r="Q59" s="2"/>
      <c r="R59" s="2"/>
      <c r="S59" s="2"/>
      <c r="T59" s="2"/>
      <c r="U59" s="2"/>
      <c r="V59" s="2" t="e">
        <f>IF(Tabelle_ExterneDaten_111[[#This Row],[TradeIdLU]]&lt;&gt;"",VLOOKUP(Tabelle_ExterneDaten_111[[#This Row],[TradeIdLU]],TradeIdLookup,2,FALSE),"")</f>
        <v>#N/A</v>
      </c>
      <c r="W59" s="2" t="e">
        <f>IF(Tabelle_ExterneDaten_111[[#This Row],[PayerLU]]&lt;&gt;"",VLOOKUP(Tabelle_ExterneDaten_111[[#This Row],[PayerLU]],PayerLookup,2,FALSE),"")</f>
        <v>#N/A</v>
      </c>
      <c r="X59" s="2" t="e">
        <f>IF(Tabelle_ExterneDaten_111[[#This Row],[LegTypeLU]]&lt;&gt;"",VLOOKUP(Tabelle_ExterneDaten_111[[#This Row],[LegTypeLU]],LegTypeLookup,2,FALSE),"")</f>
        <v>#N/A</v>
      </c>
      <c r="Y59" s="2" t="e">
        <f>IF(Tabelle_ExterneDaten_111[[#This Row],[CurrencyLU]]&lt;&gt;"",VLOOKUP(Tabelle_ExterneDaten_111[[#This Row],[CurrencyLU]],CurrencyLookup,2,FALSE),"")</f>
        <v>#N/A</v>
      </c>
      <c r="Z59" s="2" t="e">
        <f>IF(Tabelle_ExterneDaten_111[[#This Row],[PaymentConventionLU]]&lt;&gt;"",VLOOKUP(Tabelle_ExterneDaten_111[[#This Row],[PaymentConventionLU]],PaymentConventionLookup,2,FALSE),"")</f>
        <v>#N/A</v>
      </c>
      <c r="AA59" s="2" t="e">
        <f>IF(Tabelle_ExterneDaten_111[[#This Row],[DayCounterLU]]&lt;&gt;"",VLOOKUP(Tabelle_ExterneDaten_111[[#This Row],[DayCounterLU]],DayCounterLookup,2,FALSE),"")</f>
        <v>#N/A</v>
      </c>
      <c r="AB59" s="2" t="str">
        <f>IF(Tabelle_ExterneDaten_111[[#This Row],[NotionalInitialExchangeLU]]&lt;&gt;"",VLOOKUP(Tabelle_ExterneDaten_111[[#This Row],[NotionalInitialExchangeLU]],NotionalInitialExchangeLookup,2,FALSE),"")</f>
        <v/>
      </c>
      <c r="AC59" s="2" t="str">
        <f>IF(Tabelle_ExterneDaten_111[[#This Row],[NotionalFinalExchangeLU]]&lt;&gt;"",VLOOKUP(Tabelle_ExterneDaten_111[[#This Row],[NotionalFinalExchangeLU]],NotionalFinalExchangeLookup,2,FALSE),"")</f>
        <v/>
      </c>
      <c r="AD59" s="2" t="str">
        <f>IF(Tabelle_ExterneDaten_111[[#This Row],[NotionalAmortizingExchangeLU]]&lt;&gt;"",VLOOKUP(Tabelle_ExterneDaten_111[[#This Row],[NotionalAmortizingExchangeLU]],NotionalAmortizingExchangeLookup,2,FALSE),"")</f>
        <v/>
      </c>
      <c r="AE59" s="2" t="str">
        <f>IF(Tabelle_ExterneDaten_111[[#This Row],[FXResetForeignCurrencyLU]]&lt;&gt;"",VLOOKUP(Tabelle_ExterneDaten_111[[#This Row],[FXResetForeignCurrencyLU]],FXResetForeignCurrencyLookup,2,FALSE),"")</f>
        <v/>
      </c>
      <c r="AF59" s="2" t="str">
        <f>IF(Tabelle_ExterneDaten_111[[#This Row],[FXResetFXIndexLU]]&lt;&gt;"",VLOOKUP(Tabelle_ExterneDaten_111[[#This Row],[FXResetFXIndexLU]],FXResetFXIndexLookup,2,FALSE),"")</f>
        <v/>
      </c>
      <c r="AG59" s="2" t="str">
        <f>IF(Tabelle_ExterneDaten_111[[#This Row],[FloatingLegIndexNameLU]]&lt;&gt;"",VLOOKUP(Tabelle_ExterneDaten_111[[#This Row],[FloatingLegIndexNameLU]],FloatingLegIndexNameLookup,2,FALSE),"")</f>
        <v/>
      </c>
      <c r="AH59" s="2" t="str">
        <f>IF(Tabelle_ExterneDaten_111[[#This Row],[FloatingLegIsInArrearsLU]]&lt;&gt;"",VLOOKUP(Tabelle_ExterneDaten_111[[#This Row],[FloatingLegIsInArrearsLU]],FloatingLegIsInArrearsLookup,2,FALSE),"")</f>
        <v/>
      </c>
      <c r="AI59" s="2" t="str">
        <f>IF(Tabelle_ExterneDaten_111[[#This Row],[FloatingLegIsAveragedLU]]&lt;&gt;"",VLOOKUP(Tabelle_ExterneDaten_111[[#This Row],[FloatingLegIsAveragedLU]],FloatingLegIsAveragedLookup,2,FALSE),"")</f>
        <v/>
      </c>
      <c r="AJ59" s="2" t="str">
        <f>IF(Tabelle_ExterneDaten_111[[#This Row],[FloatingLegIsNotResettingXCCYLU]]&lt;&gt;"",VLOOKUP(Tabelle_ExterneDaten_111[[#This Row],[FloatingLegIsNotResettingXCCYLU]],FloatingLegIsNotResettingXCCYLookup,2,FALSE),"")</f>
        <v/>
      </c>
    </row>
    <row r="60" spans="2:36" x14ac:dyDescent="0.25">
      <c r="B60" s="2">
        <v>4001</v>
      </c>
      <c r="C60" s="2" t="s">
        <v>301</v>
      </c>
      <c r="D60" s="2" t="s">
        <v>330</v>
      </c>
      <c r="E60" s="2" t="s">
        <v>380</v>
      </c>
      <c r="F60" s="2" t="s">
        <v>307</v>
      </c>
      <c r="G60" s="2" t="s">
        <v>385</v>
      </c>
      <c r="H60" s="2" t="s">
        <v>388</v>
      </c>
      <c r="I60" s="2"/>
      <c r="J60" s="2"/>
      <c r="K60" s="2"/>
      <c r="L60" s="2"/>
      <c r="M60" s="2"/>
      <c r="N60" s="2"/>
      <c r="O60" s="2"/>
      <c r="P60" s="2" t="s">
        <v>393</v>
      </c>
      <c r="Q60" s="2"/>
      <c r="R60" s="2"/>
      <c r="S60" s="2"/>
      <c r="T60" s="2"/>
      <c r="U60" s="2"/>
      <c r="V60" s="2" t="e">
        <f>IF(Tabelle_ExterneDaten_111[[#This Row],[TradeIdLU]]&lt;&gt;"",VLOOKUP(Tabelle_ExterneDaten_111[[#This Row],[TradeIdLU]],TradeIdLookup,2,FALSE),"")</f>
        <v>#N/A</v>
      </c>
      <c r="W60" s="2" t="e">
        <f>IF(Tabelle_ExterneDaten_111[[#This Row],[PayerLU]]&lt;&gt;"",VLOOKUP(Tabelle_ExterneDaten_111[[#This Row],[PayerLU]],PayerLookup,2,FALSE),"")</f>
        <v>#N/A</v>
      </c>
      <c r="X60" s="2" t="e">
        <f>IF(Tabelle_ExterneDaten_111[[#This Row],[LegTypeLU]]&lt;&gt;"",VLOOKUP(Tabelle_ExterneDaten_111[[#This Row],[LegTypeLU]],LegTypeLookup,2,FALSE),"")</f>
        <v>#N/A</v>
      </c>
      <c r="Y60" s="2" t="e">
        <f>IF(Tabelle_ExterneDaten_111[[#This Row],[CurrencyLU]]&lt;&gt;"",VLOOKUP(Tabelle_ExterneDaten_111[[#This Row],[CurrencyLU]],CurrencyLookup,2,FALSE),"")</f>
        <v>#N/A</v>
      </c>
      <c r="Z60" s="2" t="e">
        <f>IF(Tabelle_ExterneDaten_111[[#This Row],[PaymentConventionLU]]&lt;&gt;"",VLOOKUP(Tabelle_ExterneDaten_111[[#This Row],[PaymentConventionLU]],PaymentConventionLookup,2,FALSE),"")</f>
        <v>#N/A</v>
      </c>
      <c r="AA60" s="2" t="e">
        <f>IF(Tabelle_ExterneDaten_111[[#This Row],[DayCounterLU]]&lt;&gt;"",VLOOKUP(Tabelle_ExterneDaten_111[[#This Row],[DayCounterLU]],DayCounterLookup,2,FALSE),"")</f>
        <v>#N/A</v>
      </c>
      <c r="AB60" s="2" t="str">
        <f>IF(Tabelle_ExterneDaten_111[[#This Row],[NotionalInitialExchangeLU]]&lt;&gt;"",VLOOKUP(Tabelle_ExterneDaten_111[[#This Row],[NotionalInitialExchangeLU]],NotionalInitialExchangeLookup,2,FALSE),"")</f>
        <v/>
      </c>
      <c r="AC60" s="2" t="str">
        <f>IF(Tabelle_ExterneDaten_111[[#This Row],[NotionalFinalExchangeLU]]&lt;&gt;"",VLOOKUP(Tabelle_ExterneDaten_111[[#This Row],[NotionalFinalExchangeLU]],NotionalFinalExchangeLookup,2,FALSE),"")</f>
        <v/>
      </c>
      <c r="AD60" s="2" t="str">
        <f>IF(Tabelle_ExterneDaten_111[[#This Row],[NotionalAmortizingExchangeLU]]&lt;&gt;"",VLOOKUP(Tabelle_ExterneDaten_111[[#This Row],[NotionalAmortizingExchangeLU]],NotionalAmortizingExchangeLookup,2,FALSE),"")</f>
        <v/>
      </c>
      <c r="AE60" s="2" t="str">
        <f>IF(Tabelle_ExterneDaten_111[[#This Row],[FXResetForeignCurrencyLU]]&lt;&gt;"",VLOOKUP(Tabelle_ExterneDaten_111[[#This Row],[FXResetForeignCurrencyLU]],FXResetForeignCurrencyLookup,2,FALSE),"")</f>
        <v/>
      </c>
      <c r="AF60" s="2" t="str">
        <f>IF(Tabelle_ExterneDaten_111[[#This Row],[FXResetFXIndexLU]]&lt;&gt;"",VLOOKUP(Tabelle_ExterneDaten_111[[#This Row],[FXResetFXIndexLU]],FXResetFXIndexLookup,2,FALSE),"")</f>
        <v/>
      </c>
      <c r="AG60" s="2" t="e">
        <f>IF(Tabelle_ExterneDaten_111[[#This Row],[FloatingLegIndexNameLU]]&lt;&gt;"",VLOOKUP(Tabelle_ExterneDaten_111[[#This Row],[FloatingLegIndexNameLU]],FloatingLegIndexNameLookup,2,FALSE),"")</f>
        <v>#N/A</v>
      </c>
      <c r="AH60" s="2" t="str">
        <f>IF(Tabelle_ExterneDaten_111[[#This Row],[FloatingLegIsInArrearsLU]]&lt;&gt;"",VLOOKUP(Tabelle_ExterneDaten_111[[#This Row],[FloatingLegIsInArrearsLU]],FloatingLegIsInArrearsLookup,2,FALSE),"")</f>
        <v/>
      </c>
      <c r="AI60" s="2" t="str">
        <f>IF(Tabelle_ExterneDaten_111[[#This Row],[FloatingLegIsAveragedLU]]&lt;&gt;"",VLOOKUP(Tabelle_ExterneDaten_111[[#This Row],[FloatingLegIsAveragedLU]],FloatingLegIsAveragedLookup,2,FALSE),"")</f>
        <v/>
      </c>
      <c r="AJ60" s="2" t="str">
        <f>IF(Tabelle_ExterneDaten_111[[#This Row],[FloatingLegIsNotResettingXCCYLU]]&lt;&gt;"",VLOOKUP(Tabelle_ExterneDaten_111[[#This Row],[FloatingLegIsNotResettingXCCYLU]],FloatingLegIsNotResettingXCCYLookup,2,FALSE),"")</f>
        <v/>
      </c>
    </row>
    <row r="61" spans="2:36" x14ac:dyDescent="0.25">
      <c r="B61" s="2">
        <v>4002</v>
      </c>
      <c r="C61" s="2" t="s">
        <v>301</v>
      </c>
      <c r="D61" s="2" t="s">
        <v>329</v>
      </c>
      <c r="E61" s="2" t="s">
        <v>379</v>
      </c>
      <c r="F61" s="2" t="s">
        <v>307</v>
      </c>
      <c r="G61" s="2" t="s">
        <v>383</v>
      </c>
      <c r="H61" s="2" t="s">
        <v>391</v>
      </c>
      <c r="I61" s="2"/>
      <c r="J61" s="2"/>
      <c r="K61" s="2"/>
      <c r="L61" s="2"/>
      <c r="M61" s="2"/>
      <c r="N61" s="2"/>
      <c r="O61" s="2"/>
      <c r="P61" s="2"/>
      <c r="Q61" s="2"/>
      <c r="R61" s="2"/>
      <c r="S61" s="2"/>
      <c r="T61" s="2"/>
      <c r="U61" s="2"/>
      <c r="V61" s="2" t="e">
        <f>IF(Tabelle_ExterneDaten_111[[#This Row],[TradeIdLU]]&lt;&gt;"",VLOOKUP(Tabelle_ExterneDaten_111[[#This Row],[TradeIdLU]],TradeIdLookup,2,FALSE),"")</f>
        <v>#N/A</v>
      </c>
      <c r="W61" s="2" t="e">
        <f>IF(Tabelle_ExterneDaten_111[[#This Row],[PayerLU]]&lt;&gt;"",VLOOKUP(Tabelle_ExterneDaten_111[[#This Row],[PayerLU]],PayerLookup,2,FALSE),"")</f>
        <v>#N/A</v>
      </c>
      <c r="X61" s="2" t="e">
        <f>IF(Tabelle_ExterneDaten_111[[#This Row],[LegTypeLU]]&lt;&gt;"",VLOOKUP(Tabelle_ExterneDaten_111[[#This Row],[LegTypeLU]],LegTypeLookup,2,FALSE),"")</f>
        <v>#N/A</v>
      </c>
      <c r="Y61" s="2" t="e">
        <f>IF(Tabelle_ExterneDaten_111[[#This Row],[CurrencyLU]]&lt;&gt;"",VLOOKUP(Tabelle_ExterneDaten_111[[#This Row],[CurrencyLU]],CurrencyLookup,2,FALSE),"")</f>
        <v>#N/A</v>
      </c>
      <c r="Z61" s="2" t="e">
        <f>IF(Tabelle_ExterneDaten_111[[#This Row],[PaymentConventionLU]]&lt;&gt;"",VLOOKUP(Tabelle_ExterneDaten_111[[#This Row],[PaymentConventionLU]],PaymentConventionLookup,2,FALSE),"")</f>
        <v>#N/A</v>
      </c>
      <c r="AA61" s="2" t="e">
        <f>IF(Tabelle_ExterneDaten_111[[#This Row],[DayCounterLU]]&lt;&gt;"",VLOOKUP(Tabelle_ExterneDaten_111[[#This Row],[DayCounterLU]],DayCounterLookup,2,FALSE),"")</f>
        <v>#N/A</v>
      </c>
      <c r="AB61" s="2" t="str">
        <f>IF(Tabelle_ExterneDaten_111[[#This Row],[NotionalInitialExchangeLU]]&lt;&gt;"",VLOOKUP(Tabelle_ExterneDaten_111[[#This Row],[NotionalInitialExchangeLU]],NotionalInitialExchangeLookup,2,FALSE),"")</f>
        <v/>
      </c>
      <c r="AC61" s="2" t="str">
        <f>IF(Tabelle_ExterneDaten_111[[#This Row],[NotionalFinalExchangeLU]]&lt;&gt;"",VLOOKUP(Tabelle_ExterneDaten_111[[#This Row],[NotionalFinalExchangeLU]],NotionalFinalExchangeLookup,2,FALSE),"")</f>
        <v/>
      </c>
      <c r="AD61" s="2" t="str">
        <f>IF(Tabelle_ExterneDaten_111[[#This Row],[NotionalAmortizingExchangeLU]]&lt;&gt;"",VLOOKUP(Tabelle_ExterneDaten_111[[#This Row],[NotionalAmortizingExchangeLU]],NotionalAmortizingExchangeLookup,2,FALSE),"")</f>
        <v/>
      </c>
      <c r="AE61" s="2" t="str">
        <f>IF(Tabelle_ExterneDaten_111[[#This Row],[FXResetForeignCurrencyLU]]&lt;&gt;"",VLOOKUP(Tabelle_ExterneDaten_111[[#This Row],[FXResetForeignCurrencyLU]],FXResetForeignCurrencyLookup,2,FALSE),"")</f>
        <v/>
      </c>
      <c r="AF61" s="2" t="str">
        <f>IF(Tabelle_ExterneDaten_111[[#This Row],[FXResetFXIndexLU]]&lt;&gt;"",VLOOKUP(Tabelle_ExterneDaten_111[[#This Row],[FXResetFXIndexLU]],FXResetFXIndexLookup,2,FALSE),"")</f>
        <v/>
      </c>
      <c r="AG61" s="2" t="str">
        <f>IF(Tabelle_ExterneDaten_111[[#This Row],[FloatingLegIndexNameLU]]&lt;&gt;"",VLOOKUP(Tabelle_ExterneDaten_111[[#This Row],[FloatingLegIndexNameLU]],FloatingLegIndexNameLookup,2,FALSE),"")</f>
        <v/>
      </c>
      <c r="AH61" s="2" t="str">
        <f>IF(Tabelle_ExterneDaten_111[[#This Row],[FloatingLegIsInArrearsLU]]&lt;&gt;"",VLOOKUP(Tabelle_ExterneDaten_111[[#This Row],[FloatingLegIsInArrearsLU]],FloatingLegIsInArrearsLookup,2,FALSE),"")</f>
        <v/>
      </c>
      <c r="AI61" s="2" t="str">
        <f>IF(Tabelle_ExterneDaten_111[[#This Row],[FloatingLegIsAveragedLU]]&lt;&gt;"",VLOOKUP(Tabelle_ExterneDaten_111[[#This Row],[FloatingLegIsAveragedLU]],FloatingLegIsAveragedLookup,2,FALSE),"")</f>
        <v/>
      </c>
      <c r="AJ61" s="2" t="str">
        <f>IF(Tabelle_ExterneDaten_111[[#This Row],[FloatingLegIsNotResettingXCCYLU]]&lt;&gt;"",VLOOKUP(Tabelle_ExterneDaten_111[[#This Row],[FloatingLegIsNotResettingXCCYLU]],FloatingLegIsNotResettingXCCYLookup,2,FALSE),"")</f>
        <v/>
      </c>
    </row>
    <row r="62" spans="2:36" x14ac:dyDescent="0.25">
      <c r="B62" s="2">
        <v>4003</v>
      </c>
      <c r="C62" s="2" t="s">
        <v>303</v>
      </c>
      <c r="D62" s="2" t="s">
        <v>330</v>
      </c>
      <c r="E62" s="2" t="s">
        <v>380</v>
      </c>
      <c r="F62" s="2" t="s">
        <v>307</v>
      </c>
      <c r="G62" s="2" t="s">
        <v>385</v>
      </c>
      <c r="H62" s="2" t="s">
        <v>388</v>
      </c>
      <c r="I62" s="2"/>
      <c r="J62" s="2"/>
      <c r="K62" s="2"/>
      <c r="L62" s="2"/>
      <c r="M62" s="2"/>
      <c r="N62" s="2"/>
      <c r="O62" s="2"/>
      <c r="P62" s="2" t="s">
        <v>393</v>
      </c>
      <c r="Q62" s="2"/>
      <c r="R62" s="2"/>
      <c r="S62" s="2"/>
      <c r="T62" s="2"/>
      <c r="U62" s="2"/>
      <c r="V62" s="2" t="e">
        <f>IF(Tabelle_ExterneDaten_111[[#This Row],[TradeIdLU]]&lt;&gt;"",VLOOKUP(Tabelle_ExterneDaten_111[[#This Row],[TradeIdLU]],TradeIdLookup,2,FALSE),"")</f>
        <v>#N/A</v>
      </c>
      <c r="W62" s="2" t="e">
        <f>IF(Tabelle_ExterneDaten_111[[#This Row],[PayerLU]]&lt;&gt;"",VLOOKUP(Tabelle_ExterneDaten_111[[#This Row],[PayerLU]],PayerLookup,2,FALSE),"")</f>
        <v>#N/A</v>
      </c>
      <c r="X62" s="2" t="e">
        <f>IF(Tabelle_ExterneDaten_111[[#This Row],[LegTypeLU]]&lt;&gt;"",VLOOKUP(Tabelle_ExterneDaten_111[[#This Row],[LegTypeLU]],LegTypeLookup,2,FALSE),"")</f>
        <v>#N/A</v>
      </c>
      <c r="Y62" s="2" t="e">
        <f>IF(Tabelle_ExterneDaten_111[[#This Row],[CurrencyLU]]&lt;&gt;"",VLOOKUP(Tabelle_ExterneDaten_111[[#This Row],[CurrencyLU]],CurrencyLookup,2,FALSE),"")</f>
        <v>#N/A</v>
      </c>
      <c r="Z62" s="2" t="e">
        <f>IF(Tabelle_ExterneDaten_111[[#This Row],[PaymentConventionLU]]&lt;&gt;"",VLOOKUP(Tabelle_ExterneDaten_111[[#This Row],[PaymentConventionLU]],PaymentConventionLookup,2,FALSE),"")</f>
        <v>#N/A</v>
      </c>
      <c r="AA62" s="2" t="e">
        <f>IF(Tabelle_ExterneDaten_111[[#This Row],[DayCounterLU]]&lt;&gt;"",VLOOKUP(Tabelle_ExterneDaten_111[[#This Row],[DayCounterLU]],DayCounterLookup,2,FALSE),"")</f>
        <v>#N/A</v>
      </c>
      <c r="AB62" s="2" t="str">
        <f>IF(Tabelle_ExterneDaten_111[[#This Row],[NotionalInitialExchangeLU]]&lt;&gt;"",VLOOKUP(Tabelle_ExterneDaten_111[[#This Row],[NotionalInitialExchangeLU]],NotionalInitialExchangeLookup,2,FALSE),"")</f>
        <v/>
      </c>
      <c r="AC62" s="2" t="str">
        <f>IF(Tabelle_ExterneDaten_111[[#This Row],[NotionalFinalExchangeLU]]&lt;&gt;"",VLOOKUP(Tabelle_ExterneDaten_111[[#This Row],[NotionalFinalExchangeLU]],NotionalFinalExchangeLookup,2,FALSE),"")</f>
        <v/>
      </c>
      <c r="AD62" s="2" t="str">
        <f>IF(Tabelle_ExterneDaten_111[[#This Row],[NotionalAmortizingExchangeLU]]&lt;&gt;"",VLOOKUP(Tabelle_ExterneDaten_111[[#This Row],[NotionalAmortizingExchangeLU]],NotionalAmortizingExchangeLookup,2,FALSE),"")</f>
        <v/>
      </c>
      <c r="AE62" s="2" t="str">
        <f>IF(Tabelle_ExterneDaten_111[[#This Row],[FXResetForeignCurrencyLU]]&lt;&gt;"",VLOOKUP(Tabelle_ExterneDaten_111[[#This Row],[FXResetForeignCurrencyLU]],FXResetForeignCurrencyLookup,2,FALSE),"")</f>
        <v/>
      </c>
      <c r="AF62" s="2" t="str">
        <f>IF(Tabelle_ExterneDaten_111[[#This Row],[FXResetFXIndexLU]]&lt;&gt;"",VLOOKUP(Tabelle_ExterneDaten_111[[#This Row],[FXResetFXIndexLU]],FXResetFXIndexLookup,2,FALSE),"")</f>
        <v/>
      </c>
      <c r="AG62" s="2" t="e">
        <f>IF(Tabelle_ExterneDaten_111[[#This Row],[FloatingLegIndexNameLU]]&lt;&gt;"",VLOOKUP(Tabelle_ExterneDaten_111[[#This Row],[FloatingLegIndexNameLU]],FloatingLegIndexNameLookup,2,FALSE),"")</f>
        <v>#N/A</v>
      </c>
      <c r="AH62" s="2" t="str">
        <f>IF(Tabelle_ExterneDaten_111[[#This Row],[FloatingLegIsInArrearsLU]]&lt;&gt;"",VLOOKUP(Tabelle_ExterneDaten_111[[#This Row],[FloatingLegIsInArrearsLU]],FloatingLegIsInArrearsLookup,2,FALSE),"")</f>
        <v/>
      </c>
      <c r="AI62" s="2" t="str">
        <f>IF(Tabelle_ExterneDaten_111[[#This Row],[FloatingLegIsAveragedLU]]&lt;&gt;"",VLOOKUP(Tabelle_ExterneDaten_111[[#This Row],[FloatingLegIsAveragedLU]],FloatingLegIsAveragedLookup,2,FALSE),"")</f>
        <v/>
      </c>
      <c r="AJ62" s="2" t="str">
        <f>IF(Tabelle_ExterneDaten_111[[#This Row],[FloatingLegIsNotResettingXCCYLU]]&lt;&gt;"",VLOOKUP(Tabelle_ExterneDaten_111[[#This Row],[FloatingLegIsNotResettingXCCYLU]],FloatingLegIsNotResettingXCCYLookup,2,FALSE),"")</f>
        <v/>
      </c>
    </row>
    <row r="63" spans="2:36" x14ac:dyDescent="0.25">
      <c r="B63" s="2">
        <v>4004</v>
      </c>
      <c r="C63" s="2" t="s">
        <v>303</v>
      </c>
      <c r="D63" s="2" t="s">
        <v>329</v>
      </c>
      <c r="E63" s="2" t="s">
        <v>379</v>
      </c>
      <c r="F63" s="2" t="s">
        <v>307</v>
      </c>
      <c r="G63" s="2" t="s">
        <v>383</v>
      </c>
      <c r="H63" s="2" t="s">
        <v>391</v>
      </c>
      <c r="I63" s="2"/>
      <c r="J63" s="2"/>
      <c r="K63" s="2"/>
      <c r="L63" s="2"/>
      <c r="M63" s="2"/>
      <c r="N63" s="2"/>
      <c r="O63" s="2"/>
      <c r="P63" s="2"/>
      <c r="Q63" s="2"/>
      <c r="R63" s="2"/>
      <c r="S63" s="2"/>
      <c r="T63" s="2"/>
      <c r="U63" s="2"/>
      <c r="V63" s="2" t="e">
        <f>IF(Tabelle_ExterneDaten_111[[#This Row],[TradeIdLU]]&lt;&gt;"",VLOOKUP(Tabelle_ExterneDaten_111[[#This Row],[TradeIdLU]],TradeIdLookup,2,FALSE),"")</f>
        <v>#N/A</v>
      </c>
      <c r="W63" s="2" t="e">
        <f>IF(Tabelle_ExterneDaten_111[[#This Row],[PayerLU]]&lt;&gt;"",VLOOKUP(Tabelle_ExterneDaten_111[[#This Row],[PayerLU]],PayerLookup,2,FALSE),"")</f>
        <v>#N/A</v>
      </c>
      <c r="X63" s="2" t="e">
        <f>IF(Tabelle_ExterneDaten_111[[#This Row],[LegTypeLU]]&lt;&gt;"",VLOOKUP(Tabelle_ExterneDaten_111[[#This Row],[LegTypeLU]],LegTypeLookup,2,FALSE),"")</f>
        <v>#N/A</v>
      </c>
      <c r="Y63" s="2" t="e">
        <f>IF(Tabelle_ExterneDaten_111[[#This Row],[CurrencyLU]]&lt;&gt;"",VLOOKUP(Tabelle_ExterneDaten_111[[#This Row],[CurrencyLU]],CurrencyLookup,2,FALSE),"")</f>
        <v>#N/A</v>
      </c>
      <c r="Z63" s="2" t="e">
        <f>IF(Tabelle_ExterneDaten_111[[#This Row],[PaymentConventionLU]]&lt;&gt;"",VLOOKUP(Tabelle_ExterneDaten_111[[#This Row],[PaymentConventionLU]],PaymentConventionLookup,2,FALSE),"")</f>
        <v>#N/A</v>
      </c>
      <c r="AA63" s="2" t="e">
        <f>IF(Tabelle_ExterneDaten_111[[#This Row],[DayCounterLU]]&lt;&gt;"",VLOOKUP(Tabelle_ExterneDaten_111[[#This Row],[DayCounterLU]],DayCounterLookup,2,FALSE),"")</f>
        <v>#N/A</v>
      </c>
      <c r="AB63" s="2" t="str">
        <f>IF(Tabelle_ExterneDaten_111[[#This Row],[NotionalInitialExchangeLU]]&lt;&gt;"",VLOOKUP(Tabelle_ExterneDaten_111[[#This Row],[NotionalInitialExchangeLU]],NotionalInitialExchangeLookup,2,FALSE),"")</f>
        <v/>
      </c>
      <c r="AC63" s="2" t="str">
        <f>IF(Tabelle_ExterneDaten_111[[#This Row],[NotionalFinalExchangeLU]]&lt;&gt;"",VLOOKUP(Tabelle_ExterneDaten_111[[#This Row],[NotionalFinalExchangeLU]],NotionalFinalExchangeLookup,2,FALSE),"")</f>
        <v/>
      </c>
      <c r="AD63" s="2" t="str">
        <f>IF(Tabelle_ExterneDaten_111[[#This Row],[NotionalAmortizingExchangeLU]]&lt;&gt;"",VLOOKUP(Tabelle_ExterneDaten_111[[#This Row],[NotionalAmortizingExchangeLU]],NotionalAmortizingExchangeLookup,2,FALSE),"")</f>
        <v/>
      </c>
      <c r="AE63" s="2" t="str">
        <f>IF(Tabelle_ExterneDaten_111[[#This Row],[FXResetForeignCurrencyLU]]&lt;&gt;"",VLOOKUP(Tabelle_ExterneDaten_111[[#This Row],[FXResetForeignCurrencyLU]],FXResetForeignCurrencyLookup,2,FALSE),"")</f>
        <v/>
      </c>
      <c r="AF63" s="2" t="str">
        <f>IF(Tabelle_ExterneDaten_111[[#This Row],[FXResetFXIndexLU]]&lt;&gt;"",VLOOKUP(Tabelle_ExterneDaten_111[[#This Row],[FXResetFXIndexLU]],FXResetFXIndexLookup,2,FALSE),"")</f>
        <v/>
      </c>
      <c r="AG63" s="2" t="str">
        <f>IF(Tabelle_ExterneDaten_111[[#This Row],[FloatingLegIndexNameLU]]&lt;&gt;"",VLOOKUP(Tabelle_ExterneDaten_111[[#This Row],[FloatingLegIndexNameLU]],FloatingLegIndexNameLookup,2,FALSE),"")</f>
        <v/>
      </c>
      <c r="AH63" s="2" t="str">
        <f>IF(Tabelle_ExterneDaten_111[[#This Row],[FloatingLegIsInArrearsLU]]&lt;&gt;"",VLOOKUP(Tabelle_ExterneDaten_111[[#This Row],[FloatingLegIsInArrearsLU]],FloatingLegIsInArrearsLookup,2,FALSE),"")</f>
        <v/>
      </c>
      <c r="AI63" s="2" t="str">
        <f>IF(Tabelle_ExterneDaten_111[[#This Row],[FloatingLegIsAveragedLU]]&lt;&gt;"",VLOOKUP(Tabelle_ExterneDaten_111[[#This Row],[FloatingLegIsAveragedLU]],FloatingLegIsAveragedLookup,2,FALSE),"")</f>
        <v/>
      </c>
      <c r="AJ63" s="2" t="str">
        <f>IF(Tabelle_ExterneDaten_111[[#This Row],[FloatingLegIsNotResettingXCCYLU]]&lt;&gt;"",VLOOKUP(Tabelle_ExterneDaten_111[[#This Row],[FloatingLegIsNotResettingXCCYLU]],FloatingLegIsNotResettingXCCYLookup,2,FALSE),"")</f>
        <v/>
      </c>
    </row>
    <row r="64" spans="2:36" x14ac:dyDescent="0.25">
      <c r="B64" s="2">
        <v>4005</v>
      </c>
      <c r="C64" s="2" t="s">
        <v>235</v>
      </c>
      <c r="D64" s="2" t="s">
        <v>330</v>
      </c>
      <c r="E64" s="2" t="s">
        <v>380</v>
      </c>
      <c r="F64" s="2" t="s">
        <v>307</v>
      </c>
      <c r="G64" s="2" t="s">
        <v>385</v>
      </c>
      <c r="H64" s="2" t="s">
        <v>388</v>
      </c>
      <c r="I64" s="2"/>
      <c r="J64" s="2"/>
      <c r="K64" s="2"/>
      <c r="L64" s="2"/>
      <c r="M64" s="2"/>
      <c r="N64" s="2"/>
      <c r="O64" s="2"/>
      <c r="P64" s="2" t="s">
        <v>393</v>
      </c>
      <c r="Q64" s="2"/>
      <c r="R64" s="2"/>
      <c r="S64" s="2"/>
      <c r="T64" s="2"/>
      <c r="U64" s="2"/>
      <c r="V64" s="2" t="e">
        <f>IF(Tabelle_ExterneDaten_111[[#This Row],[TradeIdLU]]&lt;&gt;"",VLOOKUP(Tabelle_ExterneDaten_111[[#This Row],[TradeIdLU]],TradeIdLookup,2,FALSE),"")</f>
        <v>#N/A</v>
      </c>
      <c r="W64" s="2" t="e">
        <f>IF(Tabelle_ExterneDaten_111[[#This Row],[PayerLU]]&lt;&gt;"",VLOOKUP(Tabelle_ExterneDaten_111[[#This Row],[PayerLU]],PayerLookup,2,FALSE),"")</f>
        <v>#N/A</v>
      </c>
      <c r="X64" s="2" t="e">
        <f>IF(Tabelle_ExterneDaten_111[[#This Row],[LegTypeLU]]&lt;&gt;"",VLOOKUP(Tabelle_ExterneDaten_111[[#This Row],[LegTypeLU]],LegTypeLookup,2,FALSE),"")</f>
        <v>#N/A</v>
      </c>
      <c r="Y64" s="2" t="e">
        <f>IF(Tabelle_ExterneDaten_111[[#This Row],[CurrencyLU]]&lt;&gt;"",VLOOKUP(Tabelle_ExterneDaten_111[[#This Row],[CurrencyLU]],CurrencyLookup,2,FALSE),"")</f>
        <v>#N/A</v>
      </c>
      <c r="Z64" s="2" t="e">
        <f>IF(Tabelle_ExterneDaten_111[[#This Row],[PaymentConventionLU]]&lt;&gt;"",VLOOKUP(Tabelle_ExterneDaten_111[[#This Row],[PaymentConventionLU]],PaymentConventionLookup,2,FALSE),"")</f>
        <v>#N/A</v>
      </c>
      <c r="AA64" s="2" t="e">
        <f>IF(Tabelle_ExterneDaten_111[[#This Row],[DayCounterLU]]&lt;&gt;"",VLOOKUP(Tabelle_ExterneDaten_111[[#This Row],[DayCounterLU]],DayCounterLookup,2,FALSE),"")</f>
        <v>#N/A</v>
      </c>
      <c r="AB64" s="2" t="str">
        <f>IF(Tabelle_ExterneDaten_111[[#This Row],[NotionalInitialExchangeLU]]&lt;&gt;"",VLOOKUP(Tabelle_ExterneDaten_111[[#This Row],[NotionalInitialExchangeLU]],NotionalInitialExchangeLookup,2,FALSE),"")</f>
        <v/>
      </c>
      <c r="AC64" s="2" t="str">
        <f>IF(Tabelle_ExterneDaten_111[[#This Row],[NotionalFinalExchangeLU]]&lt;&gt;"",VLOOKUP(Tabelle_ExterneDaten_111[[#This Row],[NotionalFinalExchangeLU]],NotionalFinalExchangeLookup,2,FALSE),"")</f>
        <v/>
      </c>
      <c r="AD64" s="2" t="str">
        <f>IF(Tabelle_ExterneDaten_111[[#This Row],[NotionalAmortizingExchangeLU]]&lt;&gt;"",VLOOKUP(Tabelle_ExterneDaten_111[[#This Row],[NotionalAmortizingExchangeLU]],NotionalAmortizingExchangeLookup,2,FALSE),"")</f>
        <v/>
      </c>
      <c r="AE64" s="2" t="str">
        <f>IF(Tabelle_ExterneDaten_111[[#This Row],[FXResetForeignCurrencyLU]]&lt;&gt;"",VLOOKUP(Tabelle_ExterneDaten_111[[#This Row],[FXResetForeignCurrencyLU]],FXResetForeignCurrencyLookup,2,FALSE),"")</f>
        <v/>
      </c>
      <c r="AF64" s="2" t="str">
        <f>IF(Tabelle_ExterneDaten_111[[#This Row],[FXResetFXIndexLU]]&lt;&gt;"",VLOOKUP(Tabelle_ExterneDaten_111[[#This Row],[FXResetFXIndexLU]],FXResetFXIndexLookup,2,FALSE),"")</f>
        <v/>
      </c>
      <c r="AG64" s="2" t="e">
        <f>IF(Tabelle_ExterneDaten_111[[#This Row],[FloatingLegIndexNameLU]]&lt;&gt;"",VLOOKUP(Tabelle_ExterneDaten_111[[#This Row],[FloatingLegIndexNameLU]],FloatingLegIndexNameLookup,2,FALSE),"")</f>
        <v>#N/A</v>
      </c>
      <c r="AH64" s="2" t="str">
        <f>IF(Tabelle_ExterneDaten_111[[#This Row],[FloatingLegIsInArrearsLU]]&lt;&gt;"",VLOOKUP(Tabelle_ExterneDaten_111[[#This Row],[FloatingLegIsInArrearsLU]],FloatingLegIsInArrearsLookup,2,FALSE),"")</f>
        <v/>
      </c>
      <c r="AI64" s="2" t="str">
        <f>IF(Tabelle_ExterneDaten_111[[#This Row],[FloatingLegIsAveragedLU]]&lt;&gt;"",VLOOKUP(Tabelle_ExterneDaten_111[[#This Row],[FloatingLegIsAveragedLU]],FloatingLegIsAveragedLookup,2,FALSE),"")</f>
        <v/>
      </c>
      <c r="AJ64" s="2" t="str">
        <f>IF(Tabelle_ExterneDaten_111[[#This Row],[FloatingLegIsNotResettingXCCYLU]]&lt;&gt;"",VLOOKUP(Tabelle_ExterneDaten_111[[#This Row],[FloatingLegIsNotResettingXCCYLU]],FloatingLegIsNotResettingXCCYLookup,2,FALSE),"")</f>
        <v/>
      </c>
    </row>
    <row r="65" spans="2:36" x14ac:dyDescent="0.25">
      <c r="B65" s="2">
        <v>4006</v>
      </c>
      <c r="C65" s="2" t="s">
        <v>235</v>
      </c>
      <c r="D65" s="2" t="s">
        <v>329</v>
      </c>
      <c r="E65" s="2" t="s">
        <v>379</v>
      </c>
      <c r="F65" s="2" t="s">
        <v>307</v>
      </c>
      <c r="G65" s="2" t="s">
        <v>383</v>
      </c>
      <c r="H65" s="2" t="s">
        <v>391</v>
      </c>
      <c r="I65" s="2"/>
      <c r="J65" s="2"/>
      <c r="K65" s="2"/>
      <c r="L65" s="2"/>
      <c r="M65" s="2"/>
      <c r="N65" s="2"/>
      <c r="O65" s="2"/>
      <c r="P65" s="2"/>
      <c r="Q65" s="2"/>
      <c r="R65" s="2"/>
      <c r="S65" s="2"/>
      <c r="T65" s="2"/>
      <c r="U65" s="2"/>
      <c r="V65" s="2" t="e">
        <f>IF(Tabelle_ExterneDaten_111[[#This Row],[TradeIdLU]]&lt;&gt;"",VLOOKUP(Tabelle_ExterneDaten_111[[#This Row],[TradeIdLU]],TradeIdLookup,2,FALSE),"")</f>
        <v>#N/A</v>
      </c>
      <c r="W65" s="2" t="e">
        <f>IF(Tabelle_ExterneDaten_111[[#This Row],[PayerLU]]&lt;&gt;"",VLOOKUP(Tabelle_ExterneDaten_111[[#This Row],[PayerLU]],PayerLookup,2,FALSE),"")</f>
        <v>#N/A</v>
      </c>
      <c r="X65" s="2" t="e">
        <f>IF(Tabelle_ExterneDaten_111[[#This Row],[LegTypeLU]]&lt;&gt;"",VLOOKUP(Tabelle_ExterneDaten_111[[#This Row],[LegTypeLU]],LegTypeLookup,2,FALSE),"")</f>
        <v>#N/A</v>
      </c>
      <c r="Y65" s="2" t="e">
        <f>IF(Tabelle_ExterneDaten_111[[#This Row],[CurrencyLU]]&lt;&gt;"",VLOOKUP(Tabelle_ExterneDaten_111[[#This Row],[CurrencyLU]],CurrencyLookup,2,FALSE),"")</f>
        <v>#N/A</v>
      </c>
      <c r="Z65" s="2" t="e">
        <f>IF(Tabelle_ExterneDaten_111[[#This Row],[PaymentConventionLU]]&lt;&gt;"",VLOOKUP(Tabelle_ExterneDaten_111[[#This Row],[PaymentConventionLU]],PaymentConventionLookup,2,FALSE),"")</f>
        <v>#N/A</v>
      </c>
      <c r="AA65" s="2" t="e">
        <f>IF(Tabelle_ExterneDaten_111[[#This Row],[DayCounterLU]]&lt;&gt;"",VLOOKUP(Tabelle_ExterneDaten_111[[#This Row],[DayCounterLU]],DayCounterLookup,2,FALSE),"")</f>
        <v>#N/A</v>
      </c>
      <c r="AB65" s="2" t="str">
        <f>IF(Tabelle_ExterneDaten_111[[#This Row],[NotionalInitialExchangeLU]]&lt;&gt;"",VLOOKUP(Tabelle_ExterneDaten_111[[#This Row],[NotionalInitialExchangeLU]],NotionalInitialExchangeLookup,2,FALSE),"")</f>
        <v/>
      </c>
      <c r="AC65" s="2" t="str">
        <f>IF(Tabelle_ExterneDaten_111[[#This Row],[NotionalFinalExchangeLU]]&lt;&gt;"",VLOOKUP(Tabelle_ExterneDaten_111[[#This Row],[NotionalFinalExchangeLU]],NotionalFinalExchangeLookup,2,FALSE),"")</f>
        <v/>
      </c>
      <c r="AD65" s="2" t="str">
        <f>IF(Tabelle_ExterneDaten_111[[#This Row],[NotionalAmortizingExchangeLU]]&lt;&gt;"",VLOOKUP(Tabelle_ExterneDaten_111[[#This Row],[NotionalAmortizingExchangeLU]],NotionalAmortizingExchangeLookup,2,FALSE),"")</f>
        <v/>
      </c>
      <c r="AE65" s="2" t="str">
        <f>IF(Tabelle_ExterneDaten_111[[#This Row],[FXResetForeignCurrencyLU]]&lt;&gt;"",VLOOKUP(Tabelle_ExterneDaten_111[[#This Row],[FXResetForeignCurrencyLU]],FXResetForeignCurrencyLookup,2,FALSE),"")</f>
        <v/>
      </c>
      <c r="AF65" s="2" t="str">
        <f>IF(Tabelle_ExterneDaten_111[[#This Row],[FXResetFXIndexLU]]&lt;&gt;"",VLOOKUP(Tabelle_ExterneDaten_111[[#This Row],[FXResetFXIndexLU]],FXResetFXIndexLookup,2,FALSE),"")</f>
        <v/>
      </c>
      <c r="AG65" s="2" t="str">
        <f>IF(Tabelle_ExterneDaten_111[[#This Row],[FloatingLegIndexNameLU]]&lt;&gt;"",VLOOKUP(Tabelle_ExterneDaten_111[[#This Row],[FloatingLegIndexNameLU]],FloatingLegIndexNameLookup,2,FALSE),"")</f>
        <v/>
      </c>
      <c r="AH65" s="2" t="str">
        <f>IF(Tabelle_ExterneDaten_111[[#This Row],[FloatingLegIsInArrearsLU]]&lt;&gt;"",VLOOKUP(Tabelle_ExterneDaten_111[[#This Row],[FloatingLegIsInArrearsLU]],FloatingLegIsInArrearsLookup,2,FALSE),"")</f>
        <v/>
      </c>
      <c r="AI65" s="2" t="str">
        <f>IF(Tabelle_ExterneDaten_111[[#This Row],[FloatingLegIsAveragedLU]]&lt;&gt;"",VLOOKUP(Tabelle_ExterneDaten_111[[#This Row],[FloatingLegIsAveragedLU]],FloatingLegIsAveragedLookup,2,FALSE),"")</f>
        <v/>
      </c>
      <c r="AJ65" s="2" t="str">
        <f>IF(Tabelle_ExterneDaten_111[[#This Row],[FloatingLegIsNotResettingXCCYLU]]&lt;&gt;"",VLOOKUP(Tabelle_ExterneDaten_111[[#This Row],[FloatingLegIsNotResettingXCCYLU]],FloatingLegIsNotResettingXCCYLookup,2,FALSE),"")</f>
        <v/>
      </c>
    </row>
    <row r="66" spans="2:36" x14ac:dyDescent="0.25">
      <c r="B66" s="2">
        <v>5001</v>
      </c>
      <c r="C66" s="2" t="s">
        <v>239</v>
      </c>
      <c r="D66" s="2" t="s">
        <v>330</v>
      </c>
      <c r="E66" s="2" t="s">
        <v>380</v>
      </c>
      <c r="F66" s="2" t="s">
        <v>307</v>
      </c>
      <c r="G66" s="2" t="s">
        <v>385</v>
      </c>
      <c r="H66" s="2" t="s">
        <v>388</v>
      </c>
      <c r="I66" s="2"/>
      <c r="J66" s="2"/>
      <c r="K66" s="2"/>
      <c r="L66" s="2"/>
      <c r="M66" s="2"/>
      <c r="N66" s="2"/>
      <c r="O66" s="2"/>
      <c r="P66" s="2" t="s">
        <v>393</v>
      </c>
      <c r="Q66" s="2"/>
      <c r="R66" s="2"/>
      <c r="S66" s="2"/>
      <c r="T66" s="2"/>
      <c r="U66" s="2"/>
      <c r="V66" s="2" t="e">
        <f>IF(Tabelle_ExterneDaten_111[[#This Row],[TradeIdLU]]&lt;&gt;"",VLOOKUP(Tabelle_ExterneDaten_111[[#This Row],[TradeIdLU]],TradeIdLookup,2,FALSE),"")</f>
        <v>#N/A</v>
      </c>
      <c r="W66" s="2" t="e">
        <f>IF(Tabelle_ExterneDaten_111[[#This Row],[PayerLU]]&lt;&gt;"",VLOOKUP(Tabelle_ExterneDaten_111[[#This Row],[PayerLU]],PayerLookup,2,FALSE),"")</f>
        <v>#N/A</v>
      </c>
      <c r="X66" s="2" t="e">
        <f>IF(Tabelle_ExterneDaten_111[[#This Row],[LegTypeLU]]&lt;&gt;"",VLOOKUP(Tabelle_ExterneDaten_111[[#This Row],[LegTypeLU]],LegTypeLookup,2,FALSE),"")</f>
        <v>#N/A</v>
      </c>
      <c r="Y66" s="2" t="e">
        <f>IF(Tabelle_ExterneDaten_111[[#This Row],[CurrencyLU]]&lt;&gt;"",VLOOKUP(Tabelle_ExterneDaten_111[[#This Row],[CurrencyLU]],CurrencyLookup,2,FALSE),"")</f>
        <v>#N/A</v>
      </c>
      <c r="Z66" s="2" t="e">
        <f>IF(Tabelle_ExterneDaten_111[[#This Row],[PaymentConventionLU]]&lt;&gt;"",VLOOKUP(Tabelle_ExterneDaten_111[[#This Row],[PaymentConventionLU]],PaymentConventionLookup,2,FALSE),"")</f>
        <v>#N/A</v>
      </c>
      <c r="AA66" s="2" t="e">
        <f>IF(Tabelle_ExterneDaten_111[[#This Row],[DayCounterLU]]&lt;&gt;"",VLOOKUP(Tabelle_ExterneDaten_111[[#This Row],[DayCounterLU]],DayCounterLookup,2,FALSE),"")</f>
        <v>#N/A</v>
      </c>
      <c r="AB66" s="2" t="str">
        <f>IF(Tabelle_ExterneDaten_111[[#This Row],[NotionalInitialExchangeLU]]&lt;&gt;"",VLOOKUP(Tabelle_ExterneDaten_111[[#This Row],[NotionalInitialExchangeLU]],NotionalInitialExchangeLookup,2,FALSE),"")</f>
        <v/>
      </c>
      <c r="AC66" s="2" t="str">
        <f>IF(Tabelle_ExterneDaten_111[[#This Row],[NotionalFinalExchangeLU]]&lt;&gt;"",VLOOKUP(Tabelle_ExterneDaten_111[[#This Row],[NotionalFinalExchangeLU]],NotionalFinalExchangeLookup,2,FALSE),"")</f>
        <v/>
      </c>
      <c r="AD66" s="2" t="str">
        <f>IF(Tabelle_ExterneDaten_111[[#This Row],[NotionalAmortizingExchangeLU]]&lt;&gt;"",VLOOKUP(Tabelle_ExterneDaten_111[[#This Row],[NotionalAmortizingExchangeLU]],NotionalAmortizingExchangeLookup,2,FALSE),"")</f>
        <v/>
      </c>
      <c r="AE66" s="2" t="str">
        <f>IF(Tabelle_ExterneDaten_111[[#This Row],[FXResetForeignCurrencyLU]]&lt;&gt;"",VLOOKUP(Tabelle_ExterneDaten_111[[#This Row],[FXResetForeignCurrencyLU]],FXResetForeignCurrencyLookup,2,FALSE),"")</f>
        <v/>
      </c>
      <c r="AF66" s="2" t="str">
        <f>IF(Tabelle_ExterneDaten_111[[#This Row],[FXResetFXIndexLU]]&lt;&gt;"",VLOOKUP(Tabelle_ExterneDaten_111[[#This Row],[FXResetFXIndexLU]],FXResetFXIndexLookup,2,FALSE),"")</f>
        <v/>
      </c>
      <c r="AG66" s="2" t="e">
        <f>IF(Tabelle_ExterneDaten_111[[#This Row],[FloatingLegIndexNameLU]]&lt;&gt;"",VLOOKUP(Tabelle_ExterneDaten_111[[#This Row],[FloatingLegIndexNameLU]],FloatingLegIndexNameLookup,2,FALSE),"")</f>
        <v>#N/A</v>
      </c>
      <c r="AH66" s="2" t="str">
        <f>IF(Tabelle_ExterneDaten_111[[#This Row],[FloatingLegIsInArrearsLU]]&lt;&gt;"",VLOOKUP(Tabelle_ExterneDaten_111[[#This Row],[FloatingLegIsInArrearsLU]],FloatingLegIsInArrearsLookup,2,FALSE),"")</f>
        <v/>
      </c>
      <c r="AI66" s="2" t="str">
        <f>IF(Tabelle_ExterneDaten_111[[#This Row],[FloatingLegIsAveragedLU]]&lt;&gt;"",VLOOKUP(Tabelle_ExterneDaten_111[[#This Row],[FloatingLegIsAveragedLU]],FloatingLegIsAveragedLookup,2,FALSE),"")</f>
        <v/>
      </c>
      <c r="AJ66" s="2" t="str">
        <f>IF(Tabelle_ExterneDaten_111[[#This Row],[FloatingLegIsNotResettingXCCYLU]]&lt;&gt;"",VLOOKUP(Tabelle_ExterneDaten_111[[#This Row],[FloatingLegIsNotResettingXCCYLU]],FloatingLegIsNotResettingXCCYLookup,2,FALSE),"")</f>
        <v/>
      </c>
    </row>
    <row r="67" spans="2:36" x14ac:dyDescent="0.25">
      <c r="B67" s="2">
        <v>5002</v>
      </c>
      <c r="C67" s="2" t="s">
        <v>239</v>
      </c>
      <c r="D67" s="2" t="s">
        <v>329</v>
      </c>
      <c r="E67" s="2" t="s">
        <v>379</v>
      </c>
      <c r="F67" s="2" t="s">
        <v>307</v>
      </c>
      <c r="G67" s="2" t="s">
        <v>383</v>
      </c>
      <c r="H67" s="2" t="s">
        <v>391</v>
      </c>
      <c r="I67" s="2"/>
      <c r="J67" s="2"/>
      <c r="K67" s="2"/>
      <c r="L67" s="2"/>
      <c r="M67" s="2"/>
      <c r="N67" s="2"/>
      <c r="O67" s="2"/>
      <c r="P67" s="2"/>
      <c r="Q67" s="2"/>
      <c r="R67" s="2"/>
      <c r="S67" s="2"/>
      <c r="T67" s="2"/>
      <c r="U67" s="2"/>
      <c r="V67" s="2" t="e">
        <f>IF(Tabelle_ExterneDaten_111[[#This Row],[TradeIdLU]]&lt;&gt;"",VLOOKUP(Tabelle_ExterneDaten_111[[#This Row],[TradeIdLU]],TradeIdLookup,2,FALSE),"")</f>
        <v>#N/A</v>
      </c>
      <c r="W67" s="2" t="e">
        <f>IF(Tabelle_ExterneDaten_111[[#This Row],[PayerLU]]&lt;&gt;"",VLOOKUP(Tabelle_ExterneDaten_111[[#This Row],[PayerLU]],PayerLookup,2,FALSE),"")</f>
        <v>#N/A</v>
      </c>
      <c r="X67" s="2" t="e">
        <f>IF(Tabelle_ExterneDaten_111[[#This Row],[LegTypeLU]]&lt;&gt;"",VLOOKUP(Tabelle_ExterneDaten_111[[#This Row],[LegTypeLU]],LegTypeLookup,2,FALSE),"")</f>
        <v>#N/A</v>
      </c>
      <c r="Y67" s="2" t="e">
        <f>IF(Tabelle_ExterneDaten_111[[#This Row],[CurrencyLU]]&lt;&gt;"",VLOOKUP(Tabelle_ExterneDaten_111[[#This Row],[CurrencyLU]],CurrencyLookup,2,FALSE),"")</f>
        <v>#N/A</v>
      </c>
      <c r="Z67" s="2" t="e">
        <f>IF(Tabelle_ExterneDaten_111[[#This Row],[PaymentConventionLU]]&lt;&gt;"",VLOOKUP(Tabelle_ExterneDaten_111[[#This Row],[PaymentConventionLU]],PaymentConventionLookup,2,FALSE),"")</f>
        <v>#N/A</v>
      </c>
      <c r="AA67" s="2" t="e">
        <f>IF(Tabelle_ExterneDaten_111[[#This Row],[DayCounterLU]]&lt;&gt;"",VLOOKUP(Tabelle_ExterneDaten_111[[#This Row],[DayCounterLU]],DayCounterLookup,2,FALSE),"")</f>
        <v>#N/A</v>
      </c>
      <c r="AB67" s="2" t="str">
        <f>IF(Tabelle_ExterneDaten_111[[#This Row],[NotionalInitialExchangeLU]]&lt;&gt;"",VLOOKUP(Tabelle_ExterneDaten_111[[#This Row],[NotionalInitialExchangeLU]],NotionalInitialExchangeLookup,2,FALSE),"")</f>
        <v/>
      </c>
      <c r="AC67" s="2" t="str">
        <f>IF(Tabelle_ExterneDaten_111[[#This Row],[NotionalFinalExchangeLU]]&lt;&gt;"",VLOOKUP(Tabelle_ExterneDaten_111[[#This Row],[NotionalFinalExchangeLU]],NotionalFinalExchangeLookup,2,FALSE),"")</f>
        <v/>
      </c>
      <c r="AD67" s="2" t="str">
        <f>IF(Tabelle_ExterneDaten_111[[#This Row],[NotionalAmortizingExchangeLU]]&lt;&gt;"",VLOOKUP(Tabelle_ExterneDaten_111[[#This Row],[NotionalAmortizingExchangeLU]],NotionalAmortizingExchangeLookup,2,FALSE),"")</f>
        <v/>
      </c>
      <c r="AE67" s="2" t="str">
        <f>IF(Tabelle_ExterneDaten_111[[#This Row],[FXResetForeignCurrencyLU]]&lt;&gt;"",VLOOKUP(Tabelle_ExterneDaten_111[[#This Row],[FXResetForeignCurrencyLU]],FXResetForeignCurrencyLookup,2,FALSE),"")</f>
        <v/>
      </c>
      <c r="AF67" s="2" t="str">
        <f>IF(Tabelle_ExterneDaten_111[[#This Row],[FXResetFXIndexLU]]&lt;&gt;"",VLOOKUP(Tabelle_ExterneDaten_111[[#This Row],[FXResetFXIndexLU]],FXResetFXIndexLookup,2,FALSE),"")</f>
        <v/>
      </c>
      <c r="AG67" s="2" t="str">
        <f>IF(Tabelle_ExterneDaten_111[[#This Row],[FloatingLegIndexNameLU]]&lt;&gt;"",VLOOKUP(Tabelle_ExterneDaten_111[[#This Row],[FloatingLegIndexNameLU]],FloatingLegIndexNameLookup,2,FALSE),"")</f>
        <v/>
      </c>
      <c r="AH67" s="2" t="str">
        <f>IF(Tabelle_ExterneDaten_111[[#This Row],[FloatingLegIsInArrearsLU]]&lt;&gt;"",VLOOKUP(Tabelle_ExterneDaten_111[[#This Row],[FloatingLegIsInArrearsLU]],FloatingLegIsInArrearsLookup,2,FALSE),"")</f>
        <v/>
      </c>
      <c r="AI67" s="2" t="str">
        <f>IF(Tabelle_ExterneDaten_111[[#This Row],[FloatingLegIsAveragedLU]]&lt;&gt;"",VLOOKUP(Tabelle_ExterneDaten_111[[#This Row],[FloatingLegIsAveragedLU]],FloatingLegIsAveragedLookup,2,FALSE),"")</f>
        <v/>
      </c>
      <c r="AJ67" s="2" t="str">
        <f>IF(Tabelle_ExterneDaten_111[[#This Row],[FloatingLegIsNotResettingXCCYLU]]&lt;&gt;"",VLOOKUP(Tabelle_ExterneDaten_111[[#This Row],[FloatingLegIsNotResettingXCCYLU]],FloatingLegIsNotResettingXCCYLookup,2,FALSE),"")</f>
        <v/>
      </c>
    </row>
    <row r="68" spans="2:36" x14ac:dyDescent="0.25">
      <c r="B68" s="2">
        <v>5003</v>
      </c>
      <c r="C68" s="2" t="s">
        <v>305</v>
      </c>
      <c r="D68" s="2" t="s">
        <v>330</v>
      </c>
      <c r="E68" s="2" t="s">
        <v>380</v>
      </c>
      <c r="F68" s="2" t="s">
        <v>307</v>
      </c>
      <c r="G68" s="2" t="s">
        <v>385</v>
      </c>
      <c r="H68" s="2" t="s">
        <v>388</v>
      </c>
      <c r="I68" s="2"/>
      <c r="J68" s="2"/>
      <c r="K68" s="2"/>
      <c r="L68" s="2"/>
      <c r="M68" s="2"/>
      <c r="N68" s="2"/>
      <c r="O68" s="2"/>
      <c r="P68" s="2" t="s">
        <v>393</v>
      </c>
      <c r="Q68" s="2"/>
      <c r="R68" s="2"/>
      <c r="S68" s="2"/>
      <c r="T68" s="2"/>
      <c r="U68" s="2"/>
      <c r="V68" s="2" t="e">
        <f>IF(Tabelle_ExterneDaten_111[[#This Row],[TradeIdLU]]&lt;&gt;"",VLOOKUP(Tabelle_ExterneDaten_111[[#This Row],[TradeIdLU]],TradeIdLookup,2,FALSE),"")</f>
        <v>#N/A</v>
      </c>
      <c r="W68" s="2" t="e">
        <f>IF(Tabelle_ExterneDaten_111[[#This Row],[PayerLU]]&lt;&gt;"",VLOOKUP(Tabelle_ExterneDaten_111[[#This Row],[PayerLU]],PayerLookup,2,FALSE),"")</f>
        <v>#N/A</v>
      </c>
      <c r="X68" s="2" t="e">
        <f>IF(Tabelle_ExterneDaten_111[[#This Row],[LegTypeLU]]&lt;&gt;"",VLOOKUP(Tabelle_ExterneDaten_111[[#This Row],[LegTypeLU]],LegTypeLookup,2,FALSE),"")</f>
        <v>#N/A</v>
      </c>
      <c r="Y68" s="2" t="e">
        <f>IF(Tabelle_ExterneDaten_111[[#This Row],[CurrencyLU]]&lt;&gt;"",VLOOKUP(Tabelle_ExterneDaten_111[[#This Row],[CurrencyLU]],CurrencyLookup,2,FALSE),"")</f>
        <v>#N/A</v>
      </c>
      <c r="Z68" s="2" t="e">
        <f>IF(Tabelle_ExterneDaten_111[[#This Row],[PaymentConventionLU]]&lt;&gt;"",VLOOKUP(Tabelle_ExterneDaten_111[[#This Row],[PaymentConventionLU]],PaymentConventionLookup,2,FALSE),"")</f>
        <v>#N/A</v>
      </c>
      <c r="AA68" s="2" t="e">
        <f>IF(Tabelle_ExterneDaten_111[[#This Row],[DayCounterLU]]&lt;&gt;"",VLOOKUP(Tabelle_ExterneDaten_111[[#This Row],[DayCounterLU]],DayCounterLookup,2,FALSE),"")</f>
        <v>#N/A</v>
      </c>
      <c r="AB68" s="2" t="str">
        <f>IF(Tabelle_ExterneDaten_111[[#This Row],[NotionalInitialExchangeLU]]&lt;&gt;"",VLOOKUP(Tabelle_ExterneDaten_111[[#This Row],[NotionalInitialExchangeLU]],NotionalInitialExchangeLookup,2,FALSE),"")</f>
        <v/>
      </c>
      <c r="AC68" s="2" t="str">
        <f>IF(Tabelle_ExterneDaten_111[[#This Row],[NotionalFinalExchangeLU]]&lt;&gt;"",VLOOKUP(Tabelle_ExterneDaten_111[[#This Row],[NotionalFinalExchangeLU]],NotionalFinalExchangeLookup,2,FALSE),"")</f>
        <v/>
      </c>
      <c r="AD68" s="2" t="str">
        <f>IF(Tabelle_ExterneDaten_111[[#This Row],[NotionalAmortizingExchangeLU]]&lt;&gt;"",VLOOKUP(Tabelle_ExterneDaten_111[[#This Row],[NotionalAmortizingExchangeLU]],NotionalAmortizingExchangeLookup,2,FALSE),"")</f>
        <v/>
      </c>
      <c r="AE68" s="2" t="str">
        <f>IF(Tabelle_ExterneDaten_111[[#This Row],[FXResetForeignCurrencyLU]]&lt;&gt;"",VLOOKUP(Tabelle_ExterneDaten_111[[#This Row],[FXResetForeignCurrencyLU]],FXResetForeignCurrencyLookup,2,FALSE),"")</f>
        <v/>
      </c>
      <c r="AF68" s="2" t="str">
        <f>IF(Tabelle_ExterneDaten_111[[#This Row],[FXResetFXIndexLU]]&lt;&gt;"",VLOOKUP(Tabelle_ExterneDaten_111[[#This Row],[FXResetFXIndexLU]],FXResetFXIndexLookup,2,FALSE),"")</f>
        <v/>
      </c>
      <c r="AG68" s="2" t="e">
        <f>IF(Tabelle_ExterneDaten_111[[#This Row],[FloatingLegIndexNameLU]]&lt;&gt;"",VLOOKUP(Tabelle_ExterneDaten_111[[#This Row],[FloatingLegIndexNameLU]],FloatingLegIndexNameLookup,2,FALSE),"")</f>
        <v>#N/A</v>
      </c>
      <c r="AH68" s="2" t="str">
        <f>IF(Tabelle_ExterneDaten_111[[#This Row],[FloatingLegIsInArrearsLU]]&lt;&gt;"",VLOOKUP(Tabelle_ExterneDaten_111[[#This Row],[FloatingLegIsInArrearsLU]],FloatingLegIsInArrearsLookup,2,FALSE),"")</f>
        <v/>
      </c>
      <c r="AI68" s="2" t="str">
        <f>IF(Tabelle_ExterneDaten_111[[#This Row],[FloatingLegIsAveragedLU]]&lt;&gt;"",VLOOKUP(Tabelle_ExterneDaten_111[[#This Row],[FloatingLegIsAveragedLU]],FloatingLegIsAveragedLookup,2,FALSE),"")</f>
        <v/>
      </c>
      <c r="AJ68" s="2" t="str">
        <f>IF(Tabelle_ExterneDaten_111[[#This Row],[FloatingLegIsNotResettingXCCYLU]]&lt;&gt;"",VLOOKUP(Tabelle_ExterneDaten_111[[#This Row],[FloatingLegIsNotResettingXCCYLU]],FloatingLegIsNotResettingXCCYLookup,2,FALSE),"")</f>
        <v/>
      </c>
    </row>
    <row r="69" spans="2:36" x14ac:dyDescent="0.25">
      <c r="B69" s="2">
        <v>5004</v>
      </c>
      <c r="C69" s="2" t="s">
        <v>305</v>
      </c>
      <c r="D69" s="2" t="s">
        <v>329</v>
      </c>
      <c r="E69" s="2" t="s">
        <v>379</v>
      </c>
      <c r="F69" s="2" t="s">
        <v>307</v>
      </c>
      <c r="G69" s="2" t="s">
        <v>383</v>
      </c>
      <c r="H69" s="2" t="s">
        <v>391</v>
      </c>
      <c r="I69" s="2"/>
      <c r="J69" s="2"/>
      <c r="K69" s="2"/>
      <c r="L69" s="2"/>
      <c r="M69" s="2"/>
      <c r="N69" s="2"/>
      <c r="O69" s="2"/>
      <c r="P69" s="2"/>
      <c r="Q69" s="2"/>
      <c r="R69" s="2"/>
      <c r="S69" s="2"/>
      <c r="T69" s="2"/>
      <c r="U69" s="2"/>
      <c r="V69" s="2" t="e">
        <f>IF(Tabelle_ExterneDaten_111[[#This Row],[TradeIdLU]]&lt;&gt;"",VLOOKUP(Tabelle_ExterneDaten_111[[#This Row],[TradeIdLU]],TradeIdLookup,2,FALSE),"")</f>
        <v>#N/A</v>
      </c>
      <c r="W69" s="2" t="e">
        <f>IF(Tabelle_ExterneDaten_111[[#This Row],[PayerLU]]&lt;&gt;"",VLOOKUP(Tabelle_ExterneDaten_111[[#This Row],[PayerLU]],PayerLookup,2,FALSE),"")</f>
        <v>#N/A</v>
      </c>
      <c r="X69" s="2" t="e">
        <f>IF(Tabelle_ExterneDaten_111[[#This Row],[LegTypeLU]]&lt;&gt;"",VLOOKUP(Tabelle_ExterneDaten_111[[#This Row],[LegTypeLU]],LegTypeLookup,2,FALSE),"")</f>
        <v>#N/A</v>
      </c>
      <c r="Y69" s="2" t="e">
        <f>IF(Tabelle_ExterneDaten_111[[#This Row],[CurrencyLU]]&lt;&gt;"",VLOOKUP(Tabelle_ExterneDaten_111[[#This Row],[CurrencyLU]],CurrencyLookup,2,FALSE),"")</f>
        <v>#N/A</v>
      </c>
      <c r="Z69" s="2" t="e">
        <f>IF(Tabelle_ExterneDaten_111[[#This Row],[PaymentConventionLU]]&lt;&gt;"",VLOOKUP(Tabelle_ExterneDaten_111[[#This Row],[PaymentConventionLU]],PaymentConventionLookup,2,FALSE),"")</f>
        <v>#N/A</v>
      </c>
      <c r="AA69" s="2" t="e">
        <f>IF(Tabelle_ExterneDaten_111[[#This Row],[DayCounterLU]]&lt;&gt;"",VLOOKUP(Tabelle_ExterneDaten_111[[#This Row],[DayCounterLU]],DayCounterLookup,2,FALSE),"")</f>
        <v>#N/A</v>
      </c>
      <c r="AB69" s="2" t="str">
        <f>IF(Tabelle_ExterneDaten_111[[#This Row],[NotionalInitialExchangeLU]]&lt;&gt;"",VLOOKUP(Tabelle_ExterneDaten_111[[#This Row],[NotionalInitialExchangeLU]],NotionalInitialExchangeLookup,2,FALSE),"")</f>
        <v/>
      </c>
      <c r="AC69" s="2" t="str">
        <f>IF(Tabelle_ExterneDaten_111[[#This Row],[NotionalFinalExchangeLU]]&lt;&gt;"",VLOOKUP(Tabelle_ExterneDaten_111[[#This Row],[NotionalFinalExchangeLU]],NotionalFinalExchangeLookup,2,FALSE),"")</f>
        <v/>
      </c>
      <c r="AD69" s="2" t="str">
        <f>IF(Tabelle_ExterneDaten_111[[#This Row],[NotionalAmortizingExchangeLU]]&lt;&gt;"",VLOOKUP(Tabelle_ExterneDaten_111[[#This Row],[NotionalAmortizingExchangeLU]],NotionalAmortizingExchangeLookup,2,FALSE),"")</f>
        <v/>
      </c>
      <c r="AE69" s="2" t="str">
        <f>IF(Tabelle_ExterneDaten_111[[#This Row],[FXResetForeignCurrencyLU]]&lt;&gt;"",VLOOKUP(Tabelle_ExterneDaten_111[[#This Row],[FXResetForeignCurrencyLU]],FXResetForeignCurrencyLookup,2,FALSE),"")</f>
        <v/>
      </c>
      <c r="AF69" s="2" t="str">
        <f>IF(Tabelle_ExterneDaten_111[[#This Row],[FXResetFXIndexLU]]&lt;&gt;"",VLOOKUP(Tabelle_ExterneDaten_111[[#This Row],[FXResetFXIndexLU]],FXResetFXIndexLookup,2,FALSE),"")</f>
        <v/>
      </c>
      <c r="AG69" s="2" t="str">
        <f>IF(Tabelle_ExterneDaten_111[[#This Row],[FloatingLegIndexNameLU]]&lt;&gt;"",VLOOKUP(Tabelle_ExterneDaten_111[[#This Row],[FloatingLegIndexNameLU]],FloatingLegIndexNameLookup,2,FALSE),"")</f>
        <v/>
      </c>
      <c r="AH69" s="2" t="str">
        <f>IF(Tabelle_ExterneDaten_111[[#This Row],[FloatingLegIsInArrearsLU]]&lt;&gt;"",VLOOKUP(Tabelle_ExterneDaten_111[[#This Row],[FloatingLegIsInArrearsLU]],FloatingLegIsInArrearsLookup,2,FALSE),"")</f>
        <v/>
      </c>
      <c r="AI69" s="2" t="str">
        <f>IF(Tabelle_ExterneDaten_111[[#This Row],[FloatingLegIsAveragedLU]]&lt;&gt;"",VLOOKUP(Tabelle_ExterneDaten_111[[#This Row],[FloatingLegIsAveragedLU]],FloatingLegIsAveragedLookup,2,FALSE),"")</f>
        <v/>
      </c>
      <c r="AJ69" s="2" t="str">
        <f>IF(Tabelle_ExterneDaten_111[[#This Row],[FloatingLegIsNotResettingXCCYLU]]&lt;&gt;"",VLOOKUP(Tabelle_ExterneDaten_111[[#This Row],[FloatingLegIsNotResettingXCCYLU]],FloatingLegIsNotResettingXCCYLookup,2,FALSE),"")</f>
        <v/>
      </c>
    </row>
    <row r="70" spans="2:36" x14ac:dyDescent="0.25">
      <c r="B70" s="2">
        <v>5005</v>
      </c>
      <c r="C70" s="2" t="s">
        <v>237</v>
      </c>
      <c r="D70" s="2" t="s">
        <v>330</v>
      </c>
      <c r="E70" s="2" t="s">
        <v>380</v>
      </c>
      <c r="F70" s="2" t="s">
        <v>307</v>
      </c>
      <c r="G70" s="2" t="s">
        <v>385</v>
      </c>
      <c r="H70" s="2" t="s">
        <v>388</v>
      </c>
      <c r="I70" s="2"/>
      <c r="J70" s="2"/>
      <c r="K70" s="2"/>
      <c r="L70" s="2"/>
      <c r="M70" s="2"/>
      <c r="N70" s="2"/>
      <c r="O70" s="2"/>
      <c r="P70" s="2" t="s">
        <v>393</v>
      </c>
      <c r="Q70" s="2"/>
      <c r="R70" s="2"/>
      <c r="S70" s="2"/>
      <c r="T70" s="2"/>
      <c r="U70" s="2"/>
      <c r="V70" s="2" t="e">
        <f>IF(Tabelle_ExterneDaten_111[[#This Row],[TradeIdLU]]&lt;&gt;"",VLOOKUP(Tabelle_ExterneDaten_111[[#This Row],[TradeIdLU]],TradeIdLookup,2,FALSE),"")</f>
        <v>#N/A</v>
      </c>
      <c r="W70" s="2" t="e">
        <f>IF(Tabelle_ExterneDaten_111[[#This Row],[PayerLU]]&lt;&gt;"",VLOOKUP(Tabelle_ExterneDaten_111[[#This Row],[PayerLU]],PayerLookup,2,FALSE),"")</f>
        <v>#N/A</v>
      </c>
      <c r="X70" s="2" t="e">
        <f>IF(Tabelle_ExterneDaten_111[[#This Row],[LegTypeLU]]&lt;&gt;"",VLOOKUP(Tabelle_ExterneDaten_111[[#This Row],[LegTypeLU]],LegTypeLookup,2,FALSE),"")</f>
        <v>#N/A</v>
      </c>
      <c r="Y70" s="2" t="e">
        <f>IF(Tabelle_ExterneDaten_111[[#This Row],[CurrencyLU]]&lt;&gt;"",VLOOKUP(Tabelle_ExterneDaten_111[[#This Row],[CurrencyLU]],CurrencyLookup,2,FALSE),"")</f>
        <v>#N/A</v>
      </c>
      <c r="Z70" s="2" t="e">
        <f>IF(Tabelle_ExterneDaten_111[[#This Row],[PaymentConventionLU]]&lt;&gt;"",VLOOKUP(Tabelle_ExterneDaten_111[[#This Row],[PaymentConventionLU]],PaymentConventionLookup,2,FALSE),"")</f>
        <v>#N/A</v>
      </c>
      <c r="AA70" s="2" t="e">
        <f>IF(Tabelle_ExterneDaten_111[[#This Row],[DayCounterLU]]&lt;&gt;"",VLOOKUP(Tabelle_ExterneDaten_111[[#This Row],[DayCounterLU]],DayCounterLookup,2,FALSE),"")</f>
        <v>#N/A</v>
      </c>
      <c r="AB70" s="2" t="str">
        <f>IF(Tabelle_ExterneDaten_111[[#This Row],[NotionalInitialExchangeLU]]&lt;&gt;"",VLOOKUP(Tabelle_ExterneDaten_111[[#This Row],[NotionalInitialExchangeLU]],NotionalInitialExchangeLookup,2,FALSE),"")</f>
        <v/>
      </c>
      <c r="AC70" s="2" t="str">
        <f>IF(Tabelle_ExterneDaten_111[[#This Row],[NotionalFinalExchangeLU]]&lt;&gt;"",VLOOKUP(Tabelle_ExterneDaten_111[[#This Row],[NotionalFinalExchangeLU]],NotionalFinalExchangeLookup,2,FALSE),"")</f>
        <v/>
      </c>
      <c r="AD70" s="2" t="str">
        <f>IF(Tabelle_ExterneDaten_111[[#This Row],[NotionalAmortizingExchangeLU]]&lt;&gt;"",VLOOKUP(Tabelle_ExterneDaten_111[[#This Row],[NotionalAmortizingExchangeLU]],NotionalAmortizingExchangeLookup,2,FALSE),"")</f>
        <v/>
      </c>
      <c r="AE70" s="2" t="str">
        <f>IF(Tabelle_ExterneDaten_111[[#This Row],[FXResetForeignCurrencyLU]]&lt;&gt;"",VLOOKUP(Tabelle_ExterneDaten_111[[#This Row],[FXResetForeignCurrencyLU]],FXResetForeignCurrencyLookup,2,FALSE),"")</f>
        <v/>
      </c>
      <c r="AF70" s="2" t="str">
        <f>IF(Tabelle_ExterneDaten_111[[#This Row],[FXResetFXIndexLU]]&lt;&gt;"",VLOOKUP(Tabelle_ExterneDaten_111[[#This Row],[FXResetFXIndexLU]],FXResetFXIndexLookup,2,FALSE),"")</f>
        <v/>
      </c>
      <c r="AG70" s="2" t="e">
        <f>IF(Tabelle_ExterneDaten_111[[#This Row],[FloatingLegIndexNameLU]]&lt;&gt;"",VLOOKUP(Tabelle_ExterneDaten_111[[#This Row],[FloatingLegIndexNameLU]],FloatingLegIndexNameLookup,2,FALSE),"")</f>
        <v>#N/A</v>
      </c>
      <c r="AH70" s="2" t="str">
        <f>IF(Tabelle_ExterneDaten_111[[#This Row],[FloatingLegIsInArrearsLU]]&lt;&gt;"",VLOOKUP(Tabelle_ExterneDaten_111[[#This Row],[FloatingLegIsInArrearsLU]],FloatingLegIsInArrearsLookup,2,FALSE),"")</f>
        <v/>
      </c>
      <c r="AI70" s="2" t="str">
        <f>IF(Tabelle_ExterneDaten_111[[#This Row],[FloatingLegIsAveragedLU]]&lt;&gt;"",VLOOKUP(Tabelle_ExterneDaten_111[[#This Row],[FloatingLegIsAveragedLU]],FloatingLegIsAveragedLookup,2,FALSE),"")</f>
        <v/>
      </c>
      <c r="AJ70" s="2" t="str">
        <f>IF(Tabelle_ExterneDaten_111[[#This Row],[FloatingLegIsNotResettingXCCYLU]]&lt;&gt;"",VLOOKUP(Tabelle_ExterneDaten_111[[#This Row],[FloatingLegIsNotResettingXCCYLU]],FloatingLegIsNotResettingXCCYLookup,2,FALSE),"")</f>
        <v/>
      </c>
    </row>
    <row r="71" spans="2:36" x14ac:dyDescent="0.25">
      <c r="B71" s="2">
        <v>5006</v>
      </c>
      <c r="C71" s="2" t="s">
        <v>237</v>
      </c>
      <c r="D71" s="2" t="s">
        <v>329</v>
      </c>
      <c r="E71" s="2" t="s">
        <v>379</v>
      </c>
      <c r="F71" s="2" t="s">
        <v>307</v>
      </c>
      <c r="G71" s="2" t="s">
        <v>383</v>
      </c>
      <c r="H71" s="2" t="s">
        <v>391</v>
      </c>
      <c r="I71" s="2"/>
      <c r="J71" s="2"/>
      <c r="K71" s="2"/>
      <c r="L71" s="2"/>
      <c r="M71" s="2"/>
      <c r="N71" s="2"/>
      <c r="O71" s="2"/>
      <c r="P71" s="2"/>
      <c r="Q71" s="2"/>
      <c r="R71" s="2"/>
      <c r="S71" s="2"/>
      <c r="T71" s="2"/>
      <c r="U71" s="2"/>
      <c r="V71" s="2" t="e">
        <f>IF(Tabelle_ExterneDaten_111[[#This Row],[TradeIdLU]]&lt;&gt;"",VLOOKUP(Tabelle_ExterneDaten_111[[#This Row],[TradeIdLU]],TradeIdLookup,2,FALSE),"")</f>
        <v>#N/A</v>
      </c>
      <c r="W71" s="2" t="e">
        <f>IF(Tabelle_ExterneDaten_111[[#This Row],[PayerLU]]&lt;&gt;"",VLOOKUP(Tabelle_ExterneDaten_111[[#This Row],[PayerLU]],PayerLookup,2,FALSE),"")</f>
        <v>#N/A</v>
      </c>
      <c r="X71" s="2" t="e">
        <f>IF(Tabelle_ExterneDaten_111[[#This Row],[LegTypeLU]]&lt;&gt;"",VLOOKUP(Tabelle_ExterneDaten_111[[#This Row],[LegTypeLU]],LegTypeLookup,2,FALSE),"")</f>
        <v>#N/A</v>
      </c>
      <c r="Y71" s="2" t="e">
        <f>IF(Tabelle_ExterneDaten_111[[#This Row],[CurrencyLU]]&lt;&gt;"",VLOOKUP(Tabelle_ExterneDaten_111[[#This Row],[CurrencyLU]],CurrencyLookup,2,FALSE),"")</f>
        <v>#N/A</v>
      </c>
      <c r="Z71" s="2" t="e">
        <f>IF(Tabelle_ExterneDaten_111[[#This Row],[PaymentConventionLU]]&lt;&gt;"",VLOOKUP(Tabelle_ExterneDaten_111[[#This Row],[PaymentConventionLU]],PaymentConventionLookup,2,FALSE),"")</f>
        <v>#N/A</v>
      </c>
      <c r="AA71" s="2" t="e">
        <f>IF(Tabelle_ExterneDaten_111[[#This Row],[DayCounterLU]]&lt;&gt;"",VLOOKUP(Tabelle_ExterneDaten_111[[#This Row],[DayCounterLU]],DayCounterLookup,2,FALSE),"")</f>
        <v>#N/A</v>
      </c>
      <c r="AB71" s="2" t="str">
        <f>IF(Tabelle_ExterneDaten_111[[#This Row],[NotionalInitialExchangeLU]]&lt;&gt;"",VLOOKUP(Tabelle_ExterneDaten_111[[#This Row],[NotionalInitialExchangeLU]],NotionalInitialExchangeLookup,2,FALSE),"")</f>
        <v/>
      </c>
      <c r="AC71" s="2" t="str">
        <f>IF(Tabelle_ExterneDaten_111[[#This Row],[NotionalFinalExchangeLU]]&lt;&gt;"",VLOOKUP(Tabelle_ExterneDaten_111[[#This Row],[NotionalFinalExchangeLU]],NotionalFinalExchangeLookup,2,FALSE),"")</f>
        <v/>
      </c>
      <c r="AD71" s="2" t="str">
        <f>IF(Tabelle_ExterneDaten_111[[#This Row],[NotionalAmortizingExchangeLU]]&lt;&gt;"",VLOOKUP(Tabelle_ExterneDaten_111[[#This Row],[NotionalAmortizingExchangeLU]],NotionalAmortizingExchangeLookup,2,FALSE),"")</f>
        <v/>
      </c>
      <c r="AE71" s="2" t="str">
        <f>IF(Tabelle_ExterneDaten_111[[#This Row],[FXResetForeignCurrencyLU]]&lt;&gt;"",VLOOKUP(Tabelle_ExterneDaten_111[[#This Row],[FXResetForeignCurrencyLU]],FXResetForeignCurrencyLookup,2,FALSE),"")</f>
        <v/>
      </c>
      <c r="AF71" s="2" t="str">
        <f>IF(Tabelle_ExterneDaten_111[[#This Row],[FXResetFXIndexLU]]&lt;&gt;"",VLOOKUP(Tabelle_ExterneDaten_111[[#This Row],[FXResetFXIndexLU]],FXResetFXIndexLookup,2,FALSE),"")</f>
        <v/>
      </c>
      <c r="AG71" s="2" t="str">
        <f>IF(Tabelle_ExterneDaten_111[[#This Row],[FloatingLegIndexNameLU]]&lt;&gt;"",VLOOKUP(Tabelle_ExterneDaten_111[[#This Row],[FloatingLegIndexNameLU]],FloatingLegIndexNameLookup,2,FALSE),"")</f>
        <v/>
      </c>
      <c r="AH71" s="2" t="str">
        <f>IF(Tabelle_ExterneDaten_111[[#This Row],[FloatingLegIsInArrearsLU]]&lt;&gt;"",VLOOKUP(Tabelle_ExterneDaten_111[[#This Row],[FloatingLegIsInArrearsLU]],FloatingLegIsInArrearsLookup,2,FALSE),"")</f>
        <v/>
      </c>
      <c r="AI71" s="2" t="str">
        <f>IF(Tabelle_ExterneDaten_111[[#This Row],[FloatingLegIsAveragedLU]]&lt;&gt;"",VLOOKUP(Tabelle_ExterneDaten_111[[#This Row],[FloatingLegIsAveragedLU]],FloatingLegIsAveragedLookup,2,FALSE),"")</f>
        <v/>
      </c>
      <c r="AJ71" s="2" t="str">
        <f>IF(Tabelle_ExterneDaten_111[[#This Row],[FloatingLegIsNotResettingXCCYLU]]&lt;&gt;"",VLOOKUP(Tabelle_ExterneDaten_111[[#This Row],[FloatingLegIsNotResettingXCCYLU]],FloatingLegIsNotResettingXCCYLookup,2,FALSE),"")</f>
        <v/>
      </c>
    </row>
    <row r="72" spans="2:36" x14ac:dyDescent="0.25">
      <c r="B72" s="2">
        <v>8001</v>
      </c>
      <c r="C72" s="2" t="s">
        <v>241</v>
      </c>
      <c r="D72" s="2" t="s">
        <v>330</v>
      </c>
      <c r="E72" s="2" t="s">
        <v>380</v>
      </c>
      <c r="F72" s="2" t="s">
        <v>307</v>
      </c>
      <c r="G72" s="2" t="s">
        <v>385</v>
      </c>
      <c r="H72" s="2" t="s">
        <v>388</v>
      </c>
      <c r="I72" s="2" t="s">
        <v>330</v>
      </c>
      <c r="J72" s="2" t="s">
        <v>330</v>
      </c>
      <c r="K72" s="2"/>
      <c r="L72" s="2"/>
      <c r="M72" s="2"/>
      <c r="N72" s="2"/>
      <c r="O72" s="2"/>
      <c r="P72" s="2" t="s">
        <v>393</v>
      </c>
      <c r="Q72" s="2"/>
      <c r="R72" s="2"/>
      <c r="S72" s="2"/>
      <c r="T72" s="2"/>
      <c r="U72" s="2"/>
      <c r="V72" s="2" t="e">
        <f>IF(Tabelle_ExterneDaten_111[[#This Row],[TradeIdLU]]&lt;&gt;"",VLOOKUP(Tabelle_ExterneDaten_111[[#This Row],[TradeIdLU]],TradeIdLookup,2,FALSE),"")</f>
        <v>#N/A</v>
      </c>
      <c r="W72" s="2" t="e">
        <f>IF(Tabelle_ExterneDaten_111[[#This Row],[PayerLU]]&lt;&gt;"",VLOOKUP(Tabelle_ExterneDaten_111[[#This Row],[PayerLU]],PayerLookup,2,FALSE),"")</f>
        <v>#N/A</v>
      </c>
      <c r="X72" s="2" t="e">
        <f>IF(Tabelle_ExterneDaten_111[[#This Row],[LegTypeLU]]&lt;&gt;"",VLOOKUP(Tabelle_ExterneDaten_111[[#This Row],[LegTypeLU]],LegTypeLookup,2,FALSE),"")</f>
        <v>#N/A</v>
      </c>
      <c r="Y72" s="2" t="e">
        <f>IF(Tabelle_ExterneDaten_111[[#This Row],[CurrencyLU]]&lt;&gt;"",VLOOKUP(Tabelle_ExterneDaten_111[[#This Row],[CurrencyLU]],CurrencyLookup,2,FALSE),"")</f>
        <v>#N/A</v>
      </c>
      <c r="Z72" s="2" t="e">
        <f>IF(Tabelle_ExterneDaten_111[[#This Row],[PaymentConventionLU]]&lt;&gt;"",VLOOKUP(Tabelle_ExterneDaten_111[[#This Row],[PaymentConventionLU]],PaymentConventionLookup,2,FALSE),"")</f>
        <v>#N/A</v>
      </c>
      <c r="AA72" s="2" t="e">
        <f>IF(Tabelle_ExterneDaten_111[[#This Row],[DayCounterLU]]&lt;&gt;"",VLOOKUP(Tabelle_ExterneDaten_111[[#This Row],[DayCounterLU]],DayCounterLookup,2,FALSE),"")</f>
        <v>#N/A</v>
      </c>
      <c r="AB72" s="2" t="e">
        <f>IF(Tabelle_ExterneDaten_111[[#This Row],[NotionalInitialExchangeLU]]&lt;&gt;"",VLOOKUP(Tabelle_ExterneDaten_111[[#This Row],[NotionalInitialExchangeLU]],NotionalInitialExchangeLookup,2,FALSE),"")</f>
        <v>#N/A</v>
      </c>
      <c r="AC72" s="2" t="e">
        <f>IF(Tabelle_ExterneDaten_111[[#This Row],[NotionalFinalExchangeLU]]&lt;&gt;"",VLOOKUP(Tabelle_ExterneDaten_111[[#This Row],[NotionalFinalExchangeLU]],NotionalFinalExchangeLookup,2,FALSE),"")</f>
        <v>#N/A</v>
      </c>
      <c r="AD72" s="2" t="str">
        <f>IF(Tabelle_ExterneDaten_111[[#This Row],[NotionalAmortizingExchangeLU]]&lt;&gt;"",VLOOKUP(Tabelle_ExterneDaten_111[[#This Row],[NotionalAmortizingExchangeLU]],NotionalAmortizingExchangeLookup,2,FALSE),"")</f>
        <v/>
      </c>
      <c r="AE72" s="2" t="str">
        <f>IF(Tabelle_ExterneDaten_111[[#This Row],[FXResetForeignCurrencyLU]]&lt;&gt;"",VLOOKUP(Tabelle_ExterneDaten_111[[#This Row],[FXResetForeignCurrencyLU]],FXResetForeignCurrencyLookup,2,FALSE),"")</f>
        <v/>
      </c>
      <c r="AF72" s="2" t="str">
        <f>IF(Tabelle_ExterneDaten_111[[#This Row],[FXResetFXIndexLU]]&lt;&gt;"",VLOOKUP(Tabelle_ExterneDaten_111[[#This Row],[FXResetFXIndexLU]],FXResetFXIndexLookup,2,FALSE),"")</f>
        <v/>
      </c>
      <c r="AG72" s="2" t="e">
        <f>IF(Tabelle_ExterneDaten_111[[#This Row],[FloatingLegIndexNameLU]]&lt;&gt;"",VLOOKUP(Tabelle_ExterneDaten_111[[#This Row],[FloatingLegIndexNameLU]],FloatingLegIndexNameLookup,2,FALSE),"")</f>
        <v>#N/A</v>
      </c>
      <c r="AH72" s="2" t="str">
        <f>IF(Tabelle_ExterneDaten_111[[#This Row],[FloatingLegIsInArrearsLU]]&lt;&gt;"",VLOOKUP(Tabelle_ExterneDaten_111[[#This Row],[FloatingLegIsInArrearsLU]],FloatingLegIsInArrearsLookup,2,FALSE),"")</f>
        <v/>
      </c>
      <c r="AI72" s="2" t="str">
        <f>IF(Tabelle_ExterneDaten_111[[#This Row],[FloatingLegIsAveragedLU]]&lt;&gt;"",VLOOKUP(Tabelle_ExterneDaten_111[[#This Row],[FloatingLegIsAveragedLU]],FloatingLegIsAveragedLookup,2,FALSE),"")</f>
        <v/>
      </c>
      <c r="AJ72" s="2" t="str">
        <f>IF(Tabelle_ExterneDaten_111[[#This Row],[FloatingLegIsNotResettingXCCYLU]]&lt;&gt;"",VLOOKUP(Tabelle_ExterneDaten_111[[#This Row],[FloatingLegIsNotResettingXCCYLU]],FloatingLegIsNotResettingXCCYLookup,2,FALSE),"")</f>
        <v/>
      </c>
    </row>
    <row r="73" spans="2:36" x14ac:dyDescent="0.25">
      <c r="B73" s="2">
        <v>8002</v>
      </c>
      <c r="C73" s="2" t="s">
        <v>241</v>
      </c>
      <c r="D73" s="2" t="s">
        <v>329</v>
      </c>
      <c r="E73" s="2" t="s">
        <v>379</v>
      </c>
      <c r="F73" s="2" t="s">
        <v>309</v>
      </c>
      <c r="G73" s="2" t="s">
        <v>383</v>
      </c>
      <c r="H73" s="2" t="s">
        <v>391</v>
      </c>
      <c r="I73" s="2" t="s">
        <v>330</v>
      </c>
      <c r="J73" s="2" t="s">
        <v>330</v>
      </c>
      <c r="K73" s="2"/>
      <c r="L73" s="2"/>
      <c r="M73" s="2"/>
      <c r="N73" s="2"/>
      <c r="O73" s="2"/>
      <c r="P73" s="2"/>
      <c r="Q73" s="2"/>
      <c r="R73" s="2"/>
      <c r="S73" s="2"/>
      <c r="T73" s="2"/>
      <c r="U73" s="2"/>
      <c r="V73" s="2" t="e">
        <f>IF(Tabelle_ExterneDaten_111[[#This Row],[TradeIdLU]]&lt;&gt;"",VLOOKUP(Tabelle_ExterneDaten_111[[#This Row],[TradeIdLU]],TradeIdLookup,2,FALSE),"")</f>
        <v>#N/A</v>
      </c>
      <c r="W73" s="2" t="e">
        <f>IF(Tabelle_ExterneDaten_111[[#This Row],[PayerLU]]&lt;&gt;"",VLOOKUP(Tabelle_ExterneDaten_111[[#This Row],[PayerLU]],PayerLookup,2,FALSE),"")</f>
        <v>#N/A</v>
      </c>
      <c r="X73" s="2" t="e">
        <f>IF(Tabelle_ExterneDaten_111[[#This Row],[LegTypeLU]]&lt;&gt;"",VLOOKUP(Tabelle_ExterneDaten_111[[#This Row],[LegTypeLU]],LegTypeLookup,2,FALSE),"")</f>
        <v>#N/A</v>
      </c>
      <c r="Y73" s="2" t="e">
        <f>IF(Tabelle_ExterneDaten_111[[#This Row],[CurrencyLU]]&lt;&gt;"",VLOOKUP(Tabelle_ExterneDaten_111[[#This Row],[CurrencyLU]],CurrencyLookup,2,FALSE),"")</f>
        <v>#N/A</v>
      </c>
      <c r="Z73" s="2" t="e">
        <f>IF(Tabelle_ExterneDaten_111[[#This Row],[PaymentConventionLU]]&lt;&gt;"",VLOOKUP(Tabelle_ExterneDaten_111[[#This Row],[PaymentConventionLU]],PaymentConventionLookup,2,FALSE),"")</f>
        <v>#N/A</v>
      </c>
      <c r="AA73" s="2" t="e">
        <f>IF(Tabelle_ExterneDaten_111[[#This Row],[DayCounterLU]]&lt;&gt;"",VLOOKUP(Tabelle_ExterneDaten_111[[#This Row],[DayCounterLU]],DayCounterLookup,2,FALSE),"")</f>
        <v>#N/A</v>
      </c>
      <c r="AB73" s="2" t="e">
        <f>IF(Tabelle_ExterneDaten_111[[#This Row],[NotionalInitialExchangeLU]]&lt;&gt;"",VLOOKUP(Tabelle_ExterneDaten_111[[#This Row],[NotionalInitialExchangeLU]],NotionalInitialExchangeLookup,2,FALSE),"")</f>
        <v>#N/A</v>
      </c>
      <c r="AC73" s="2" t="e">
        <f>IF(Tabelle_ExterneDaten_111[[#This Row],[NotionalFinalExchangeLU]]&lt;&gt;"",VLOOKUP(Tabelle_ExterneDaten_111[[#This Row],[NotionalFinalExchangeLU]],NotionalFinalExchangeLookup,2,FALSE),"")</f>
        <v>#N/A</v>
      </c>
      <c r="AD73" s="2" t="str">
        <f>IF(Tabelle_ExterneDaten_111[[#This Row],[NotionalAmortizingExchangeLU]]&lt;&gt;"",VLOOKUP(Tabelle_ExterneDaten_111[[#This Row],[NotionalAmortizingExchangeLU]],NotionalAmortizingExchangeLookup,2,FALSE),"")</f>
        <v/>
      </c>
      <c r="AE73" s="2" t="str">
        <f>IF(Tabelle_ExterneDaten_111[[#This Row],[FXResetForeignCurrencyLU]]&lt;&gt;"",VLOOKUP(Tabelle_ExterneDaten_111[[#This Row],[FXResetForeignCurrencyLU]],FXResetForeignCurrencyLookup,2,FALSE),"")</f>
        <v/>
      </c>
      <c r="AF73" s="2" t="str">
        <f>IF(Tabelle_ExterneDaten_111[[#This Row],[FXResetFXIndexLU]]&lt;&gt;"",VLOOKUP(Tabelle_ExterneDaten_111[[#This Row],[FXResetFXIndexLU]],FXResetFXIndexLookup,2,FALSE),"")</f>
        <v/>
      </c>
      <c r="AG73" s="2" t="str">
        <f>IF(Tabelle_ExterneDaten_111[[#This Row],[FloatingLegIndexNameLU]]&lt;&gt;"",VLOOKUP(Tabelle_ExterneDaten_111[[#This Row],[FloatingLegIndexNameLU]],FloatingLegIndexNameLookup,2,FALSE),"")</f>
        <v/>
      </c>
      <c r="AH73" s="2" t="str">
        <f>IF(Tabelle_ExterneDaten_111[[#This Row],[FloatingLegIsInArrearsLU]]&lt;&gt;"",VLOOKUP(Tabelle_ExterneDaten_111[[#This Row],[FloatingLegIsInArrearsLU]],FloatingLegIsInArrearsLookup,2,FALSE),"")</f>
        <v/>
      </c>
      <c r="AI73" s="2" t="str">
        <f>IF(Tabelle_ExterneDaten_111[[#This Row],[FloatingLegIsAveragedLU]]&lt;&gt;"",VLOOKUP(Tabelle_ExterneDaten_111[[#This Row],[FloatingLegIsAveragedLU]],FloatingLegIsAveragedLookup,2,FALSE),"")</f>
        <v/>
      </c>
      <c r="AJ73" s="2" t="str">
        <f>IF(Tabelle_ExterneDaten_111[[#This Row],[FloatingLegIsNotResettingXCCYLU]]&lt;&gt;"",VLOOKUP(Tabelle_ExterneDaten_111[[#This Row],[FloatingLegIsNotResettingXCCYLU]],FloatingLegIsNotResettingXCCYLookup,2,FALSE),"")</f>
        <v/>
      </c>
    </row>
    <row r="74" spans="2:36" x14ac:dyDescent="0.25">
      <c r="B74" s="2">
        <v>10001</v>
      </c>
      <c r="C74" s="2" t="s">
        <v>199</v>
      </c>
      <c r="D74" s="2" t="s">
        <v>330</v>
      </c>
      <c r="E74" s="2" t="s">
        <v>379</v>
      </c>
      <c r="F74" s="2" t="s">
        <v>308</v>
      </c>
      <c r="G74" s="2" t="s">
        <v>385</v>
      </c>
      <c r="H74" s="2" t="s">
        <v>389</v>
      </c>
      <c r="I74" s="2"/>
      <c r="J74" s="2"/>
      <c r="K74" s="2"/>
      <c r="L74" s="2"/>
      <c r="M74" s="2"/>
      <c r="N74" s="2"/>
      <c r="O74" s="2"/>
      <c r="P74" s="2"/>
      <c r="Q74" s="2"/>
      <c r="R74" s="2"/>
      <c r="S74" s="2"/>
      <c r="T74" s="2"/>
      <c r="U74" s="2"/>
      <c r="V74" s="2" t="e">
        <f>IF(Tabelle_ExterneDaten_111[[#This Row],[TradeIdLU]]&lt;&gt;"",VLOOKUP(Tabelle_ExterneDaten_111[[#This Row],[TradeIdLU]],TradeIdLookup,2,FALSE),"")</f>
        <v>#N/A</v>
      </c>
      <c r="W74" s="2" t="e">
        <f>IF(Tabelle_ExterneDaten_111[[#This Row],[PayerLU]]&lt;&gt;"",VLOOKUP(Tabelle_ExterneDaten_111[[#This Row],[PayerLU]],PayerLookup,2,FALSE),"")</f>
        <v>#N/A</v>
      </c>
      <c r="X74" s="2" t="e">
        <f>IF(Tabelle_ExterneDaten_111[[#This Row],[LegTypeLU]]&lt;&gt;"",VLOOKUP(Tabelle_ExterneDaten_111[[#This Row],[LegTypeLU]],LegTypeLookup,2,FALSE),"")</f>
        <v>#N/A</v>
      </c>
      <c r="Y74" s="2" t="e">
        <f>IF(Tabelle_ExterneDaten_111[[#This Row],[CurrencyLU]]&lt;&gt;"",VLOOKUP(Tabelle_ExterneDaten_111[[#This Row],[CurrencyLU]],CurrencyLookup,2,FALSE),"")</f>
        <v>#N/A</v>
      </c>
      <c r="Z74" s="2" t="e">
        <f>IF(Tabelle_ExterneDaten_111[[#This Row],[PaymentConventionLU]]&lt;&gt;"",VLOOKUP(Tabelle_ExterneDaten_111[[#This Row],[PaymentConventionLU]],PaymentConventionLookup,2,FALSE),"")</f>
        <v>#N/A</v>
      </c>
      <c r="AA74" s="2" t="e">
        <f>IF(Tabelle_ExterneDaten_111[[#This Row],[DayCounterLU]]&lt;&gt;"",VLOOKUP(Tabelle_ExterneDaten_111[[#This Row],[DayCounterLU]],DayCounterLookup,2,FALSE),"")</f>
        <v>#N/A</v>
      </c>
      <c r="AB74" s="2" t="str">
        <f>IF(Tabelle_ExterneDaten_111[[#This Row],[NotionalInitialExchangeLU]]&lt;&gt;"",VLOOKUP(Tabelle_ExterneDaten_111[[#This Row],[NotionalInitialExchangeLU]],NotionalInitialExchangeLookup,2,FALSE),"")</f>
        <v/>
      </c>
      <c r="AC74" s="2" t="str">
        <f>IF(Tabelle_ExterneDaten_111[[#This Row],[NotionalFinalExchangeLU]]&lt;&gt;"",VLOOKUP(Tabelle_ExterneDaten_111[[#This Row],[NotionalFinalExchangeLU]],NotionalFinalExchangeLookup,2,FALSE),"")</f>
        <v/>
      </c>
      <c r="AD74" s="2" t="str">
        <f>IF(Tabelle_ExterneDaten_111[[#This Row],[NotionalAmortizingExchangeLU]]&lt;&gt;"",VLOOKUP(Tabelle_ExterneDaten_111[[#This Row],[NotionalAmortizingExchangeLU]],NotionalAmortizingExchangeLookup,2,FALSE),"")</f>
        <v/>
      </c>
      <c r="AE74" s="2" t="str">
        <f>IF(Tabelle_ExterneDaten_111[[#This Row],[FXResetForeignCurrencyLU]]&lt;&gt;"",VLOOKUP(Tabelle_ExterneDaten_111[[#This Row],[FXResetForeignCurrencyLU]],FXResetForeignCurrencyLookup,2,FALSE),"")</f>
        <v/>
      </c>
      <c r="AF74" s="2" t="str">
        <f>IF(Tabelle_ExterneDaten_111[[#This Row],[FXResetFXIndexLU]]&lt;&gt;"",VLOOKUP(Tabelle_ExterneDaten_111[[#This Row],[FXResetFXIndexLU]],FXResetFXIndexLookup,2,FALSE),"")</f>
        <v/>
      </c>
      <c r="AG74" s="2" t="str">
        <f>IF(Tabelle_ExterneDaten_111[[#This Row],[FloatingLegIndexNameLU]]&lt;&gt;"",VLOOKUP(Tabelle_ExterneDaten_111[[#This Row],[FloatingLegIndexNameLU]],FloatingLegIndexNameLookup,2,FALSE),"")</f>
        <v/>
      </c>
      <c r="AH74" s="2" t="str">
        <f>IF(Tabelle_ExterneDaten_111[[#This Row],[FloatingLegIsInArrearsLU]]&lt;&gt;"",VLOOKUP(Tabelle_ExterneDaten_111[[#This Row],[FloatingLegIsInArrearsLU]],FloatingLegIsInArrearsLookup,2,FALSE),"")</f>
        <v/>
      </c>
      <c r="AI74" s="2" t="str">
        <f>IF(Tabelle_ExterneDaten_111[[#This Row],[FloatingLegIsAveragedLU]]&lt;&gt;"",VLOOKUP(Tabelle_ExterneDaten_111[[#This Row],[FloatingLegIsAveragedLU]],FloatingLegIsAveragedLookup,2,FALSE),"")</f>
        <v/>
      </c>
      <c r="AJ74" s="2" t="str">
        <f>IF(Tabelle_ExterneDaten_111[[#This Row],[FloatingLegIsNotResettingXCCYLU]]&lt;&gt;"",VLOOKUP(Tabelle_ExterneDaten_111[[#This Row],[FloatingLegIsNotResettingXCCYLU]],FloatingLegIsNotResettingXCCYLookup,2,FALSE),"")</f>
        <v/>
      </c>
    </row>
    <row r="75" spans="2:36" x14ac:dyDescent="0.25">
      <c r="B75" s="2">
        <v>10002</v>
      </c>
      <c r="C75" s="2" t="s">
        <v>199</v>
      </c>
      <c r="D75" s="2" t="s">
        <v>329</v>
      </c>
      <c r="E75" s="2" t="s">
        <v>380</v>
      </c>
      <c r="F75" s="2" t="s">
        <v>308</v>
      </c>
      <c r="G75" s="2" t="s">
        <v>385</v>
      </c>
      <c r="H75" s="2" t="s">
        <v>389</v>
      </c>
      <c r="I75" s="2"/>
      <c r="J75" s="2"/>
      <c r="K75" s="2"/>
      <c r="L75" s="2"/>
      <c r="M75" s="2"/>
      <c r="N75" s="2"/>
      <c r="O75" s="2"/>
      <c r="P75" s="2" t="s">
        <v>396</v>
      </c>
      <c r="Q75" s="2"/>
      <c r="R75" s="2"/>
      <c r="S75" s="2"/>
      <c r="T75" s="2"/>
      <c r="U75" s="2"/>
      <c r="V75" s="2" t="e">
        <f>IF(Tabelle_ExterneDaten_111[[#This Row],[TradeIdLU]]&lt;&gt;"",VLOOKUP(Tabelle_ExterneDaten_111[[#This Row],[TradeIdLU]],TradeIdLookup,2,FALSE),"")</f>
        <v>#N/A</v>
      </c>
      <c r="W75" s="2" t="e">
        <f>IF(Tabelle_ExterneDaten_111[[#This Row],[PayerLU]]&lt;&gt;"",VLOOKUP(Tabelle_ExterneDaten_111[[#This Row],[PayerLU]],PayerLookup,2,FALSE),"")</f>
        <v>#N/A</v>
      </c>
      <c r="X75" s="2" t="e">
        <f>IF(Tabelle_ExterneDaten_111[[#This Row],[LegTypeLU]]&lt;&gt;"",VLOOKUP(Tabelle_ExterneDaten_111[[#This Row],[LegTypeLU]],LegTypeLookup,2,FALSE),"")</f>
        <v>#N/A</v>
      </c>
      <c r="Y75" s="2" t="e">
        <f>IF(Tabelle_ExterneDaten_111[[#This Row],[CurrencyLU]]&lt;&gt;"",VLOOKUP(Tabelle_ExterneDaten_111[[#This Row],[CurrencyLU]],CurrencyLookup,2,FALSE),"")</f>
        <v>#N/A</v>
      </c>
      <c r="Z75" s="2" t="e">
        <f>IF(Tabelle_ExterneDaten_111[[#This Row],[PaymentConventionLU]]&lt;&gt;"",VLOOKUP(Tabelle_ExterneDaten_111[[#This Row],[PaymentConventionLU]],PaymentConventionLookup,2,FALSE),"")</f>
        <v>#N/A</v>
      </c>
      <c r="AA75" s="2" t="e">
        <f>IF(Tabelle_ExterneDaten_111[[#This Row],[DayCounterLU]]&lt;&gt;"",VLOOKUP(Tabelle_ExterneDaten_111[[#This Row],[DayCounterLU]],DayCounterLookup,2,FALSE),"")</f>
        <v>#N/A</v>
      </c>
      <c r="AB75" s="2" t="str">
        <f>IF(Tabelle_ExterneDaten_111[[#This Row],[NotionalInitialExchangeLU]]&lt;&gt;"",VLOOKUP(Tabelle_ExterneDaten_111[[#This Row],[NotionalInitialExchangeLU]],NotionalInitialExchangeLookup,2,FALSE),"")</f>
        <v/>
      </c>
      <c r="AC75" s="2" t="str">
        <f>IF(Tabelle_ExterneDaten_111[[#This Row],[NotionalFinalExchangeLU]]&lt;&gt;"",VLOOKUP(Tabelle_ExterneDaten_111[[#This Row],[NotionalFinalExchangeLU]],NotionalFinalExchangeLookup,2,FALSE),"")</f>
        <v/>
      </c>
      <c r="AD75" s="2" t="str">
        <f>IF(Tabelle_ExterneDaten_111[[#This Row],[NotionalAmortizingExchangeLU]]&lt;&gt;"",VLOOKUP(Tabelle_ExterneDaten_111[[#This Row],[NotionalAmortizingExchangeLU]],NotionalAmortizingExchangeLookup,2,FALSE),"")</f>
        <v/>
      </c>
      <c r="AE75" s="2" t="str">
        <f>IF(Tabelle_ExterneDaten_111[[#This Row],[FXResetForeignCurrencyLU]]&lt;&gt;"",VLOOKUP(Tabelle_ExterneDaten_111[[#This Row],[FXResetForeignCurrencyLU]],FXResetForeignCurrencyLookup,2,FALSE),"")</f>
        <v/>
      </c>
      <c r="AF75" s="2" t="str">
        <f>IF(Tabelle_ExterneDaten_111[[#This Row],[FXResetFXIndexLU]]&lt;&gt;"",VLOOKUP(Tabelle_ExterneDaten_111[[#This Row],[FXResetFXIndexLU]],FXResetFXIndexLookup,2,FALSE),"")</f>
        <v/>
      </c>
      <c r="AG75" s="2" t="e">
        <f>IF(Tabelle_ExterneDaten_111[[#This Row],[FloatingLegIndexNameLU]]&lt;&gt;"",VLOOKUP(Tabelle_ExterneDaten_111[[#This Row],[FloatingLegIndexNameLU]],FloatingLegIndexNameLookup,2,FALSE),"")</f>
        <v>#N/A</v>
      </c>
      <c r="AH75" s="2" t="str">
        <f>IF(Tabelle_ExterneDaten_111[[#This Row],[FloatingLegIsInArrearsLU]]&lt;&gt;"",VLOOKUP(Tabelle_ExterneDaten_111[[#This Row],[FloatingLegIsInArrearsLU]],FloatingLegIsInArrearsLookup,2,FALSE),"")</f>
        <v/>
      </c>
      <c r="AI75" s="2" t="str">
        <f>IF(Tabelle_ExterneDaten_111[[#This Row],[FloatingLegIsAveragedLU]]&lt;&gt;"",VLOOKUP(Tabelle_ExterneDaten_111[[#This Row],[FloatingLegIsAveragedLU]],FloatingLegIsAveragedLookup,2,FALSE),"")</f>
        <v/>
      </c>
      <c r="AJ75" s="2" t="str">
        <f>IF(Tabelle_ExterneDaten_111[[#This Row],[FloatingLegIsNotResettingXCCYLU]]&lt;&gt;"",VLOOKUP(Tabelle_ExterneDaten_111[[#This Row],[FloatingLegIsNotResettingXCCYLU]],FloatingLegIsNotResettingXCCYLookup,2,FALSE),"")</f>
        <v/>
      </c>
    </row>
    <row r="76" spans="2:36" x14ac:dyDescent="0.25">
      <c r="B76" s="2">
        <v>10003</v>
      </c>
      <c r="C76" s="2" t="s">
        <v>203</v>
      </c>
      <c r="D76" s="2" t="s">
        <v>329</v>
      </c>
      <c r="E76" s="2" t="s">
        <v>379</v>
      </c>
      <c r="F76" s="2" t="s">
        <v>309</v>
      </c>
      <c r="G76" s="2" t="s">
        <v>385</v>
      </c>
      <c r="H76" s="2" t="s">
        <v>388</v>
      </c>
      <c r="I76" s="2"/>
      <c r="J76" s="2"/>
      <c r="K76" s="2"/>
      <c r="L76" s="2"/>
      <c r="M76" s="2"/>
      <c r="N76" s="2"/>
      <c r="O76" s="2"/>
      <c r="P76" s="2"/>
      <c r="Q76" s="2"/>
      <c r="R76" s="2"/>
      <c r="S76" s="2"/>
      <c r="T76" s="2"/>
      <c r="U76" s="2"/>
      <c r="V76" s="2" t="e">
        <f>IF(Tabelle_ExterneDaten_111[[#This Row],[TradeIdLU]]&lt;&gt;"",VLOOKUP(Tabelle_ExterneDaten_111[[#This Row],[TradeIdLU]],TradeIdLookup,2,FALSE),"")</f>
        <v>#N/A</v>
      </c>
      <c r="W76" s="2" t="e">
        <f>IF(Tabelle_ExterneDaten_111[[#This Row],[PayerLU]]&lt;&gt;"",VLOOKUP(Tabelle_ExterneDaten_111[[#This Row],[PayerLU]],PayerLookup,2,FALSE),"")</f>
        <v>#N/A</v>
      </c>
      <c r="X76" s="2" t="e">
        <f>IF(Tabelle_ExterneDaten_111[[#This Row],[LegTypeLU]]&lt;&gt;"",VLOOKUP(Tabelle_ExterneDaten_111[[#This Row],[LegTypeLU]],LegTypeLookup,2,FALSE),"")</f>
        <v>#N/A</v>
      </c>
      <c r="Y76" s="2" t="e">
        <f>IF(Tabelle_ExterneDaten_111[[#This Row],[CurrencyLU]]&lt;&gt;"",VLOOKUP(Tabelle_ExterneDaten_111[[#This Row],[CurrencyLU]],CurrencyLookup,2,FALSE),"")</f>
        <v>#N/A</v>
      </c>
      <c r="Z76" s="2" t="e">
        <f>IF(Tabelle_ExterneDaten_111[[#This Row],[PaymentConventionLU]]&lt;&gt;"",VLOOKUP(Tabelle_ExterneDaten_111[[#This Row],[PaymentConventionLU]],PaymentConventionLookup,2,FALSE),"")</f>
        <v>#N/A</v>
      </c>
      <c r="AA76" s="2" t="e">
        <f>IF(Tabelle_ExterneDaten_111[[#This Row],[DayCounterLU]]&lt;&gt;"",VLOOKUP(Tabelle_ExterneDaten_111[[#This Row],[DayCounterLU]],DayCounterLookup,2,FALSE),"")</f>
        <v>#N/A</v>
      </c>
      <c r="AB76" s="2" t="str">
        <f>IF(Tabelle_ExterneDaten_111[[#This Row],[NotionalInitialExchangeLU]]&lt;&gt;"",VLOOKUP(Tabelle_ExterneDaten_111[[#This Row],[NotionalInitialExchangeLU]],NotionalInitialExchangeLookup,2,FALSE),"")</f>
        <v/>
      </c>
      <c r="AC76" s="2" t="str">
        <f>IF(Tabelle_ExterneDaten_111[[#This Row],[NotionalFinalExchangeLU]]&lt;&gt;"",VLOOKUP(Tabelle_ExterneDaten_111[[#This Row],[NotionalFinalExchangeLU]],NotionalFinalExchangeLookup,2,FALSE),"")</f>
        <v/>
      </c>
      <c r="AD76" s="2" t="str">
        <f>IF(Tabelle_ExterneDaten_111[[#This Row],[NotionalAmortizingExchangeLU]]&lt;&gt;"",VLOOKUP(Tabelle_ExterneDaten_111[[#This Row],[NotionalAmortizingExchangeLU]],NotionalAmortizingExchangeLookup,2,FALSE),"")</f>
        <v/>
      </c>
      <c r="AE76" s="2" t="str">
        <f>IF(Tabelle_ExterneDaten_111[[#This Row],[FXResetForeignCurrencyLU]]&lt;&gt;"",VLOOKUP(Tabelle_ExterneDaten_111[[#This Row],[FXResetForeignCurrencyLU]],FXResetForeignCurrencyLookup,2,FALSE),"")</f>
        <v/>
      </c>
      <c r="AF76" s="2" t="str">
        <f>IF(Tabelle_ExterneDaten_111[[#This Row],[FXResetFXIndexLU]]&lt;&gt;"",VLOOKUP(Tabelle_ExterneDaten_111[[#This Row],[FXResetFXIndexLU]],FXResetFXIndexLookup,2,FALSE),"")</f>
        <v/>
      </c>
      <c r="AG76" s="2" t="str">
        <f>IF(Tabelle_ExterneDaten_111[[#This Row],[FloatingLegIndexNameLU]]&lt;&gt;"",VLOOKUP(Tabelle_ExterneDaten_111[[#This Row],[FloatingLegIndexNameLU]],FloatingLegIndexNameLookup,2,FALSE),"")</f>
        <v/>
      </c>
      <c r="AH76" s="2" t="str">
        <f>IF(Tabelle_ExterneDaten_111[[#This Row],[FloatingLegIsInArrearsLU]]&lt;&gt;"",VLOOKUP(Tabelle_ExterneDaten_111[[#This Row],[FloatingLegIsInArrearsLU]],FloatingLegIsInArrearsLookup,2,FALSE),"")</f>
        <v/>
      </c>
      <c r="AI76" s="2" t="str">
        <f>IF(Tabelle_ExterneDaten_111[[#This Row],[FloatingLegIsAveragedLU]]&lt;&gt;"",VLOOKUP(Tabelle_ExterneDaten_111[[#This Row],[FloatingLegIsAveragedLU]],FloatingLegIsAveragedLookup,2,FALSE),"")</f>
        <v/>
      </c>
      <c r="AJ76" s="2" t="str">
        <f>IF(Tabelle_ExterneDaten_111[[#This Row],[FloatingLegIsNotResettingXCCYLU]]&lt;&gt;"",VLOOKUP(Tabelle_ExterneDaten_111[[#This Row],[FloatingLegIsNotResettingXCCYLU]],FloatingLegIsNotResettingXCCYLookup,2,FALSE),"")</f>
        <v/>
      </c>
    </row>
    <row r="77" spans="2:36" x14ac:dyDescent="0.25">
      <c r="B77" s="2">
        <v>10004</v>
      </c>
      <c r="C77" s="2" t="s">
        <v>203</v>
      </c>
      <c r="D77" s="2" t="s">
        <v>330</v>
      </c>
      <c r="E77" s="2" t="s">
        <v>380</v>
      </c>
      <c r="F77" s="2" t="s">
        <v>309</v>
      </c>
      <c r="G77" s="2" t="s">
        <v>385</v>
      </c>
      <c r="H77" s="2" t="s">
        <v>388</v>
      </c>
      <c r="I77" s="2"/>
      <c r="J77" s="2"/>
      <c r="K77" s="2"/>
      <c r="L77" s="2"/>
      <c r="M77" s="2"/>
      <c r="N77" s="2"/>
      <c r="O77" s="2"/>
      <c r="P77" s="2" t="s">
        <v>398</v>
      </c>
      <c r="Q77" s="2"/>
      <c r="R77" s="2"/>
      <c r="S77" s="2"/>
      <c r="T77" s="2"/>
      <c r="U77" s="2"/>
      <c r="V77" s="2" t="e">
        <f>IF(Tabelle_ExterneDaten_111[[#This Row],[TradeIdLU]]&lt;&gt;"",VLOOKUP(Tabelle_ExterneDaten_111[[#This Row],[TradeIdLU]],TradeIdLookup,2,FALSE),"")</f>
        <v>#N/A</v>
      </c>
      <c r="W77" s="2" t="e">
        <f>IF(Tabelle_ExterneDaten_111[[#This Row],[PayerLU]]&lt;&gt;"",VLOOKUP(Tabelle_ExterneDaten_111[[#This Row],[PayerLU]],PayerLookup,2,FALSE),"")</f>
        <v>#N/A</v>
      </c>
      <c r="X77" s="2" t="e">
        <f>IF(Tabelle_ExterneDaten_111[[#This Row],[LegTypeLU]]&lt;&gt;"",VLOOKUP(Tabelle_ExterneDaten_111[[#This Row],[LegTypeLU]],LegTypeLookup,2,FALSE),"")</f>
        <v>#N/A</v>
      </c>
      <c r="Y77" s="2" t="e">
        <f>IF(Tabelle_ExterneDaten_111[[#This Row],[CurrencyLU]]&lt;&gt;"",VLOOKUP(Tabelle_ExterneDaten_111[[#This Row],[CurrencyLU]],CurrencyLookup,2,FALSE),"")</f>
        <v>#N/A</v>
      </c>
      <c r="Z77" s="2" t="e">
        <f>IF(Tabelle_ExterneDaten_111[[#This Row],[PaymentConventionLU]]&lt;&gt;"",VLOOKUP(Tabelle_ExterneDaten_111[[#This Row],[PaymentConventionLU]],PaymentConventionLookup,2,FALSE),"")</f>
        <v>#N/A</v>
      </c>
      <c r="AA77" s="2" t="e">
        <f>IF(Tabelle_ExterneDaten_111[[#This Row],[DayCounterLU]]&lt;&gt;"",VLOOKUP(Tabelle_ExterneDaten_111[[#This Row],[DayCounterLU]],DayCounterLookup,2,FALSE),"")</f>
        <v>#N/A</v>
      </c>
      <c r="AB77" s="2" t="str">
        <f>IF(Tabelle_ExterneDaten_111[[#This Row],[NotionalInitialExchangeLU]]&lt;&gt;"",VLOOKUP(Tabelle_ExterneDaten_111[[#This Row],[NotionalInitialExchangeLU]],NotionalInitialExchangeLookup,2,FALSE),"")</f>
        <v/>
      </c>
      <c r="AC77" s="2" t="str">
        <f>IF(Tabelle_ExterneDaten_111[[#This Row],[NotionalFinalExchangeLU]]&lt;&gt;"",VLOOKUP(Tabelle_ExterneDaten_111[[#This Row],[NotionalFinalExchangeLU]],NotionalFinalExchangeLookup,2,FALSE),"")</f>
        <v/>
      </c>
      <c r="AD77" s="2" t="str">
        <f>IF(Tabelle_ExterneDaten_111[[#This Row],[NotionalAmortizingExchangeLU]]&lt;&gt;"",VLOOKUP(Tabelle_ExterneDaten_111[[#This Row],[NotionalAmortizingExchangeLU]],NotionalAmortizingExchangeLookup,2,FALSE),"")</f>
        <v/>
      </c>
      <c r="AE77" s="2" t="str">
        <f>IF(Tabelle_ExterneDaten_111[[#This Row],[FXResetForeignCurrencyLU]]&lt;&gt;"",VLOOKUP(Tabelle_ExterneDaten_111[[#This Row],[FXResetForeignCurrencyLU]],FXResetForeignCurrencyLookup,2,FALSE),"")</f>
        <v/>
      </c>
      <c r="AF77" s="2" t="str">
        <f>IF(Tabelle_ExterneDaten_111[[#This Row],[FXResetFXIndexLU]]&lt;&gt;"",VLOOKUP(Tabelle_ExterneDaten_111[[#This Row],[FXResetFXIndexLU]],FXResetFXIndexLookup,2,FALSE),"")</f>
        <v/>
      </c>
      <c r="AG77" s="2" t="e">
        <f>IF(Tabelle_ExterneDaten_111[[#This Row],[FloatingLegIndexNameLU]]&lt;&gt;"",VLOOKUP(Tabelle_ExterneDaten_111[[#This Row],[FloatingLegIndexNameLU]],FloatingLegIndexNameLookup,2,FALSE),"")</f>
        <v>#N/A</v>
      </c>
      <c r="AH77" s="2" t="str">
        <f>IF(Tabelle_ExterneDaten_111[[#This Row],[FloatingLegIsInArrearsLU]]&lt;&gt;"",VLOOKUP(Tabelle_ExterneDaten_111[[#This Row],[FloatingLegIsInArrearsLU]],FloatingLegIsInArrearsLookup,2,FALSE),"")</f>
        <v/>
      </c>
      <c r="AI77" s="2" t="str">
        <f>IF(Tabelle_ExterneDaten_111[[#This Row],[FloatingLegIsAveragedLU]]&lt;&gt;"",VLOOKUP(Tabelle_ExterneDaten_111[[#This Row],[FloatingLegIsAveragedLU]],FloatingLegIsAveragedLookup,2,FALSE),"")</f>
        <v/>
      </c>
      <c r="AJ77" s="2" t="str">
        <f>IF(Tabelle_ExterneDaten_111[[#This Row],[FloatingLegIsNotResettingXCCYLU]]&lt;&gt;"",VLOOKUP(Tabelle_ExterneDaten_111[[#This Row],[FloatingLegIsNotResettingXCCYLU]],FloatingLegIsNotResettingXCCYLookup,2,FALSE),"")</f>
        <v/>
      </c>
    </row>
    <row r="78" spans="2:36" x14ac:dyDescent="0.25">
      <c r="B78" s="2">
        <v>10005</v>
      </c>
      <c r="C78" s="2" t="s">
        <v>201</v>
      </c>
      <c r="D78" s="2" t="s">
        <v>330</v>
      </c>
      <c r="E78" s="2" t="s">
        <v>380</v>
      </c>
      <c r="F78" s="2" t="s">
        <v>307</v>
      </c>
      <c r="G78" s="2" t="s">
        <v>385</v>
      </c>
      <c r="H78" s="2" t="s">
        <v>388</v>
      </c>
      <c r="I78" s="2"/>
      <c r="J78" s="2"/>
      <c r="K78" s="2"/>
      <c r="L78" s="2"/>
      <c r="M78" s="2"/>
      <c r="N78" s="2"/>
      <c r="O78" s="2"/>
      <c r="P78" s="2" t="s">
        <v>393</v>
      </c>
      <c r="Q78" s="2"/>
      <c r="R78" s="2"/>
      <c r="S78" s="2"/>
      <c r="T78" s="2"/>
      <c r="U78" s="2"/>
      <c r="V78" s="2" t="e">
        <f>IF(Tabelle_ExterneDaten_111[[#This Row],[TradeIdLU]]&lt;&gt;"",VLOOKUP(Tabelle_ExterneDaten_111[[#This Row],[TradeIdLU]],TradeIdLookup,2,FALSE),"")</f>
        <v>#N/A</v>
      </c>
      <c r="W78" s="2" t="e">
        <f>IF(Tabelle_ExterneDaten_111[[#This Row],[PayerLU]]&lt;&gt;"",VLOOKUP(Tabelle_ExterneDaten_111[[#This Row],[PayerLU]],PayerLookup,2,FALSE),"")</f>
        <v>#N/A</v>
      </c>
      <c r="X78" s="2" t="e">
        <f>IF(Tabelle_ExterneDaten_111[[#This Row],[LegTypeLU]]&lt;&gt;"",VLOOKUP(Tabelle_ExterneDaten_111[[#This Row],[LegTypeLU]],LegTypeLookup,2,FALSE),"")</f>
        <v>#N/A</v>
      </c>
      <c r="Y78" s="2" t="e">
        <f>IF(Tabelle_ExterneDaten_111[[#This Row],[CurrencyLU]]&lt;&gt;"",VLOOKUP(Tabelle_ExterneDaten_111[[#This Row],[CurrencyLU]],CurrencyLookup,2,FALSE),"")</f>
        <v>#N/A</v>
      </c>
      <c r="Z78" s="2" t="e">
        <f>IF(Tabelle_ExterneDaten_111[[#This Row],[PaymentConventionLU]]&lt;&gt;"",VLOOKUP(Tabelle_ExterneDaten_111[[#This Row],[PaymentConventionLU]],PaymentConventionLookup,2,FALSE),"")</f>
        <v>#N/A</v>
      </c>
      <c r="AA78" s="2" t="e">
        <f>IF(Tabelle_ExterneDaten_111[[#This Row],[DayCounterLU]]&lt;&gt;"",VLOOKUP(Tabelle_ExterneDaten_111[[#This Row],[DayCounterLU]],DayCounterLookup,2,FALSE),"")</f>
        <v>#N/A</v>
      </c>
      <c r="AB78" s="2" t="str">
        <f>IF(Tabelle_ExterneDaten_111[[#This Row],[NotionalInitialExchangeLU]]&lt;&gt;"",VLOOKUP(Tabelle_ExterneDaten_111[[#This Row],[NotionalInitialExchangeLU]],NotionalInitialExchangeLookup,2,FALSE),"")</f>
        <v/>
      </c>
      <c r="AC78" s="2" t="str">
        <f>IF(Tabelle_ExterneDaten_111[[#This Row],[NotionalFinalExchangeLU]]&lt;&gt;"",VLOOKUP(Tabelle_ExterneDaten_111[[#This Row],[NotionalFinalExchangeLU]],NotionalFinalExchangeLookup,2,FALSE),"")</f>
        <v/>
      </c>
      <c r="AD78" s="2" t="str">
        <f>IF(Tabelle_ExterneDaten_111[[#This Row],[NotionalAmortizingExchangeLU]]&lt;&gt;"",VLOOKUP(Tabelle_ExterneDaten_111[[#This Row],[NotionalAmortizingExchangeLU]],NotionalAmortizingExchangeLookup,2,FALSE),"")</f>
        <v/>
      </c>
      <c r="AE78" s="2" t="str">
        <f>IF(Tabelle_ExterneDaten_111[[#This Row],[FXResetForeignCurrencyLU]]&lt;&gt;"",VLOOKUP(Tabelle_ExterneDaten_111[[#This Row],[FXResetForeignCurrencyLU]],FXResetForeignCurrencyLookup,2,FALSE),"")</f>
        <v/>
      </c>
      <c r="AF78" s="2" t="str">
        <f>IF(Tabelle_ExterneDaten_111[[#This Row],[FXResetFXIndexLU]]&lt;&gt;"",VLOOKUP(Tabelle_ExterneDaten_111[[#This Row],[FXResetFXIndexLU]],FXResetFXIndexLookup,2,FALSE),"")</f>
        <v/>
      </c>
      <c r="AG78" s="2" t="e">
        <f>IF(Tabelle_ExterneDaten_111[[#This Row],[FloatingLegIndexNameLU]]&lt;&gt;"",VLOOKUP(Tabelle_ExterneDaten_111[[#This Row],[FloatingLegIndexNameLU]],FloatingLegIndexNameLookup,2,FALSE),"")</f>
        <v>#N/A</v>
      </c>
      <c r="AH78" s="2" t="str">
        <f>IF(Tabelle_ExterneDaten_111[[#This Row],[FloatingLegIsInArrearsLU]]&lt;&gt;"",VLOOKUP(Tabelle_ExterneDaten_111[[#This Row],[FloatingLegIsInArrearsLU]],FloatingLegIsInArrearsLookup,2,FALSE),"")</f>
        <v/>
      </c>
      <c r="AI78" s="2" t="str">
        <f>IF(Tabelle_ExterneDaten_111[[#This Row],[FloatingLegIsAveragedLU]]&lt;&gt;"",VLOOKUP(Tabelle_ExterneDaten_111[[#This Row],[FloatingLegIsAveragedLU]],FloatingLegIsAveragedLookup,2,FALSE),"")</f>
        <v/>
      </c>
      <c r="AJ78" s="2" t="str">
        <f>IF(Tabelle_ExterneDaten_111[[#This Row],[FloatingLegIsNotResettingXCCYLU]]&lt;&gt;"",VLOOKUP(Tabelle_ExterneDaten_111[[#This Row],[FloatingLegIsNotResettingXCCYLU]],FloatingLegIsNotResettingXCCYLookup,2,FALSE),"")</f>
        <v/>
      </c>
    </row>
    <row r="79" spans="2:36" x14ac:dyDescent="0.25">
      <c r="B79" s="2">
        <v>10006</v>
      </c>
      <c r="C79" s="2" t="s">
        <v>201</v>
      </c>
      <c r="D79" s="2" t="s">
        <v>329</v>
      </c>
      <c r="E79" s="2" t="s">
        <v>379</v>
      </c>
      <c r="F79" s="2" t="s">
        <v>307</v>
      </c>
      <c r="G79" s="2" t="s">
        <v>385</v>
      </c>
      <c r="H79" s="2" t="s">
        <v>392</v>
      </c>
      <c r="I79" s="2"/>
      <c r="J79" s="2"/>
      <c r="K79" s="2"/>
      <c r="L79" s="2"/>
      <c r="M79" s="2"/>
      <c r="N79" s="2"/>
      <c r="O79" s="2"/>
      <c r="P79" s="2"/>
      <c r="Q79" s="2"/>
      <c r="R79" s="2"/>
      <c r="S79" s="2"/>
      <c r="T79" s="2"/>
      <c r="U79" s="2"/>
      <c r="V79" s="2" t="e">
        <f>IF(Tabelle_ExterneDaten_111[[#This Row],[TradeIdLU]]&lt;&gt;"",VLOOKUP(Tabelle_ExterneDaten_111[[#This Row],[TradeIdLU]],TradeIdLookup,2,FALSE),"")</f>
        <v>#N/A</v>
      </c>
      <c r="W79" s="2" t="e">
        <f>IF(Tabelle_ExterneDaten_111[[#This Row],[PayerLU]]&lt;&gt;"",VLOOKUP(Tabelle_ExterneDaten_111[[#This Row],[PayerLU]],PayerLookup,2,FALSE),"")</f>
        <v>#N/A</v>
      </c>
      <c r="X79" s="2" t="e">
        <f>IF(Tabelle_ExterneDaten_111[[#This Row],[LegTypeLU]]&lt;&gt;"",VLOOKUP(Tabelle_ExterneDaten_111[[#This Row],[LegTypeLU]],LegTypeLookup,2,FALSE),"")</f>
        <v>#N/A</v>
      </c>
      <c r="Y79" s="2" t="e">
        <f>IF(Tabelle_ExterneDaten_111[[#This Row],[CurrencyLU]]&lt;&gt;"",VLOOKUP(Tabelle_ExterneDaten_111[[#This Row],[CurrencyLU]],CurrencyLookup,2,FALSE),"")</f>
        <v>#N/A</v>
      </c>
      <c r="Z79" s="2" t="e">
        <f>IF(Tabelle_ExterneDaten_111[[#This Row],[PaymentConventionLU]]&lt;&gt;"",VLOOKUP(Tabelle_ExterneDaten_111[[#This Row],[PaymentConventionLU]],PaymentConventionLookup,2,FALSE),"")</f>
        <v>#N/A</v>
      </c>
      <c r="AA79" s="2" t="e">
        <f>IF(Tabelle_ExterneDaten_111[[#This Row],[DayCounterLU]]&lt;&gt;"",VLOOKUP(Tabelle_ExterneDaten_111[[#This Row],[DayCounterLU]],DayCounterLookup,2,FALSE),"")</f>
        <v>#N/A</v>
      </c>
      <c r="AB79" s="2" t="str">
        <f>IF(Tabelle_ExterneDaten_111[[#This Row],[NotionalInitialExchangeLU]]&lt;&gt;"",VLOOKUP(Tabelle_ExterneDaten_111[[#This Row],[NotionalInitialExchangeLU]],NotionalInitialExchangeLookup,2,FALSE),"")</f>
        <v/>
      </c>
      <c r="AC79" s="2" t="str">
        <f>IF(Tabelle_ExterneDaten_111[[#This Row],[NotionalFinalExchangeLU]]&lt;&gt;"",VLOOKUP(Tabelle_ExterneDaten_111[[#This Row],[NotionalFinalExchangeLU]],NotionalFinalExchangeLookup,2,FALSE),"")</f>
        <v/>
      </c>
      <c r="AD79" s="2" t="str">
        <f>IF(Tabelle_ExterneDaten_111[[#This Row],[NotionalAmortizingExchangeLU]]&lt;&gt;"",VLOOKUP(Tabelle_ExterneDaten_111[[#This Row],[NotionalAmortizingExchangeLU]],NotionalAmortizingExchangeLookup,2,FALSE),"")</f>
        <v/>
      </c>
      <c r="AE79" s="2" t="str">
        <f>IF(Tabelle_ExterneDaten_111[[#This Row],[FXResetForeignCurrencyLU]]&lt;&gt;"",VLOOKUP(Tabelle_ExterneDaten_111[[#This Row],[FXResetForeignCurrencyLU]],FXResetForeignCurrencyLookup,2,FALSE),"")</f>
        <v/>
      </c>
      <c r="AF79" s="2" t="str">
        <f>IF(Tabelle_ExterneDaten_111[[#This Row],[FXResetFXIndexLU]]&lt;&gt;"",VLOOKUP(Tabelle_ExterneDaten_111[[#This Row],[FXResetFXIndexLU]],FXResetFXIndexLookup,2,FALSE),"")</f>
        <v/>
      </c>
      <c r="AG79" s="2" t="str">
        <f>IF(Tabelle_ExterneDaten_111[[#This Row],[FloatingLegIndexNameLU]]&lt;&gt;"",VLOOKUP(Tabelle_ExterneDaten_111[[#This Row],[FloatingLegIndexNameLU]],FloatingLegIndexNameLookup,2,FALSE),"")</f>
        <v/>
      </c>
      <c r="AH79" s="2" t="str">
        <f>IF(Tabelle_ExterneDaten_111[[#This Row],[FloatingLegIsInArrearsLU]]&lt;&gt;"",VLOOKUP(Tabelle_ExterneDaten_111[[#This Row],[FloatingLegIsInArrearsLU]],FloatingLegIsInArrearsLookup,2,FALSE),"")</f>
        <v/>
      </c>
      <c r="AI79" s="2" t="str">
        <f>IF(Tabelle_ExterneDaten_111[[#This Row],[FloatingLegIsAveragedLU]]&lt;&gt;"",VLOOKUP(Tabelle_ExterneDaten_111[[#This Row],[FloatingLegIsAveragedLU]],FloatingLegIsAveragedLookup,2,FALSE),"")</f>
        <v/>
      </c>
      <c r="AJ79" s="2" t="str">
        <f>IF(Tabelle_ExterneDaten_111[[#This Row],[FloatingLegIsNotResettingXCCYLU]]&lt;&gt;"",VLOOKUP(Tabelle_ExterneDaten_111[[#This Row],[FloatingLegIsNotResettingXCCYLU]],FloatingLegIsNotResettingXCCYLookup,2,FALSE),"")</f>
        <v/>
      </c>
    </row>
    <row r="80" spans="2:36" x14ac:dyDescent="0.25">
      <c r="B80" s="2">
        <v>11001</v>
      </c>
      <c r="C80" s="2" t="s">
        <v>205</v>
      </c>
      <c r="D80" s="2" t="s">
        <v>329</v>
      </c>
      <c r="E80" s="2" t="s">
        <v>379</v>
      </c>
      <c r="F80" s="2" t="s">
        <v>307</v>
      </c>
      <c r="G80" s="2" t="s">
        <v>382</v>
      </c>
      <c r="H80" s="2" t="s">
        <v>387</v>
      </c>
      <c r="I80" s="2"/>
      <c r="J80" s="2"/>
      <c r="K80" s="2"/>
      <c r="L80" s="2"/>
      <c r="M80" s="2"/>
      <c r="N80" s="2"/>
      <c r="O80" s="2"/>
      <c r="P80" s="2"/>
      <c r="Q80" s="2"/>
      <c r="R80" s="2"/>
      <c r="S80" s="2"/>
      <c r="T80" s="2"/>
      <c r="U80" s="2"/>
      <c r="V80" s="2" t="e">
        <f>IF(Tabelle_ExterneDaten_111[[#This Row],[TradeIdLU]]&lt;&gt;"",VLOOKUP(Tabelle_ExterneDaten_111[[#This Row],[TradeIdLU]],TradeIdLookup,2,FALSE),"")</f>
        <v>#N/A</v>
      </c>
      <c r="W80" s="2" t="e">
        <f>IF(Tabelle_ExterneDaten_111[[#This Row],[PayerLU]]&lt;&gt;"",VLOOKUP(Tabelle_ExterneDaten_111[[#This Row],[PayerLU]],PayerLookup,2,FALSE),"")</f>
        <v>#N/A</v>
      </c>
      <c r="X80" s="2" t="e">
        <f>IF(Tabelle_ExterneDaten_111[[#This Row],[LegTypeLU]]&lt;&gt;"",VLOOKUP(Tabelle_ExterneDaten_111[[#This Row],[LegTypeLU]],LegTypeLookup,2,FALSE),"")</f>
        <v>#N/A</v>
      </c>
      <c r="Y80" s="2" t="e">
        <f>IF(Tabelle_ExterneDaten_111[[#This Row],[CurrencyLU]]&lt;&gt;"",VLOOKUP(Tabelle_ExterneDaten_111[[#This Row],[CurrencyLU]],CurrencyLookup,2,FALSE),"")</f>
        <v>#N/A</v>
      </c>
      <c r="Z80" s="2" t="e">
        <f>IF(Tabelle_ExterneDaten_111[[#This Row],[PaymentConventionLU]]&lt;&gt;"",VLOOKUP(Tabelle_ExterneDaten_111[[#This Row],[PaymentConventionLU]],PaymentConventionLookup,2,FALSE),"")</f>
        <v>#N/A</v>
      </c>
      <c r="AA80" s="2" t="e">
        <f>IF(Tabelle_ExterneDaten_111[[#This Row],[DayCounterLU]]&lt;&gt;"",VLOOKUP(Tabelle_ExterneDaten_111[[#This Row],[DayCounterLU]],DayCounterLookup,2,FALSE),"")</f>
        <v>#N/A</v>
      </c>
      <c r="AB80" s="2" t="str">
        <f>IF(Tabelle_ExterneDaten_111[[#This Row],[NotionalInitialExchangeLU]]&lt;&gt;"",VLOOKUP(Tabelle_ExterneDaten_111[[#This Row],[NotionalInitialExchangeLU]],NotionalInitialExchangeLookup,2,FALSE),"")</f>
        <v/>
      </c>
      <c r="AC80" s="2" t="str">
        <f>IF(Tabelle_ExterneDaten_111[[#This Row],[NotionalFinalExchangeLU]]&lt;&gt;"",VLOOKUP(Tabelle_ExterneDaten_111[[#This Row],[NotionalFinalExchangeLU]],NotionalFinalExchangeLookup,2,FALSE),"")</f>
        <v/>
      </c>
      <c r="AD80" s="2" t="str">
        <f>IF(Tabelle_ExterneDaten_111[[#This Row],[NotionalAmortizingExchangeLU]]&lt;&gt;"",VLOOKUP(Tabelle_ExterneDaten_111[[#This Row],[NotionalAmortizingExchangeLU]],NotionalAmortizingExchangeLookup,2,FALSE),"")</f>
        <v/>
      </c>
      <c r="AE80" s="2" t="str">
        <f>IF(Tabelle_ExterneDaten_111[[#This Row],[FXResetForeignCurrencyLU]]&lt;&gt;"",VLOOKUP(Tabelle_ExterneDaten_111[[#This Row],[FXResetForeignCurrencyLU]],FXResetForeignCurrencyLookup,2,FALSE),"")</f>
        <v/>
      </c>
      <c r="AF80" s="2" t="str">
        <f>IF(Tabelle_ExterneDaten_111[[#This Row],[FXResetFXIndexLU]]&lt;&gt;"",VLOOKUP(Tabelle_ExterneDaten_111[[#This Row],[FXResetFXIndexLU]],FXResetFXIndexLookup,2,FALSE),"")</f>
        <v/>
      </c>
      <c r="AG80" s="2" t="str">
        <f>IF(Tabelle_ExterneDaten_111[[#This Row],[FloatingLegIndexNameLU]]&lt;&gt;"",VLOOKUP(Tabelle_ExterneDaten_111[[#This Row],[FloatingLegIndexNameLU]],FloatingLegIndexNameLookup,2,FALSE),"")</f>
        <v/>
      </c>
      <c r="AH80" s="2" t="str">
        <f>IF(Tabelle_ExterneDaten_111[[#This Row],[FloatingLegIsInArrearsLU]]&lt;&gt;"",VLOOKUP(Tabelle_ExterneDaten_111[[#This Row],[FloatingLegIsInArrearsLU]],FloatingLegIsInArrearsLookup,2,FALSE),"")</f>
        <v/>
      </c>
      <c r="AI80" s="2" t="str">
        <f>IF(Tabelle_ExterneDaten_111[[#This Row],[FloatingLegIsAveragedLU]]&lt;&gt;"",VLOOKUP(Tabelle_ExterneDaten_111[[#This Row],[FloatingLegIsAveragedLU]],FloatingLegIsAveragedLookup,2,FALSE),"")</f>
        <v/>
      </c>
      <c r="AJ80" s="2" t="str">
        <f>IF(Tabelle_ExterneDaten_111[[#This Row],[FloatingLegIsNotResettingXCCYLU]]&lt;&gt;"",VLOOKUP(Tabelle_ExterneDaten_111[[#This Row],[FloatingLegIsNotResettingXCCYLU]],FloatingLegIsNotResettingXCCYLookup,2,FALSE),"")</f>
        <v/>
      </c>
    </row>
    <row r="81" spans="2:36" x14ac:dyDescent="0.25">
      <c r="B81" s="2">
        <v>11002</v>
      </c>
      <c r="C81" s="2" t="s">
        <v>205</v>
      </c>
      <c r="D81" s="2" t="s">
        <v>330</v>
      </c>
      <c r="E81" s="2" t="s">
        <v>380</v>
      </c>
      <c r="F81" s="2" t="s">
        <v>307</v>
      </c>
      <c r="G81" s="2" t="s">
        <v>384</v>
      </c>
      <c r="H81" s="2" t="s">
        <v>388</v>
      </c>
      <c r="I81" s="2"/>
      <c r="J81" s="2"/>
      <c r="K81" s="2"/>
      <c r="L81" s="2"/>
      <c r="M81" s="2"/>
      <c r="N81" s="2"/>
      <c r="O81" s="2"/>
      <c r="P81" s="2" t="s">
        <v>394</v>
      </c>
      <c r="Q81" s="2" t="s">
        <v>329</v>
      </c>
      <c r="R81" s="2">
        <v>2</v>
      </c>
      <c r="S81" s="2"/>
      <c r="T81" s="2"/>
      <c r="U81" s="2"/>
      <c r="V81" s="2" t="e">
        <f>IF(Tabelle_ExterneDaten_111[[#This Row],[TradeIdLU]]&lt;&gt;"",VLOOKUP(Tabelle_ExterneDaten_111[[#This Row],[TradeIdLU]],TradeIdLookup,2,FALSE),"")</f>
        <v>#N/A</v>
      </c>
      <c r="W81" s="2" t="e">
        <f>IF(Tabelle_ExterneDaten_111[[#This Row],[PayerLU]]&lt;&gt;"",VLOOKUP(Tabelle_ExterneDaten_111[[#This Row],[PayerLU]],PayerLookup,2,FALSE),"")</f>
        <v>#N/A</v>
      </c>
      <c r="X81" s="2" t="e">
        <f>IF(Tabelle_ExterneDaten_111[[#This Row],[LegTypeLU]]&lt;&gt;"",VLOOKUP(Tabelle_ExterneDaten_111[[#This Row],[LegTypeLU]],LegTypeLookup,2,FALSE),"")</f>
        <v>#N/A</v>
      </c>
      <c r="Y81" s="2" t="e">
        <f>IF(Tabelle_ExterneDaten_111[[#This Row],[CurrencyLU]]&lt;&gt;"",VLOOKUP(Tabelle_ExterneDaten_111[[#This Row],[CurrencyLU]],CurrencyLookup,2,FALSE),"")</f>
        <v>#N/A</v>
      </c>
      <c r="Z81" s="2" t="e">
        <f>IF(Tabelle_ExterneDaten_111[[#This Row],[PaymentConventionLU]]&lt;&gt;"",VLOOKUP(Tabelle_ExterneDaten_111[[#This Row],[PaymentConventionLU]],PaymentConventionLookup,2,FALSE),"")</f>
        <v>#N/A</v>
      </c>
      <c r="AA81" s="2" t="e">
        <f>IF(Tabelle_ExterneDaten_111[[#This Row],[DayCounterLU]]&lt;&gt;"",VLOOKUP(Tabelle_ExterneDaten_111[[#This Row],[DayCounterLU]],DayCounterLookup,2,FALSE),"")</f>
        <v>#N/A</v>
      </c>
      <c r="AB81" s="2" t="str">
        <f>IF(Tabelle_ExterneDaten_111[[#This Row],[NotionalInitialExchangeLU]]&lt;&gt;"",VLOOKUP(Tabelle_ExterneDaten_111[[#This Row],[NotionalInitialExchangeLU]],NotionalInitialExchangeLookup,2,FALSE),"")</f>
        <v/>
      </c>
      <c r="AC81" s="2" t="str">
        <f>IF(Tabelle_ExterneDaten_111[[#This Row],[NotionalFinalExchangeLU]]&lt;&gt;"",VLOOKUP(Tabelle_ExterneDaten_111[[#This Row],[NotionalFinalExchangeLU]],NotionalFinalExchangeLookup,2,FALSE),"")</f>
        <v/>
      </c>
      <c r="AD81" s="2" t="str">
        <f>IF(Tabelle_ExterneDaten_111[[#This Row],[NotionalAmortizingExchangeLU]]&lt;&gt;"",VLOOKUP(Tabelle_ExterneDaten_111[[#This Row],[NotionalAmortizingExchangeLU]],NotionalAmortizingExchangeLookup,2,FALSE),"")</f>
        <v/>
      </c>
      <c r="AE81" s="2" t="str">
        <f>IF(Tabelle_ExterneDaten_111[[#This Row],[FXResetForeignCurrencyLU]]&lt;&gt;"",VLOOKUP(Tabelle_ExterneDaten_111[[#This Row],[FXResetForeignCurrencyLU]],FXResetForeignCurrencyLookup,2,FALSE),"")</f>
        <v/>
      </c>
      <c r="AF81" s="2" t="str">
        <f>IF(Tabelle_ExterneDaten_111[[#This Row],[FXResetFXIndexLU]]&lt;&gt;"",VLOOKUP(Tabelle_ExterneDaten_111[[#This Row],[FXResetFXIndexLU]],FXResetFXIndexLookup,2,FALSE),"")</f>
        <v/>
      </c>
      <c r="AG81" s="2" t="e">
        <f>IF(Tabelle_ExterneDaten_111[[#This Row],[FloatingLegIndexNameLU]]&lt;&gt;"",VLOOKUP(Tabelle_ExterneDaten_111[[#This Row],[FloatingLegIndexNameLU]],FloatingLegIndexNameLookup,2,FALSE),"")</f>
        <v>#N/A</v>
      </c>
      <c r="AH81" s="2" t="e">
        <f>IF(Tabelle_ExterneDaten_111[[#This Row],[FloatingLegIsInArrearsLU]]&lt;&gt;"",VLOOKUP(Tabelle_ExterneDaten_111[[#This Row],[FloatingLegIsInArrearsLU]],FloatingLegIsInArrearsLookup,2,FALSE),"")</f>
        <v>#N/A</v>
      </c>
      <c r="AI81" s="2" t="str">
        <f>IF(Tabelle_ExterneDaten_111[[#This Row],[FloatingLegIsAveragedLU]]&lt;&gt;"",VLOOKUP(Tabelle_ExterneDaten_111[[#This Row],[FloatingLegIsAveragedLU]],FloatingLegIsAveragedLookup,2,FALSE),"")</f>
        <v/>
      </c>
      <c r="AJ81" s="2" t="str">
        <f>IF(Tabelle_ExterneDaten_111[[#This Row],[FloatingLegIsNotResettingXCCYLU]]&lt;&gt;"",VLOOKUP(Tabelle_ExterneDaten_111[[#This Row],[FloatingLegIsNotResettingXCCYLU]],FloatingLegIsNotResettingXCCYLookup,2,FALSE),"")</f>
        <v/>
      </c>
    </row>
    <row r="82" spans="2:36" x14ac:dyDescent="0.25">
      <c r="B82" s="2">
        <v>15001</v>
      </c>
      <c r="C82" s="2" t="s">
        <v>213</v>
      </c>
      <c r="D82" s="2" t="s">
        <v>329</v>
      </c>
      <c r="E82" s="2" t="s">
        <v>379</v>
      </c>
      <c r="F82" s="2" t="s">
        <v>307</v>
      </c>
      <c r="G82" s="2" t="s">
        <v>382</v>
      </c>
      <c r="H82" s="2" t="s">
        <v>387</v>
      </c>
      <c r="I82" s="2"/>
      <c r="J82" s="2"/>
      <c r="K82" s="2"/>
      <c r="L82" s="2"/>
      <c r="M82" s="2"/>
      <c r="N82" s="2"/>
      <c r="O82" s="2"/>
      <c r="P82" s="2"/>
      <c r="Q82" s="2"/>
      <c r="R82" s="2"/>
      <c r="S82" s="2"/>
      <c r="T82" s="2"/>
      <c r="U82" s="2"/>
      <c r="V82" s="2" t="e">
        <f>IF(Tabelle_ExterneDaten_111[[#This Row],[TradeIdLU]]&lt;&gt;"",VLOOKUP(Tabelle_ExterneDaten_111[[#This Row],[TradeIdLU]],TradeIdLookup,2,FALSE),"")</f>
        <v>#N/A</v>
      </c>
      <c r="W82" s="2" t="e">
        <f>IF(Tabelle_ExterneDaten_111[[#This Row],[PayerLU]]&lt;&gt;"",VLOOKUP(Tabelle_ExterneDaten_111[[#This Row],[PayerLU]],PayerLookup,2,FALSE),"")</f>
        <v>#N/A</v>
      </c>
      <c r="X82" s="2" t="e">
        <f>IF(Tabelle_ExterneDaten_111[[#This Row],[LegTypeLU]]&lt;&gt;"",VLOOKUP(Tabelle_ExterneDaten_111[[#This Row],[LegTypeLU]],LegTypeLookup,2,FALSE),"")</f>
        <v>#N/A</v>
      </c>
      <c r="Y82" s="2" t="e">
        <f>IF(Tabelle_ExterneDaten_111[[#This Row],[CurrencyLU]]&lt;&gt;"",VLOOKUP(Tabelle_ExterneDaten_111[[#This Row],[CurrencyLU]],CurrencyLookup,2,FALSE),"")</f>
        <v>#N/A</v>
      </c>
      <c r="Z82" s="2" t="e">
        <f>IF(Tabelle_ExterneDaten_111[[#This Row],[PaymentConventionLU]]&lt;&gt;"",VLOOKUP(Tabelle_ExterneDaten_111[[#This Row],[PaymentConventionLU]],PaymentConventionLookup,2,FALSE),"")</f>
        <v>#N/A</v>
      </c>
      <c r="AA82" s="2" t="e">
        <f>IF(Tabelle_ExterneDaten_111[[#This Row],[DayCounterLU]]&lt;&gt;"",VLOOKUP(Tabelle_ExterneDaten_111[[#This Row],[DayCounterLU]],DayCounterLookup,2,FALSE),"")</f>
        <v>#N/A</v>
      </c>
      <c r="AB82" s="2" t="str">
        <f>IF(Tabelle_ExterneDaten_111[[#This Row],[NotionalInitialExchangeLU]]&lt;&gt;"",VLOOKUP(Tabelle_ExterneDaten_111[[#This Row],[NotionalInitialExchangeLU]],NotionalInitialExchangeLookup,2,FALSE),"")</f>
        <v/>
      </c>
      <c r="AC82" s="2" t="str">
        <f>IF(Tabelle_ExterneDaten_111[[#This Row],[NotionalFinalExchangeLU]]&lt;&gt;"",VLOOKUP(Tabelle_ExterneDaten_111[[#This Row],[NotionalFinalExchangeLU]],NotionalFinalExchangeLookup,2,FALSE),"")</f>
        <v/>
      </c>
      <c r="AD82" s="2" t="str">
        <f>IF(Tabelle_ExterneDaten_111[[#This Row],[NotionalAmortizingExchangeLU]]&lt;&gt;"",VLOOKUP(Tabelle_ExterneDaten_111[[#This Row],[NotionalAmortizingExchangeLU]],NotionalAmortizingExchangeLookup,2,FALSE),"")</f>
        <v/>
      </c>
      <c r="AE82" s="2" t="str">
        <f>IF(Tabelle_ExterneDaten_111[[#This Row],[FXResetForeignCurrencyLU]]&lt;&gt;"",VLOOKUP(Tabelle_ExterneDaten_111[[#This Row],[FXResetForeignCurrencyLU]],FXResetForeignCurrencyLookup,2,FALSE),"")</f>
        <v/>
      </c>
      <c r="AF82" s="2" t="str">
        <f>IF(Tabelle_ExterneDaten_111[[#This Row],[FXResetFXIndexLU]]&lt;&gt;"",VLOOKUP(Tabelle_ExterneDaten_111[[#This Row],[FXResetFXIndexLU]],FXResetFXIndexLookup,2,FALSE),"")</f>
        <v/>
      </c>
      <c r="AG82" s="2" t="str">
        <f>IF(Tabelle_ExterneDaten_111[[#This Row],[FloatingLegIndexNameLU]]&lt;&gt;"",VLOOKUP(Tabelle_ExterneDaten_111[[#This Row],[FloatingLegIndexNameLU]],FloatingLegIndexNameLookup,2,FALSE),"")</f>
        <v/>
      </c>
      <c r="AH82" s="2" t="str">
        <f>IF(Tabelle_ExterneDaten_111[[#This Row],[FloatingLegIsInArrearsLU]]&lt;&gt;"",VLOOKUP(Tabelle_ExterneDaten_111[[#This Row],[FloatingLegIsInArrearsLU]],FloatingLegIsInArrearsLookup,2,FALSE),"")</f>
        <v/>
      </c>
      <c r="AI82" s="2" t="str">
        <f>IF(Tabelle_ExterneDaten_111[[#This Row],[FloatingLegIsAveragedLU]]&lt;&gt;"",VLOOKUP(Tabelle_ExterneDaten_111[[#This Row],[FloatingLegIsAveragedLU]],FloatingLegIsAveragedLookup,2,FALSE),"")</f>
        <v/>
      </c>
      <c r="AJ82" s="2" t="str">
        <f>IF(Tabelle_ExterneDaten_111[[#This Row],[FloatingLegIsNotResettingXCCYLU]]&lt;&gt;"",VLOOKUP(Tabelle_ExterneDaten_111[[#This Row],[FloatingLegIsNotResettingXCCYLU]],FloatingLegIsNotResettingXCCYLookup,2,FALSE),"")</f>
        <v/>
      </c>
    </row>
    <row r="83" spans="2:36" x14ac:dyDescent="0.25">
      <c r="B83" s="2">
        <v>15002</v>
      </c>
      <c r="C83" s="2" t="s">
        <v>213</v>
      </c>
      <c r="D83" s="2" t="s">
        <v>330</v>
      </c>
      <c r="E83" s="2" t="s">
        <v>380</v>
      </c>
      <c r="F83" s="2" t="s">
        <v>307</v>
      </c>
      <c r="G83" s="2" t="s">
        <v>384</v>
      </c>
      <c r="H83" s="2" t="s">
        <v>388</v>
      </c>
      <c r="I83" s="2"/>
      <c r="J83" s="2"/>
      <c r="K83" s="2"/>
      <c r="L83" s="2"/>
      <c r="M83" s="2"/>
      <c r="N83" s="2"/>
      <c r="O83" s="2"/>
      <c r="P83" s="2" t="s">
        <v>394</v>
      </c>
      <c r="Q83" s="2" t="s">
        <v>329</v>
      </c>
      <c r="R83" s="2">
        <v>2</v>
      </c>
      <c r="S83" s="2"/>
      <c r="T83" s="2"/>
      <c r="U83" s="2"/>
      <c r="V83" s="2" t="e">
        <f>IF(Tabelle_ExterneDaten_111[[#This Row],[TradeIdLU]]&lt;&gt;"",VLOOKUP(Tabelle_ExterneDaten_111[[#This Row],[TradeIdLU]],TradeIdLookup,2,FALSE),"")</f>
        <v>#N/A</v>
      </c>
      <c r="W83" s="2" t="e">
        <f>IF(Tabelle_ExterneDaten_111[[#This Row],[PayerLU]]&lt;&gt;"",VLOOKUP(Tabelle_ExterneDaten_111[[#This Row],[PayerLU]],PayerLookup,2,FALSE),"")</f>
        <v>#N/A</v>
      </c>
      <c r="X83" s="2" t="e">
        <f>IF(Tabelle_ExterneDaten_111[[#This Row],[LegTypeLU]]&lt;&gt;"",VLOOKUP(Tabelle_ExterneDaten_111[[#This Row],[LegTypeLU]],LegTypeLookup,2,FALSE),"")</f>
        <v>#N/A</v>
      </c>
      <c r="Y83" s="2" t="e">
        <f>IF(Tabelle_ExterneDaten_111[[#This Row],[CurrencyLU]]&lt;&gt;"",VLOOKUP(Tabelle_ExterneDaten_111[[#This Row],[CurrencyLU]],CurrencyLookup,2,FALSE),"")</f>
        <v>#N/A</v>
      </c>
      <c r="Z83" s="2" t="e">
        <f>IF(Tabelle_ExterneDaten_111[[#This Row],[PaymentConventionLU]]&lt;&gt;"",VLOOKUP(Tabelle_ExterneDaten_111[[#This Row],[PaymentConventionLU]],PaymentConventionLookup,2,FALSE),"")</f>
        <v>#N/A</v>
      </c>
      <c r="AA83" s="2" t="e">
        <f>IF(Tabelle_ExterneDaten_111[[#This Row],[DayCounterLU]]&lt;&gt;"",VLOOKUP(Tabelle_ExterneDaten_111[[#This Row],[DayCounterLU]],DayCounterLookup,2,FALSE),"")</f>
        <v>#N/A</v>
      </c>
      <c r="AB83" s="2" t="str">
        <f>IF(Tabelle_ExterneDaten_111[[#This Row],[NotionalInitialExchangeLU]]&lt;&gt;"",VLOOKUP(Tabelle_ExterneDaten_111[[#This Row],[NotionalInitialExchangeLU]],NotionalInitialExchangeLookup,2,FALSE),"")</f>
        <v/>
      </c>
      <c r="AC83" s="2" t="str">
        <f>IF(Tabelle_ExterneDaten_111[[#This Row],[NotionalFinalExchangeLU]]&lt;&gt;"",VLOOKUP(Tabelle_ExterneDaten_111[[#This Row],[NotionalFinalExchangeLU]],NotionalFinalExchangeLookup,2,FALSE),"")</f>
        <v/>
      </c>
      <c r="AD83" s="2" t="str">
        <f>IF(Tabelle_ExterneDaten_111[[#This Row],[NotionalAmortizingExchangeLU]]&lt;&gt;"",VLOOKUP(Tabelle_ExterneDaten_111[[#This Row],[NotionalAmortizingExchangeLU]],NotionalAmortizingExchangeLookup,2,FALSE),"")</f>
        <v/>
      </c>
      <c r="AE83" s="2" t="str">
        <f>IF(Tabelle_ExterneDaten_111[[#This Row],[FXResetForeignCurrencyLU]]&lt;&gt;"",VLOOKUP(Tabelle_ExterneDaten_111[[#This Row],[FXResetForeignCurrencyLU]],FXResetForeignCurrencyLookup,2,FALSE),"")</f>
        <v/>
      </c>
      <c r="AF83" s="2" t="str">
        <f>IF(Tabelle_ExterneDaten_111[[#This Row],[FXResetFXIndexLU]]&lt;&gt;"",VLOOKUP(Tabelle_ExterneDaten_111[[#This Row],[FXResetFXIndexLU]],FXResetFXIndexLookup,2,FALSE),"")</f>
        <v/>
      </c>
      <c r="AG83" s="2" t="e">
        <f>IF(Tabelle_ExterneDaten_111[[#This Row],[FloatingLegIndexNameLU]]&lt;&gt;"",VLOOKUP(Tabelle_ExterneDaten_111[[#This Row],[FloatingLegIndexNameLU]],FloatingLegIndexNameLookup,2,FALSE),"")</f>
        <v>#N/A</v>
      </c>
      <c r="AH83" s="2" t="e">
        <f>IF(Tabelle_ExterneDaten_111[[#This Row],[FloatingLegIsInArrearsLU]]&lt;&gt;"",VLOOKUP(Tabelle_ExterneDaten_111[[#This Row],[FloatingLegIsInArrearsLU]],FloatingLegIsInArrearsLookup,2,FALSE),"")</f>
        <v>#N/A</v>
      </c>
      <c r="AI83" s="2" t="str">
        <f>IF(Tabelle_ExterneDaten_111[[#This Row],[FloatingLegIsAveragedLU]]&lt;&gt;"",VLOOKUP(Tabelle_ExterneDaten_111[[#This Row],[FloatingLegIsAveragedLU]],FloatingLegIsAveragedLookup,2,FALSE),"")</f>
        <v/>
      </c>
      <c r="AJ83" s="2" t="str">
        <f>IF(Tabelle_ExterneDaten_111[[#This Row],[FloatingLegIsNotResettingXCCYLU]]&lt;&gt;"",VLOOKUP(Tabelle_ExterneDaten_111[[#This Row],[FloatingLegIsNotResettingXCCYLU]],FloatingLegIsNotResettingXCCYLookup,2,FALSE),"")</f>
        <v/>
      </c>
    </row>
    <row r="84" spans="2:36" x14ac:dyDescent="0.25">
      <c r="B84" s="2">
        <v>15003</v>
      </c>
      <c r="C84" s="2" t="s">
        <v>207</v>
      </c>
      <c r="D84" s="2" t="s">
        <v>329</v>
      </c>
      <c r="E84" s="2" t="s">
        <v>380</v>
      </c>
      <c r="F84" s="2" t="s">
        <v>309</v>
      </c>
      <c r="G84" s="2" t="s">
        <v>384</v>
      </c>
      <c r="H84" s="2" t="s">
        <v>388</v>
      </c>
      <c r="I84" s="2" t="s">
        <v>330</v>
      </c>
      <c r="J84" s="2" t="s">
        <v>330</v>
      </c>
      <c r="K84" s="2"/>
      <c r="L84" s="2"/>
      <c r="M84" s="2"/>
      <c r="N84" s="2"/>
      <c r="O84" s="2"/>
      <c r="P84" s="2" t="s">
        <v>399</v>
      </c>
      <c r="Q84" s="2" t="s">
        <v>329</v>
      </c>
      <c r="R84" s="2">
        <v>2</v>
      </c>
      <c r="S84" s="2"/>
      <c r="T84" s="2"/>
      <c r="U84" s="2"/>
      <c r="V84" s="2" t="e">
        <f>IF(Tabelle_ExterneDaten_111[[#This Row],[TradeIdLU]]&lt;&gt;"",VLOOKUP(Tabelle_ExterneDaten_111[[#This Row],[TradeIdLU]],TradeIdLookup,2,FALSE),"")</f>
        <v>#N/A</v>
      </c>
      <c r="W84" s="2" t="e">
        <f>IF(Tabelle_ExterneDaten_111[[#This Row],[PayerLU]]&lt;&gt;"",VLOOKUP(Tabelle_ExterneDaten_111[[#This Row],[PayerLU]],PayerLookup,2,FALSE),"")</f>
        <v>#N/A</v>
      </c>
      <c r="X84" s="2" t="e">
        <f>IF(Tabelle_ExterneDaten_111[[#This Row],[LegTypeLU]]&lt;&gt;"",VLOOKUP(Tabelle_ExterneDaten_111[[#This Row],[LegTypeLU]],LegTypeLookup,2,FALSE),"")</f>
        <v>#N/A</v>
      </c>
      <c r="Y84" s="2" t="e">
        <f>IF(Tabelle_ExterneDaten_111[[#This Row],[CurrencyLU]]&lt;&gt;"",VLOOKUP(Tabelle_ExterneDaten_111[[#This Row],[CurrencyLU]],CurrencyLookup,2,FALSE),"")</f>
        <v>#N/A</v>
      </c>
      <c r="Z84" s="2" t="e">
        <f>IF(Tabelle_ExterneDaten_111[[#This Row],[PaymentConventionLU]]&lt;&gt;"",VLOOKUP(Tabelle_ExterneDaten_111[[#This Row],[PaymentConventionLU]],PaymentConventionLookup,2,FALSE),"")</f>
        <v>#N/A</v>
      </c>
      <c r="AA84" s="2" t="e">
        <f>IF(Tabelle_ExterneDaten_111[[#This Row],[DayCounterLU]]&lt;&gt;"",VLOOKUP(Tabelle_ExterneDaten_111[[#This Row],[DayCounterLU]],DayCounterLookup,2,FALSE),"")</f>
        <v>#N/A</v>
      </c>
      <c r="AB84" s="2" t="e">
        <f>IF(Tabelle_ExterneDaten_111[[#This Row],[NotionalInitialExchangeLU]]&lt;&gt;"",VLOOKUP(Tabelle_ExterneDaten_111[[#This Row],[NotionalInitialExchangeLU]],NotionalInitialExchangeLookup,2,FALSE),"")</f>
        <v>#N/A</v>
      </c>
      <c r="AC84" s="2" t="e">
        <f>IF(Tabelle_ExterneDaten_111[[#This Row],[NotionalFinalExchangeLU]]&lt;&gt;"",VLOOKUP(Tabelle_ExterneDaten_111[[#This Row],[NotionalFinalExchangeLU]],NotionalFinalExchangeLookup,2,FALSE),"")</f>
        <v>#N/A</v>
      </c>
      <c r="AD84" s="2" t="str">
        <f>IF(Tabelle_ExterneDaten_111[[#This Row],[NotionalAmortizingExchangeLU]]&lt;&gt;"",VLOOKUP(Tabelle_ExterneDaten_111[[#This Row],[NotionalAmortizingExchangeLU]],NotionalAmortizingExchangeLookup,2,FALSE),"")</f>
        <v/>
      </c>
      <c r="AE84" s="2" t="str">
        <f>IF(Tabelle_ExterneDaten_111[[#This Row],[FXResetForeignCurrencyLU]]&lt;&gt;"",VLOOKUP(Tabelle_ExterneDaten_111[[#This Row],[FXResetForeignCurrencyLU]],FXResetForeignCurrencyLookup,2,FALSE),"")</f>
        <v/>
      </c>
      <c r="AF84" s="2" t="str">
        <f>IF(Tabelle_ExterneDaten_111[[#This Row],[FXResetFXIndexLU]]&lt;&gt;"",VLOOKUP(Tabelle_ExterneDaten_111[[#This Row],[FXResetFXIndexLU]],FXResetFXIndexLookup,2,FALSE),"")</f>
        <v/>
      </c>
      <c r="AG84" s="2" t="e">
        <f>IF(Tabelle_ExterneDaten_111[[#This Row],[FloatingLegIndexNameLU]]&lt;&gt;"",VLOOKUP(Tabelle_ExterneDaten_111[[#This Row],[FloatingLegIndexNameLU]],FloatingLegIndexNameLookup,2,FALSE),"")</f>
        <v>#N/A</v>
      </c>
      <c r="AH84" s="2" t="e">
        <f>IF(Tabelle_ExterneDaten_111[[#This Row],[FloatingLegIsInArrearsLU]]&lt;&gt;"",VLOOKUP(Tabelle_ExterneDaten_111[[#This Row],[FloatingLegIsInArrearsLU]],FloatingLegIsInArrearsLookup,2,FALSE),"")</f>
        <v>#N/A</v>
      </c>
      <c r="AI84" s="2" t="str">
        <f>IF(Tabelle_ExterneDaten_111[[#This Row],[FloatingLegIsAveragedLU]]&lt;&gt;"",VLOOKUP(Tabelle_ExterneDaten_111[[#This Row],[FloatingLegIsAveragedLU]],FloatingLegIsAveragedLookup,2,FALSE),"")</f>
        <v/>
      </c>
      <c r="AJ84" s="2" t="str">
        <f>IF(Tabelle_ExterneDaten_111[[#This Row],[FloatingLegIsNotResettingXCCYLU]]&lt;&gt;"",VLOOKUP(Tabelle_ExterneDaten_111[[#This Row],[FloatingLegIsNotResettingXCCYLU]],FloatingLegIsNotResettingXCCYLookup,2,FALSE),"")</f>
        <v/>
      </c>
    </row>
    <row r="85" spans="2:36" x14ac:dyDescent="0.25">
      <c r="B85" s="2">
        <v>15004</v>
      </c>
      <c r="C85" s="2" t="s">
        <v>207</v>
      </c>
      <c r="D85" s="2" t="s">
        <v>330</v>
      </c>
      <c r="E85" s="2" t="s">
        <v>380</v>
      </c>
      <c r="F85" s="2" t="s">
        <v>307</v>
      </c>
      <c r="G85" s="2" t="s">
        <v>384</v>
      </c>
      <c r="H85" s="2" t="s">
        <v>388</v>
      </c>
      <c r="I85" s="2" t="s">
        <v>330</v>
      </c>
      <c r="J85" s="2" t="s">
        <v>330</v>
      </c>
      <c r="K85" s="2"/>
      <c r="L85" s="2"/>
      <c r="M85" s="2"/>
      <c r="N85" s="2"/>
      <c r="O85" s="2"/>
      <c r="P85" s="2" t="s">
        <v>394</v>
      </c>
      <c r="Q85" s="2" t="s">
        <v>329</v>
      </c>
      <c r="R85" s="2">
        <v>2</v>
      </c>
      <c r="S85" s="2"/>
      <c r="T85" s="2"/>
      <c r="U85" s="2"/>
      <c r="V85" s="2" t="e">
        <f>IF(Tabelle_ExterneDaten_111[[#This Row],[TradeIdLU]]&lt;&gt;"",VLOOKUP(Tabelle_ExterneDaten_111[[#This Row],[TradeIdLU]],TradeIdLookup,2,FALSE),"")</f>
        <v>#N/A</v>
      </c>
      <c r="W85" s="2" t="e">
        <f>IF(Tabelle_ExterneDaten_111[[#This Row],[PayerLU]]&lt;&gt;"",VLOOKUP(Tabelle_ExterneDaten_111[[#This Row],[PayerLU]],PayerLookup,2,FALSE),"")</f>
        <v>#N/A</v>
      </c>
      <c r="X85" s="2" t="e">
        <f>IF(Tabelle_ExterneDaten_111[[#This Row],[LegTypeLU]]&lt;&gt;"",VLOOKUP(Tabelle_ExterneDaten_111[[#This Row],[LegTypeLU]],LegTypeLookup,2,FALSE),"")</f>
        <v>#N/A</v>
      </c>
      <c r="Y85" s="2" t="e">
        <f>IF(Tabelle_ExterneDaten_111[[#This Row],[CurrencyLU]]&lt;&gt;"",VLOOKUP(Tabelle_ExterneDaten_111[[#This Row],[CurrencyLU]],CurrencyLookup,2,FALSE),"")</f>
        <v>#N/A</v>
      </c>
      <c r="Z85" s="2" t="e">
        <f>IF(Tabelle_ExterneDaten_111[[#This Row],[PaymentConventionLU]]&lt;&gt;"",VLOOKUP(Tabelle_ExterneDaten_111[[#This Row],[PaymentConventionLU]],PaymentConventionLookup,2,FALSE),"")</f>
        <v>#N/A</v>
      </c>
      <c r="AA85" s="2" t="e">
        <f>IF(Tabelle_ExterneDaten_111[[#This Row],[DayCounterLU]]&lt;&gt;"",VLOOKUP(Tabelle_ExterneDaten_111[[#This Row],[DayCounterLU]],DayCounterLookup,2,FALSE),"")</f>
        <v>#N/A</v>
      </c>
      <c r="AB85" s="2" t="e">
        <f>IF(Tabelle_ExterneDaten_111[[#This Row],[NotionalInitialExchangeLU]]&lt;&gt;"",VLOOKUP(Tabelle_ExterneDaten_111[[#This Row],[NotionalInitialExchangeLU]],NotionalInitialExchangeLookup,2,FALSE),"")</f>
        <v>#N/A</v>
      </c>
      <c r="AC85" s="2" t="e">
        <f>IF(Tabelle_ExterneDaten_111[[#This Row],[NotionalFinalExchangeLU]]&lt;&gt;"",VLOOKUP(Tabelle_ExterneDaten_111[[#This Row],[NotionalFinalExchangeLU]],NotionalFinalExchangeLookup,2,FALSE),"")</f>
        <v>#N/A</v>
      </c>
      <c r="AD85" s="2" t="str">
        <f>IF(Tabelle_ExterneDaten_111[[#This Row],[NotionalAmortizingExchangeLU]]&lt;&gt;"",VLOOKUP(Tabelle_ExterneDaten_111[[#This Row],[NotionalAmortizingExchangeLU]],NotionalAmortizingExchangeLookup,2,FALSE),"")</f>
        <v/>
      </c>
      <c r="AE85" s="2" t="str">
        <f>IF(Tabelle_ExterneDaten_111[[#This Row],[FXResetForeignCurrencyLU]]&lt;&gt;"",VLOOKUP(Tabelle_ExterneDaten_111[[#This Row],[FXResetForeignCurrencyLU]],FXResetForeignCurrencyLookup,2,FALSE),"")</f>
        <v/>
      </c>
      <c r="AF85" s="2" t="str">
        <f>IF(Tabelle_ExterneDaten_111[[#This Row],[FXResetFXIndexLU]]&lt;&gt;"",VLOOKUP(Tabelle_ExterneDaten_111[[#This Row],[FXResetFXIndexLU]],FXResetFXIndexLookup,2,FALSE),"")</f>
        <v/>
      </c>
      <c r="AG85" s="2" t="e">
        <f>IF(Tabelle_ExterneDaten_111[[#This Row],[FloatingLegIndexNameLU]]&lt;&gt;"",VLOOKUP(Tabelle_ExterneDaten_111[[#This Row],[FloatingLegIndexNameLU]],FloatingLegIndexNameLookup,2,FALSE),"")</f>
        <v>#N/A</v>
      </c>
      <c r="AH85" s="2" t="e">
        <f>IF(Tabelle_ExterneDaten_111[[#This Row],[FloatingLegIsInArrearsLU]]&lt;&gt;"",VLOOKUP(Tabelle_ExterneDaten_111[[#This Row],[FloatingLegIsInArrearsLU]],FloatingLegIsInArrearsLookup,2,FALSE),"")</f>
        <v>#N/A</v>
      </c>
      <c r="AI85" s="2" t="str">
        <f>IF(Tabelle_ExterneDaten_111[[#This Row],[FloatingLegIsAveragedLU]]&lt;&gt;"",VLOOKUP(Tabelle_ExterneDaten_111[[#This Row],[FloatingLegIsAveragedLU]],FloatingLegIsAveragedLookup,2,FALSE),"")</f>
        <v/>
      </c>
      <c r="AJ85" s="2" t="str">
        <f>IF(Tabelle_ExterneDaten_111[[#This Row],[FloatingLegIsNotResettingXCCYLU]]&lt;&gt;"",VLOOKUP(Tabelle_ExterneDaten_111[[#This Row],[FloatingLegIsNotResettingXCCYLU]],FloatingLegIsNotResettingXCCYLookup,2,FALSE),"")</f>
        <v/>
      </c>
    </row>
    <row r="86" spans="2:36" x14ac:dyDescent="0.25">
      <c r="B86" s="2">
        <v>15005</v>
      </c>
      <c r="C86" s="2" t="s">
        <v>209</v>
      </c>
      <c r="D86" s="2" t="s">
        <v>329</v>
      </c>
      <c r="E86" s="2" t="s">
        <v>380</v>
      </c>
      <c r="F86" s="2" t="s">
        <v>309</v>
      </c>
      <c r="G86" s="2" t="s">
        <v>384</v>
      </c>
      <c r="H86" s="2" t="s">
        <v>388</v>
      </c>
      <c r="I86" s="2" t="s">
        <v>330</v>
      </c>
      <c r="J86" s="2" t="s">
        <v>330</v>
      </c>
      <c r="K86" s="2"/>
      <c r="L86" s="2"/>
      <c r="M86" s="2"/>
      <c r="N86" s="2"/>
      <c r="O86" s="2"/>
      <c r="P86" s="2" t="s">
        <v>399</v>
      </c>
      <c r="Q86" s="2" t="s">
        <v>329</v>
      </c>
      <c r="R86" s="2">
        <v>2</v>
      </c>
      <c r="S86" s="2"/>
      <c r="T86" s="2"/>
      <c r="U86" s="2"/>
      <c r="V86" s="2" t="e">
        <f>IF(Tabelle_ExterneDaten_111[[#This Row],[TradeIdLU]]&lt;&gt;"",VLOOKUP(Tabelle_ExterneDaten_111[[#This Row],[TradeIdLU]],TradeIdLookup,2,FALSE),"")</f>
        <v>#N/A</v>
      </c>
      <c r="W86" s="2" t="e">
        <f>IF(Tabelle_ExterneDaten_111[[#This Row],[PayerLU]]&lt;&gt;"",VLOOKUP(Tabelle_ExterneDaten_111[[#This Row],[PayerLU]],PayerLookup,2,FALSE),"")</f>
        <v>#N/A</v>
      </c>
      <c r="X86" s="2" t="e">
        <f>IF(Tabelle_ExterneDaten_111[[#This Row],[LegTypeLU]]&lt;&gt;"",VLOOKUP(Tabelle_ExterneDaten_111[[#This Row],[LegTypeLU]],LegTypeLookup,2,FALSE),"")</f>
        <v>#N/A</v>
      </c>
      <c r="Y86" s="2" t="e">
        <f>IF(Tabelle_ExterneDaten_111[[#This Row],[CurrencyLU]]&lt;&gt;"",VLOOKUP(Tabelle_ExterneDaten_111[[#This Row],[CurrencyLU]],CurrencyLookup,2,FALSE),"")</f>
        <v>#N/A</v>
      </c>
      <c r="Z86" s="2" t="e">
        <f>IF(Tabelle_ExterneDaten_111[[#This Row],[PaymentConventionLU]]&lt;&gt;"",VLOOKUP(Tabelle_ExterneDaten_111[[#This Row],[PaymentConventionLU]],PaymentConventionLookup,2,FALSE),"")</f>
        <v>#N/A</v>
      </c>
      <c r="AA86" s="2" t="e">
        <f>IF(Tabelle_ExterneDaten_111[[#This Row],[DayCounterLU]]&lt;&gt;"",VLOOKUP(Tabelle_ExterneDaten_111[[#This Row],[DayCounterLU]],DayCounterLookup,2,FALSE),"")</f>
        <v>#N/A</v>
      </c>
      <c r="AB86" s="2" t="e">
        <f>IF(Tabelle_ExterneDaten_111[[#This Row],[NotionalInitialExchangeLU]]&lt;&gt;"",VLOOKUP(Tabelle_ExterneDaten_111[[#This Row],[NotionalInitialExchangeLU]],NotionalInitialExchangeLookup,2,FALSE),"")</f>
        <v>#N/A</v>
      </c>
      <c r="AC86" s="2" t="e">
        <f>IF(Tabelle_ExterneDaten_111[[#This Row],[NotionalFinalExchangeLU]]&lt;&gt;"",VLOOKUP(Tabelle_ExterneDaten_111[[#This Row],[NotionalFinalExchangeLU]],NotionalFinalExchangeLookup,2,FALSE),"")</f>
        <v>#N/A</v>
      </c>
      <c r="AD86" s="2" t="str">
        <f>IF(Tabelle_ExterneDaten_111[[#This Row],[NotionalAmortizingExchangeLU]]&lt;&gt;"",VLOOKUP(Tabelle_ExterneDaten_111[[#This Row],[NotionalAmortizingExchangeLU]],NotionalAmortizingExchangeLookup,2,FALSE),"")</f>
        <v/>
      </c>
      <c r="AE86" s="2" t="str">
        <f>IF(Tabelle_ExterneDaten_111[[#This Row],[FXResetForeignCurrencyLU]]&lt;&gt;"",VLOOKUP(Tabelle_ExterneDaten_111[[#This Row],[FXResetForeignCurrencyLU]],FXResetForeignCurrencyLookup,2,FALSE),"")</f>
        <v/>
      </c>
      <c r="AF86" s="2" t="str">
        <f>IF(Tabelle_ExterneDaten_111[[#This Row],[FXResetFXIndexLU]]&lt;&gt;"",VLOOKUP(Tabelle_ExterneDaten_111[[#This Row],[FXResetFXIndexLU]],FXResetFXIndexLookup,2,FALSE),"")</f>
        <v/>
      </c>
      <c r="AG86" s="2" t="e">
        <f>IF(Tabelle_ExterneDaten_111[[#This Row],[FloatingLegIndexNameLU]]&lt;&gt;"",VLOOKUP(Tabelle_ExterneDaten_111[[#This Row],[FloatingLegIndexNameLU]],FloatingLegIndexNameLookup,2,FALSE),"")</f>
        <v>#N/A</v>
      </c>
      <c r="AH86" s="2" t="e">
        <f>IF(Tabelle_ExterneDaten_111[[#This Row],[FloatingLegIsInArrearsLU]]&lt;&gt;"",VLOOKUP(Tabelle_ExterneDaten_111[[#This Row],[FloatingLegIsInArrearsLU]],FloatingLegIsInArrearsLookup,2,FALSE),"")</f>
        <v>#N/A</v>
      </c>
      <c r="AI86" s="2" t="str">
        <f>IF(Tabelle_ExterneDaten_111[[#This Row],[FloatingLegIsAveragedLU]]&lt;&gt;"",VLOOKUP(Tabelle_ExterneDaten_111[[#This Row],[FloatingLegIsAveragedLU]],FloatingLegIsAveragedLookup,2,FALSE),"")</f>
        <v/>
      </c>
      <c r="AJ86" s="2" t="str">
        <f>IF(Tabelle_ExterneDaten_111[[#This Row],[FloatingLegIsNotResettingXCCYLU]]&lt;&gt;"",VLOOKUP(Tabelle_ExterneDaten_111[[#This Row],[FloatingLegIsNotResettingXCCYLU]],FloatingLegIsNotResettingXCCYLookup,2,FALSE),"")</f>
        <v/>
      </c>
    </row>
    <row r="87" spans="2:36" x14ac:dyDescent="0.25">
      <c r="B87" s="2">
        <v>15006</v>
      </c>
      <c r="C87" s="2" t="s">
        <v>209</v>
      </c>
      <c r="D87" s="2" t="s">
        <v>330</v>
      </c>
      <c r="E87" s="2" t="s">
        <v>380</v>
      </c>
      <c r="F87" s="2" t="s">
        <v>307</v>
      </c>
      <c r="G87" s="2" t="s">
        <v>384</v>
      </c>
      <c r="H87" s="2" t="s">
        <v>388</v>
      </c>
      <c r="I87" s="2" t="s">
        <v>330</v>
      </c>
      <c r="J87" s="2" t="s">
        <v>330</v>
      </c>
      <c r="K87" s="2"/>
      <c r="L87" s="2" t="s">
        <v>309</v>
      </c>
      <c r="M87" s="2">
        <v>100000000</v>
      </c>
      <c r="N87" s="2" t="s">
        <v>395</v>
      </c>
      <c r="O87" s="2">
        <v>2</v>
      </c>
      <c r="P87" s="2" t="s">
        <v>394</v>
      </c>
      <c r="Q87" s="2" t="s">
        <v>329</v>
      </c>
      <c r="R87" s="2">
        <v>2</v>
      </c>
      <c r="S87" s="2"/>
      <c r="T87" s="2"/>
      <c r="U87" s="2"/>
      <c r="V87" s="2" t="e">
        <f>IF(Tabelle_ExterneDaten_111[[#This Row],[TradeIdLU]]&lt;&gt;"",VLOOKUP(Tabelle_ExterneDaten_111[[#This Row],[TradeIdLU]],TradeIdLookup,2,FALSE),"")</f>
        <v>#N/A</v>
      </c>
      <c r="W87" s="2" t="e">
        <f>IF(Tabelle_ExterneDaten_111[[#This Row],[PayerLU]]&lt;&gt;"",VLOOKUP(Tabelle_ExterneDaten_111[[#This Row],[PayerLU]],PayerLookup,2,FALSE),"")</f>
        <v>#N/A</v>
      </c>
      <c r="X87" s="2" t="e">
        <f>IF(Tabelle_ExterneDaten_111[[#This Row],[LegTypeLU]]&lt;&gt;"",VLOOKUP(Tabelle_ExterneDaten_111[[#This Row],[LegTypeLU]],LegTypeLookup,2,FALSE),"")</f>
        <v>#N/A</v>
      </c>
      <c r="Y87" s="2" t="e">
        <f>IF(Tabelle_ExterneDaten_111[[#This Row],[CurrencyLU]]&lt;&gt;"",VLOOKUP(Tabelle_ExterneDaten_111[[#This Row],[CurrencyLU]],CurrencyLookup,2,FALSE),"")</f>
        <v>#N/A</v>
      </c>
      <c r="Z87" s="2" t="e">
        <f>IF(Tabelle_ExterneDaten_111[[#This Row],[PaymentConventionLU]]&lt;&gt;"",VLOOKUP(Tabelle_ExterneDaten_111[[#This Row],[PaymentConventionLU]],PaymentConventionLookup,2,FALSE),"")</f>
        <v>#N/A</v>
      </c>
      <c r="AA87" s="2" t="e">
        <f>IF(Tabelle_ExterneDaten_111[[#This Row],[DayCounterLU]]&lt;&gt;"",VLOOKUP(Tabelle_ExterneDaten_111[[#This Row],[DayCounterLU]],DayCounterLookup,2,FALSE),"")</f>
        <v>#N/A</v>
      </c>
      <c r="AB87" s="2" t="e">
        <f>IF(Tabelle_ExterneDaten_111[[#This Row],[NotionalInitialExchangeLU]]&lt;&gt;"",VLOOKUP(Tabelle_ExterneDaten_111[[#This Row],[NotionalInitialExchangeLU]],NotionalInitialExchangeLookup,2,FALSE),"")</f>
        <v>#N/A</v>
      </c>
      <c r="AC87" s="2" t="e">
        <f>IF(Tabelle_ExterneDaten_111[[#This Row],[NotionalFinalExchangeLU]]&lt;&gt;"",VLOOKUP(Tabelle_ExterneDaten_111[[#This Row],[NotionalFinalExchangeLU]],NotionalFinalExchangeLookup,2,FALSE),"")</f>
        <v>#N/A</v>
      </c>
      <c r="AD87" s="2" t="str">
        <f>IF(Tabelle_ExterneDaten_111[[#This Row],[NotionalAmortizingExchangeLU]]&lt;&gt;"",VLOOKUP(Tabelle_ExterneDaten_111[[#This Row],[NotionalAmortizingExchangeLU]],NotionalAmortizingExchangeLookup,2,FALSE),"")</f>
        <v/>
      </c>
      <c r="AE87" s="2" t="e">
        <f>IF(Tabelle_ExterneDaten_111[[#This Row],[FXResetForeignCurrencyLU]]&lt;&gt;"",VLOOKUP(Tabelle_ExterneDaten_111[[#This Row],[FXResetForeignCurrencyLU]],FXResetForeignCurrencyLookup,2,FALSE),"")</f>
        <v>#N/A</v>
      </c>
      <c r="AF87" s="2" t="e">
        <f>IF(Tabelle_ExterneDaten_111[[#This Row],[FXResetFXIndexLU]]&lt;&gt;"",VLOOKUP(Tabelle_ExterneDaten_111[[#This Row],[FXResetFXIndexLU]],FXResetFXIndexLookup,2,FALSE),"")</f>
        <v>#N/A</v>
      </c>
      <c r="AG87" s="2" t="e">
        <f>IF(Tabelle_ExterneDaten_111[[#This Row],[FloatingLegIndexNameLU]]&lt;&gt;"",VLOOKUP(Tabelle_ExterneDaten_111[[#This Row],[FloatingLegIndexNameLU]],FloatingLegIndexNameLookup,2,FALSE),"")</f>
        <v>#N/A</v>
      </c>
      <c r="AH87" s="2" t="e">
        <f>IF(Tabelle_ExterneDaten_111[[#This Row],[FloatingLegIsInArrearsLU]]&lt;&gt;"",VLOOKUP(Tabelle_ExterneDaten_111[[#This Row],[FloatingLegIsInArrearsLU]],FloatingLegIsInArrearsLookup,2,FALSE),"")</f>
        <v>#N/A</v>
      </c>
      <c r="AI87" s="2" t="str">
        <f>IF(Tabelle_ExterneDaten_111[[#This Row],[FloatingLegIsAveragedLU]]&lt;&gt;"",VLOOKUP(Tabelle_ExterneDaten_111[[#This Row],[FloatingLegIsAveragedLU]],FloatingLegIsAveragedLookup,2,FALSE),"")</f>
        <v/>
      </c>
      <c r="AJ87" s="2" t="str">
        <f>IF(Tabelle_ExterneDaten_111[[#This Row],[FloatingLegIsNotResettingXCCYLU]]&lt;&gt;"",VLOOKUP(Tabelle_ExterneDaten_111[[#This Row],[FloatingLegIsNotResettingXCCYLU]],FloatingLegIsNotResettingXCCYLookup,2,FALSE),"")</f>
        <v/>
      </c>
    </row>
    <row r="88" spans="2:36" x14ac:dyDescent="0.25">
      <c r="B88" s="2">
        <v>15007</v>
      </c>
      <c r="C88" s="2" t="s">
        <v>245</v>
      </c>
      <c r="D88" s="2" t="s">
        <v>330</v>
      </c>
      <c r="E88" s="2" t="s">
        <v>380</v>
      </c>
      <c r="F88" s="2" t="s">
        <v>307</v>
      </c>
      <c r="G88" s="2" t="s">
        <v>385</v>
      </c>
      <c r="H88" s="2" t="s">
        <v>388</v>
      </c>
      <c r="I88" s="2"/>
      <c r="J88" s="2"/>
      <c r="K88" s="2"/>
      <c r="L88" s="2"/>
      <c r="M88" s="2"/>
      <c r="N88" s="2"/>
      <c r="O88" s="2"/>
      <c r="P88" s="2" t="s">
        <v>393</v>
      </c>
      <c r="Q88" s="2"/>
      <c r="R88" s="2"/>
      <c r="S88" s="2"/>
      <c r="T88" s="2"/>
      <c r="U88" s="2"/>
      <c r="V88" s="2" t="e">
        <f>IF(Tabelle_ExterneDaten_111[[#This Row],[TradeIdLU]]&lt;&gt;"",VLOOKUP(Tabelle_ExterneDaten_111[[#This Row],[TradeIdLU]],TradeIdLookup,2,FALSE),"")</f>
        <v>#N/A</v>
      </c>
      <c r="W88" s="2" t="e">
        <f>IF(Tabelle_ExterneDaten_111[[#This Row],[PayerLU]]&lt;&gt;"",VLOOKUP(Tabelle_ExterneDaten_111[[#This Row],[PayerLU]],PayerLookup,2,FALSE),"")</f>
        <v>#N/A</v>
      </c>
      <c r="X88" s="2" t="e">
        <f>IF(Tabelle_ExterneDaten_111[[#This Row],[LegTypeLU]]&lt;&gt;"",VLOOKUP(Tabelle_ExterneDaten_111[[#This Row],[LegTypeLU]],LegTypeLookup,2,FALSE),"")</f>
        <v>#N/A</v>
      </c>
      <c r="Y88" s="2" t="e">
        <f>IF(Tabelle_ExterneDaten_111[[#This Row],[CurrencyLU]]&lt;&gt;"",VLOOKUP(Tabelle_ExterneDaten_111[[#This Row],[CurrencyLU]],CurrencyLookup,2,FALSE),"")</f>
        <v>#N/A</v>
      </c>
      <c r="Z88" s="2" t="e">
        <f>IF(Tabelle_ExterneDaten_111[[#This Row],[PaymentConventionLU]]&lt;&gt;"",VLOOKUP(Tabelle_ExterneDaten_111[[#This Row],[PaymentConventionLU]],PaymentConventionLookup,2,FALSE),"")</f>
        <v>#N/A</v>
      </c>
      <c r="AA88" s="2" t="e">
        <f>IF(Tabelle_ExterneDaten_111[[#This Row],[DayCounterLU]]&lt;&gt;"",VLOOKUP(Tabelle_ExterneDaten_111[[#This Row],[DayCounterLU]],DayCounterLookup,2,FALSE),"")</f>
        <v>#N/A</v>
      </c>
      <c r="AB88" s="2" t="str">
        <f>IF(Tabelle_ExterneDaten_111[[#This Row],[NotionalInitialExchangeLU]]&lt;&gt;"",VLOOKUP(Tabelle_ExterneDaten_111[[#This Row],[NotionalInitialExchangeLU]],NotionalInitialExchangeLookup,2,FALSE),"")</f>
        <v/>
      </c>
      <c r="AC88" s="2" t="str">
        <f>IF(Tabelle_ExterneDaten_111[[#This Row],[NotionalFinalExchangeLU]]&lt;&gt;"",VLOOKUP(Tabelle_ExterneDaten_111[[#This Row],[NotionalFinalExchangeLU]],NotionalFinalExchangeLookup,2,FALSE),"")</f>
        <v/>
      </c>
      <c r="AD88" s="2" t="str">
        <f>IF(Tabelle_ExterneDaten_111[[#This Row],[NotionalAmortizingExchangeLU]]&lt;&gt;"",VLOOKUP(Tabelle_ExterneDaten_111[[#This Row],[NotionalAmortizingExchangeLU]],NotionalAmortizingExchangeLookup,2,FALSE),"")</f>
        <v/>
      </c>
      <c r="AE88" s="2" t="str">
        <f>IF(Tabelle_ExterneDaten_111[[#This Row],[FXResetForeignCurrencyLU]]&lt;&gt;"",VLOOKUP(Tabelle_ExterneDaten_111[[#This Row],[FXResetForeignCurrencyLU]],FXResetForeignCurrencyLookup,2,FALSE),"")</f>
        <v/>
      </c>
      <c r="AF88" s="2" t="str">
        <f>IF(Tabelle_ExterneDaten_111[[#This Row],[FXResetFXIndexLU]]&lt;&gt;"",VLOOKUP(Tabelle_ExterneDaten_111[[#This Row],[FXResetFXIndexLU]],FXResetFXIndexLookup,2,FALSE),"")</f>
        <v/>
      </c>
      <c r="AG88" s="2" t="e">
        <f>IF(Tabelle_ExterneDaten_111[[#This Row],[FloatingLegIndexNameLU]]&lt;&gt;"",VLOOKUP(Tabelle_ExterneDaten_111[[#This Row],[FloatingLegIndexNameLU]],FloatingLegIndexNameLookup,2,FALSE),"")</f>
        <v>#N/A</v>
      </c>
      <c r="AH88" s="2" t="str">
        <f>IF(Tabelle_ExterneDaten_111[[#This Row],[FloatingLegIsInArrearsLU]]&lt;&gt;"",VLOOKUP(Tabelle_ExterneDaten_111[[#This Row],[FloatingLegIsInArrearsLU]],FloatingLegIsInArrearsLookup,2,FALSE),"")</f>
        <v/>
      </c>
      <c r="AI88" s="2" t="str">
        <f>IF(Tabelle_ExterneDaten_111[[#This Row],[FloatingLegIsAveragedLU]]&lt;&gt;"",VLOOKUP(Tabelle_ExterneDaten_111[[#This Row],[FloatingLegIsAveragedLU]],FloatingLegIsAveragedLookup,2,FALSE),"")</f>
        <v/>
      </c>
      <c r="AJ88" s="2" t="str">
        <f>IF(Tabelle_ExterneDaten_111[[#This Row],[FloatingLegIsNotResettingXCCYLU]]&lt;&gt;"",VLOOKUP(Tabelle_ExterneDaten_111[[#This Row],[FloatingLegIsNotResettingXCCYLU]],FloatingLegIsNotResettingXCCYLookup,2,FALSE),"")</f>
        <v/>
      </c>
    </row>
    <row r="89" spans="2:36" x14ac:dyDescent="0.25">
      <c r="B89" s="2">
        <v>15008</v>
      </c>
      <c r="C89" s="2" t="s">
        <v>245</v>
      </c>
      <c r="D89" s="2" t="s">
        <v>329</v>
      </c>
      <c r="E89" s="2" t="s">
        <v>379</v>
      </c>
      <c r="F89" s="2" t="s">
        <v>307</v>
      </c>
      <c r="G89" s="2" t="s">
        <v>383</v>
      </c>
      <c r="H89" s="2" t="s">
        <v>391</v>
      </c>
      <c r="I89" s="2"/>
      <c r="J89" s="2"/>
      <c r="K89" s="2"/>
      <c r="L89" s="2"/>
      <c r="M89" s="2"/>
      <c r="N89" s="2"/>
      <c r="O89" s="2"/>
      <c r="P89" s="2"/>
      <c r="Q89" s="2"/>
      <c r="R89" s="2"/>
      <c r="S89" s="2"/>
      <c r="T89" s="2"/>
      <c r="U89" s="2"/>
      <c r="V89" s="2" t="e">
        <f>IF(Tabelle_ExterneDaten_111[[#This Row],[TradeIdLU]]&lt;&gt;"",VLOOKUP(Tabelle_ExterneDaten_111[[#This Row],[TradeIdLU]],TradeIdLookup,2,FALSE),"")</f>
        <v>#N/A</v>
      </c>
      <c r="W89" s="2" t="e">
        <f>IF(Tabelle_ExterneDaten_111[[#This Row],[PayerLU]]&lt;&gt;"",VLOOKUP(Tabelle_ExterneDaten_111[[#This Row],[PayerLU]],PayerLookup,2,FALSE),"")</f>
        <v>#N/A</v>
      </c>
      <c r="X89" s="2" t="e">
        <f>IF(Tabelle_ExterneDaten_111[[#This Row],[LegTypeLU]]&lt;&gt;"",VLOOKUP(Tabelle_ExterneDaten_111[[#This Row],[LegTypeLU]],LegTypeLookup,2,FALSE),"")</f>
        <v>#N/A</v>
      </c>
      <c r="Y89" s="2" t="e">
        <f>IF(Tabelle_ExterneDaten_111[[#This Row],[CurrencyLU]]&lt;&gt;"",VLOOKUP(Tabelle_ExterneDaten_111[[#This Row],[CurrencyLU]],CurrencyLookup,2,FALSE),"")</f>
        <v>#N/A</v>
      </c>
      <c r="Z89" s="2" t="e">
        <f>IF(Tabelle_ExterneDaten_111[[#This Row],[PaymentConventionLU]]&lt;&gt;"",VLOOKUP(Tabelle_ExterneDaten_111[[#This Row],[PaymentConventionLU]],PaymentConventionLookup,2,FALSE),"")</f>
        <v>#N/A</v>
      </c>
      <c r="AA89" s="2" t="e">
        <f>IF(Tabelle_ExterneDaten_111[[#This Row],[DayCounterLU]]&lt;&gt;"",VLOOKUP(Tabelle_ExterneDaten_111[[#This Row],[DayCounterLU]],DayCounterLookup,2,FALSE),"")</f>
        <v>#N/A</v>
      </c>
      <c r="AB89" s="2" t="str">
        <f>IF(Tabelle_ExterneDaten_111[[#This Row],[NotionalInitialExchangeLU]]&lt;&gt;"",VLOOKUP(Tabelle_ExterneDaten_111[[#This Row],[NotionalInitialExchangeLU]],NotionalInitialExchangeLookup,2,FALSE),"")</f>
        <v/>
      </c>
      <c r="AC89" s="2" t="str">
        <f>IF(Tabelle_ExterneDaten_111[[#This Row],[NotionalFinalExchangeLU]]&lt;&gt;"",VLOOKUP(Tabelle_ExterneDaten_111[[#This Row],[NotionalFinalExchangeLU]],NotionalFinalExchangeLookup,2,FALSE),"")</f>
        <v/>
      </c>
      <c r="AD89" s="2" t="str">
        <f>IF(Tabelle_ExterneDaten_111[[#This Row],[NotionalAmortizingExchangeLU]]&lt;&gt;"",VLOOKUP(Tabelle_ExterneDaten_111[[#This Row],[NotionalAmortizingExchangeLU]],NotionalAmortizingExchangeLookup,2,FALSE),"")</f>
        <v/>
      </c>
      <c r="AE89" s="2" t="str">
        <f>IF(Tabelle_ExterneDaten_111[[#This Row],[FXResetForeignCurrencyLU]]&lt;&gt;"",VLOOKUP(Tabelle_ExterneDaten_111[[#This Row],[FXResetForeignCurrencyLU]],FXResetForeignCurrencyLookup,2,FALSE),"")</f>
        <v/>
      </c>
      <c r="AF89" s="2" t="str">
        <f>IF(Tabelle_ExterneDaten_111[[#This Row],[FXResetFXIndexLU]]&lt;&gt;"",VLOOKUP(Tabelle_ExterneDaten_111[[#This Row],[FXResetFXIndexLU]],FXResetFXIndexLookup,2,FALSE),"")</f>
        <v/>
      </c>
      <c r="AG89" s="2" t="str">
        <f>IF(Tabelle_ExterneDaten_111[[#This Row],[FloatingLegIndexNameLU]]&lt;&gt;"",VLOOKUP(Tabelle_ExterneDaten_111[[#This Row],[FloatingLegIndexNameLU]],FloatingLegIndexNameLookup,2,FALSE),"")</f>
        <v/>
      </c>
      <c r="AH89" s="2" t="str">
        <f>IF(Tabelle_ExterneDaten_111[[#This Row],[FloatingLegIsInArrearsLU]]&lt;&gt;"",VLOOKUP(Tabelle_ExterneDaten_111[[#This Row],[FloatingLegIsInArrearsLU]],FloatingLegIsInArrearsLookup,2,FALSE),"")</f>
        <v/>
      </c>
      <c r="AI89" s="2" t="str">
        <f>IF(Tabelle_ExterneDaten_111[[#This Row],[FloatingLegIsAveragedLU]]&lt;&gt;"",VLOOKUP(Tabelle_ExterneDaten_111[[#This Row],[FloatingLegIsAveragedLU]],FloatingLegIsAveragedLookup,2,FALSE),"")</f>
        <v/>
      </c>
      <c r="AJ89" s="2" t="str">
        <f>IF(Tabelle_ExterneDaten_111[[#This Row],[FloatingLegIsNotResettingXCCYLU]]&lt;&gt;"",VLOOKUP(Tabelle_ExterneDaten_111[[#This Row],[FloatingLegIsNotResettingXCCYLU]],FloatingLegIsNotResettingXCCYLookup,2,FALSE),"")</f>
        <v/>
      </c>
    </row>
    <row r="90" spans="2:36" x14ac:dyDescent="0.25">
      <c r="B90" s="2">
        <v>15009</v>
      </c>
      <c r="C90" s="2" t="s">
        <v>243</v>
      </c>
      <c r="D90" s="2" t="s">
        <v>330</v>
      </c>
      <c r="E90" s="2" t="s">
        <v>380</v>
      </c>
      <c r="F90" s="2" t="s">
        <v>307</v>
      </c>
      <c r="G90" s="2" t="s">
        <v>385</v>
      </c>
      <c r="H90" s="2" t="s">
        <v>388</v>
      </c>
      <c r="I90" s="2"/>
      <c r="J90" s="2"/>
      <c r="K90" s="2"/>
      <c r="L90" s="2"/>
      <c r="M90" s="2"/>
      <c r="N90" s="2"/>
      <c r="O90" s="2"/>
      <c r="P90" s="2" t="s">
        <v>393</v>
      </c>
      <c r="Q90" s="2"/>
      <c r="R90" s="2"/>
      <c r="S90" s="2"/>
      <c r="T90" s="2"/>
      <c r="U90" s="2"/>
      <c r="V90" s="2" t="e">
        <f>IF(Tabelle_ExterneDaten_111[[#This Row],[TradeIdLU]]&lt;&gt;"",VLOOKUP(Tabelle_ExterneDaten_111[[#This Row],[TradeIdLU]],TradeIdLookup,2,FALSE),"")</f>
        <v>#N/A</v>
      </c>
      <c r="W90" s="2" t="e">
        <f>IF(Tabelle_ExterneDaten_111[[#This Row],[PayerLU]]&lt;&gt;"",VLOOKUP(Tabelle_ExterneDaten_111[[#This Row],[PayerLU]],PayerLookup,2,FALSE),"")</f>
        <v>#N/A</v>
      </c>
      <c r="X90" s="2" t="e">
        <f>IF(Tabelle_ExterneDaten_111[[#This Row],[LegTypeLU]]&lt;&gt;"",VLOOKUP(Tabelle_ExterneDaten_111[[#This Row],[LegTypeLU]],LegTypeLookup,2,FALSE),"")</f>
        <v>#N/A</v>
      </c>
      <c r="Y90" s="2" t="e">
        <f>IF(Tabelle_ExterneDaten_111[[#This Row],[CurrencyLU]]&lt;&gt;"",VLOOKUP(Tabelle_ExterneDaten_111[[#This Row],[CurrencyLU]],CurrencyLookup,2,FALSE),"")</f>
        <v>#N/A</v>
      </c>
      <c r="Z90" s="2" t="e">
        <f>IF(Tabelle_ExterneDaten_111[[#This Row],[PaymentConventionLU]]&lt;&gt;"",VLOOKUP(Tabelle_ExterneDaten_111[[#This Row],[PaymentConventionLU]],PaymentConventionLookup,2,FALSE),"")</f>
        <v>#N/A</v>
      </c>
      <c r="AA90" s="2" t="e">
        <f>IF(Tabelle_ExterneDaten_111[[#This Row],[DayCounterLU]]&lt;&gt;"",VLOOKUP(Tabelle_ExterneDaten_111[[#This Row],[DayCounterLU]],DayCounterLookup,2,FALSE),"")</f>
        <v>#N/A</v>
      </c>
      <c r="AB90" s="2" t="str">
        <f>IF(Tabelle_ExterneDaten_111[[#This Row],[NotionalInitialExchangeLU]]&lt;&gt;"",VLOOKUP(Tabelle_ExterneDaten_111[[#This Row],[NotionalInitialExchangeLU]],NotionalInitialExchangeLookup,2,FALSE),"")</f>
        <v/>
      </c>
      <c r="AC90" s="2" t="str">
        <f>IF(Tabelle_ExterneDaten_111[[#This Row],[NotionalFinalExchangeLU]]&lt;&gt;"",VLOOKUP(Tabelle_ExterneDaten_111[[#This Row],[NotionalFinalExchangeLU]],NotionalFinalExchangeLookup,2,FALSE),"")</f>
        <v/>
      </c>
      <c r="AD90" s="2" t="str">
        <f>IF(Tabelle_ExterneDaten_111[[#This Row],[NotionalAmortizingExchangeLU]]&lt;&gt;"",VLOOKUP(Tabelle_ExterneDaten_111[[#This Row],[NotionalAmortizingExchangeLU]],NotionalAmortizingExchangeLookup,2,FALSE),"")</f>
        <v/>
      </c>
      <c r="AE90" s="2" t="str">
        <f>IF(Tabelle_ExterneDaten_111[[#This Row],[FXResetForeignCurrencyLU]]&lt;&gt;"",VLOOKUP(Tabelle_ExterneDaten_111[[#This Row],[FXResetForeignCurrencyLU]],FXResetForeignCurrencyLookup,2,FALSE),"")</f>
        <v/>
      </c>
      <c r="AF90" s="2" t="str">
        <f>IF(Tabelle_ExterneDaten_111[[#This Row],[FXResetFXIndexLU]]&lt;&gt;"",VLOOKUP(Tabelle_ExterneDaten_111[[#This Row],[FXResetFXIndexLU]],FXResetFXIndexLookup,2,FALSE),"")</f>
        <v/>
      </c>
      <c r="AG90" s="2" t="e">
        <f>IF(Tabelle_ExterneDaten_111[[#This Row],[FloatingLegIndexNameLU]]&lt;&gt;"",VLOOKUP(Tabelle_ExterneDaten_111[[#This Row],[FloatingLegIndexNameLU]],FloatingLegIndexNameLookup,2,FALSE),"")</f>
        <v>#N/A</v>
      </c>
      <c r="AH90" s="2" t="str">
        <f>IF(Tabelle_ExterneDaten_111[[#This Row],[FloatingLegIsInArrearsLU]]&lt;&gt;"",VLOOKUP(Tabelle_ExterneDaten_111[[#This Row],[FloatingLegIsInArrearsLU]],FloatingLegIsInArrearsLookup,2,FALSE),"")</f>
        <v/>
      </c>
      <c r="AI90" s="2" t="str">
        <f>IF(Tabelle_ExterneDaten_111[[#This Row],[FloatingLegIsAveragedLU]]&lt;&gt;"",VLOOKUP(Tabelle_ExterneDaten_111[[#This Row],[FloatingLegIsAveragedLU]],FloatingLegIsAveragedLookup,2,FALSE),"")</f>
        <v/>
      </c>
      <c r="AJ90" s="2" t="str">
        <f>IF(Tabelle_ExterneDaten_111[[#This Row],[FloatingLegIsNotResettingXCCYLU]]&lt;&gt;"",VLOOKUP(Tabelle_ExterneDaten_111[[#This Row],[FloatingLegIsNotResettingXCCYLU]],FloatingLegIsNotResettingXCCYLookup,2,FALSE),"")</f>
        <v/>
      </c>
    </row>
    <row r="91" spans="2:36" x14ac:dyDescent="0.25">
      <c r="B91" s="2">
        <v>15010</v>
      </c>
      <c r="C91" s="2" t="s">
        <v>243</v>
      </c>
      <c r="D91" s="2" t="s">
        <v>329</v>
      </c>
      <c r="E91" s="2" t="s">
        <v>379</v>
      </c>
      <c r="F91" s="2" t="s">
        <v>307</v>
      </c>
      <c r="G91" s="2" t="s">
        <v>383</v>
      </c>
      <c r="H91" s="2" t="s">
        <v>391</v>
      </c>
      <c r="I91" s="2"/>
      <c r="J91" s="2"/>
      <c r="K91" s="2"/>
      <c r="L91" s="2"/>
      <c r="M91" s="2"/>
      <c r="N91" s="2"/>
      <c r="O91" s="2"/>
      <c r="P91" s="2"/>
      <c r="Q91" s="2"/>
      <c r="R91" s="2"/>
      <c r="S91" s="2"/>
      <c r="T91" s="2"/>
      <c r="U91" s="2"/>
      <c r="V91" s="2" t="e">
        <f>IF(Tabelle_ExterneDaten_111[[#This Row],[TradeIdLU]]&lt;&gt;"",VLOOKUP(Tabelle_ExterneDaten_111[[#This Row],[TradeIdLU]],TradeIdLookup,2,FALSE),"")</f>
        <v>#N/A</v>
      </c>
      <c r="W91" s="2" t="e">
        <f>IF(Tabelle_ExterneDaten_111[[#This Row],[PayerLU]]&lt;&gt;"",VLOOKUP(Tabelle_ExterneDaten_111[[#This Row],[PayerLU]],PayerLookup,2,FALSE),"")</f>
        <v>#N/A</v>
      </c>
      <c r="X91" s="2" t="e">
        <f>IF(Tabelle_ExterneDaten_111[[#This Row],[LegTypeLU]]&lt;&gt;"",VLOOKUP(Tabelle_ExterneDaten_111[[#This Row],[LegTypeLU]],LegTypeLookup,2,FALSE),"")</f>
        <v>#N/A</v>
      </c>
      <c r="Y91" s="2" t="e">
        <f>IF(Tabelle_ExterneDaten_111[[#This Row],[CurrencyLU]]&lt;&gt;"",VLOOKUP(Tabelle_ExterneDaten_111[[#This Row],[CurrencyLU]],CurrencyLookup,2,FALSE),"")</f>
        <v>#N/A</v>
      </c>
      <c r="Z91" s="2" t="e">
        <f>IF(Tabelle_ExterneDaten_111[[#This Row],[PaymentConventionLU]]&lt;&gt;"",VLOOKUP(Tabelle_ExterneDaten_111[[#This Row],[PaymentConventionLU]],PaymentConventionLookup,2,FALSE),"")</f>
        <v>#N/A</v>
      </c>
      <c r="AA91" s="2" t="e">
        <f>IF(Tabelle_ExterneDaten_111[[#This Row],[DayCounterLU]]&lt;&gt;"",VLOOKUP(Tabelle_ExterneDaten_111[[#This Row],[DayCounterLU]],DayCounterLookup,2,FALSE),"")</f>
        <v>#N/A</v>
      </c>
      <c r="AB91" s="2" t="str">
        <f>IF(Tabelle_ExterneDaten_111[[#This Row],[NotionalInitialExchangeLU]]&lt;&gt;"",VLOOKUP(Tabelle_ExterneDaten_111[[#This Row],[NotionalInitialExchangeLU]],NotionalInitialExchangeLookup,2,FALSE),"")</f>
        <v/>
      </c>
      <c r="AC91" s="2" t="str">
        <f>IF(Tabelle_ExterneDaten_111[[#This Row],[NotionalFinalExchangeLU]]&lt;&gt;"",VLOOKUP(Tabelle_ExterneDaten_111[[#This Row],[NotionalFinalExchangeLU]],NotionalFinalExchangeLookup,2,FALSE),"")</f>
        <v/>
      </c>
      <c r="AD91" s="2" t="str">
        <f>IF(Tabelle_ExterneDaten_111[[#This Row],[NotionalAmortizingExchangeLU]]&lt;&gt;"",VLOOKUP(Tabelle_ExterneDaten_111[[#This Row],[NotionalAmortizingExchangeLU]],NotionalAmortizingExchangeLookup,2,FALSE),"")</f>
        <v/>
      </c>
      <c r="AE91" s="2" t="str">
        <f>IF(Tabelle_ExterneDaten_111[[#This Row],[FXResetForeignCurrencyLU]]&lt;&gt;"",VLOOKUP(Tabelle_ExterneDaten_111[[#This Row],[FXResetForeignCurrencyLU]],FXResetForeignCurrencyLookup,2,FALSE),"")</f>
        <v/>
      </c>
      <c r="AF91" s="2" t="str">
        <f>IF(Tabelle_ExterneDaten_111[[#This Row],[FXResetFXIndexLU]]&lt;&gt;"",VLOOKUP(Tabelle_ExterneDaten_111[[#This Row],[FXResetFXIndexLU]],FXResetFXIndexLookup,2,FALSE),"")</f>
        <v/>
      </c>
      <c r="AG91" s="2" t="str">
        <f>IF(Tabelle_ExterneDaten_111[[#This Row],[FloatingLegIndexNameLU]]&lt;&gt;"",VLOOKUP(Tabelle_ExterneDaten_111[[#This Row],[FloatingLegIndexNameLU]],FloatingLegIndexNameLookup,2,FALSE),"")</f>
        <v/>
      </c>
      <c r="AH91" s="2" t="str">
        <f>IF(Tabelle_ExterneDaten_111[[#This Row],[FloatingLegIsInArrearsLU]]&lt;&gt;"",VLOOKUP(Tabelle_ExterneDaten_111[[#This Row],[FloatingLegIsInArrearsLU]],FloatingLegIsInArrearsLookup,2,FALSE),"")</f>
        <v/>
      </c>
      <c r="AI91" s="2" t="str">
        <f>IF(Tabelle_ExterneDaten_111[[#This Row],[FloatingLegIsAveragedLU]]&lt;&gt;"",VLOOKUP(Tabelle_ExterneDaten_111[[#This Row],[FloatingLegIsAveragedLU]],FloatingLegIsAveragedLookup,2,FALSE),"")</f>
        <v/>
      </c>
      <c r="AJ91" s="2" t="str">
        <f>IF(Tabelle_ExterneDaten_111[[#This Row],[FloatingLegIsNotResettingXCCYLU]]&lt;&gt;"",VLOOKUP(Tabelle_ExterneDaten_111[[#This Row],[FloatingLegIsNotResettingXCCYLU]],FloatingLegIsNotResettingXCCYLookup,2,FALSE),"")</f>
        <v/>
      </c>
    </row>
    <row r="92" spans="2:36" x14ac:dyDescent="0.25">
      <c r="B92" s="2">
        <v>15011</v>
      </c>
      <c r="C92" s="2" t="s">
        <v>165</v>
      </c>
      <c r="D92" s="2" t="s">
        <v>330</v>
      </c>
      <c r="E92" s="2" t="s">
        <v>380</v>
      </c>
      <c r="F92" s="2" t="s">
        <v>309</v>
      </c>
      <c r="G92" s="2" t="s">
        <v>384</v>
      </c>
      <c r="H92" s="2" t="s">
        <v>390</v>
      </c>
      <c r="I92" s="2"/>
      <c r="J92" s="2"/>
      <c r="K92" s="2"/>
      <c r="L92" s="2"/>
      <c r="M92" s="2"/>
      <c r="N92" s="2"/>
      <c r="O92" s="2"/>
      <c r="P92" s="2" t="s">
        <v>398</v>
      </c>
      <c r="Q92" s="2" t="s">
        <v>329</v>
      </c>
      <c r="R92" s="2">
        <v>2</v>
      </c>
      <c r="S92" s="2"/>
      <c r="T92" s="2"/>
      <c r="U92" s="2"/>
      <c r="V92" s="2" t="e">
        <f>IF(Tabelle_ExterneDaten_111[[#This Row],[TradeIdLU]]&lt;&gt;"",VLOOKUP(Tabelle_ExterneDaten_111[[#This Row],[TradeIdLU]],TradeIdLookup,2,FALSE),"")</f>
        <v>#N/A</v>
      </c>
      <c r="W92" s="2" t="e">
        <f>IF(Tabelle_ExterneDaten_111[[#This Row],[PayerLU]]&lt;&gt;"",VLOOKUP(Tabelle_ExterneDaten_111[[#This Row],[PayerLU]],PayerLookup,2,FALSE),"")</f>
        <v>#N/A</v>
      </c>
      <c r="X92" s="2" t="e">
        <f>IF(Tabelle_ExterneDaten_111[[#This Row],[LegTypeLU]]&lt;&gt;"",VLOOKUP(Tabelle_ExterneDaten_111[[#This Row],[LegTypeLU]],LegTypeLookup,2,FALSE),"")</f>
        <v>#N/A</v>
      </c>
      <c r="Y92" s="2" t="e">
        <f>IF(Tabelle_ExterneDaten_111[[#This Row],[CurrencyLU]]&lt;&gt;"",VLOOKUP(Tabelle_ExterneDaten_111[[#This Row],[CurrencyLU]],CurrencyLookup,2,FALSE),"")</f>
        <v>#N/A</v>
      </c>
      <c r="Z92" s="2" t="e">
        <f>IF(Tabelle_ExterneDaten_111[[#This Row],[PaymentConventionLU]]&lt;&gt;"",VLOOKUP(Tabelle_ExterneDaten_111[[#This Row],[PaymentConventionLU]],PaymentConventionLookup,2,FALSE),"")</f>
        <v>#N/A</v>
      </c>
      <c r="AA92" s="2" t="e">
        <f>IF(Tabelle_ExterneDaten_111[[#This Row],[DayCounterLU]]&lt;&gt;"",VLOOKUP(Tabelle_ExterneDaten_111[[#This Row],[DayCounterLU]],DayCounterLookup,2,FALSE),"")</f>
        <v>#N/A</v>
      </c>
      <c r="AB92" s="2" t="str">
        <f>IF(Tabelle_ExterneDaten_111[[#This Row],[NotionalInitialExchangeLU]]&lt;&gt;"",VLOOKUP(Tabelle_ExterneDaten_111[[#This Row],[NotionalInitialExchangeLU]],NotionalInitialExchangeLookup,2,FALSE),"")</f>
        <v/>
      </c>
      <c r="AC92" s="2" t="str">
        <f>IF(Tabelle_ExterneDaten_111[[#This Row],[NotionalFinalExchangeLU]]&lt;&gt;"",VLOOKUP(Tabelle_ExterneDaten_111[[#This Row],[NotionalFinalExchangeLU]],NotionalFinalExchangeLookup,2,FALSE),"")</f>
        <v/>
      </c>
      <c r="AD92" s="2" t="str">
        <f>IF(Tabelle_ExterneDaten_111[[#This Row],[NotionalAmortizingExchangeLU]]&lt;&gt;"",VLOOKUP(Tabelle_ExterneDaten_111[[#This Row],[NotionalAmortizingExchangeLU]],NotionalAmortizingExchangeLookup,2,FALSE),"")</f>
        <v/>
      </c>
      <c r="AE92" s="2" t="str">
        <f>IF(Tabelle_ExterneDaten_111[[#This Row],[FXResetForeignCurrencyLU]]&lt;&gt;"",VLOOKUP(Tabelle_ExterneDaten_111[[#This Row],[FXResetForeignCurrencyLU]],FXResetForeignCurrencyLookup,2,FALSE),"")</f>
        <v/>
      </c>
      <c r="AF92" s="2" t="str">
        <f>IF(Tabelle_ExterneDaten_111[[#This Row],[FXResetFXIndexLU]]&lt;&gt;"",VLOOKUP(Tabelle_ExterneDaten_111[[#This Row],[FXResetFXIndexLU]],FXResetFXIndexLookup,2,FALSE),"")</f>
        <v/>
      </c>
      <c r="AG92" s="2" t="e">
        <f>IF(Tabelle_ExterneDaten_111[[#This Row],[FloatingLegIndexNameLU]]&lt;&gt;"",VLOOKUP(Tabelle_ExterneDaten_111[[#This Row],[FloatingLegIndexNameLU]],FloatingLegIndexNameLookup,2,FALSE),"")</f>
        <v>#N/A</v>
      </c>
      <c r="AH92" s="2" t="e">
        <f>IF(Tabelle_ExterneDaten_111[[#This Row],[FloatingLegIsInArrearsLU]]&lt;&gt;"",VLOOKUP(Tabelle_ExterneDaten_111[[#This Row],[FloatingLegIsInArrearsLU]],FloatingLegIsInArrearsLookup,2,FALSE),"")</f>
        <v>#N/A</v>
      </c>
      <c r="AI92" s="2" t="str">
        <f>IF(Tabelle_ExterneDaten_111[[#This Row],[FloatingLegIsAveragedLU]]&lt;&gt;"",VLOOKUP(Tabelle_ExterneDaten_111[[#This Row],[FloatingLegIsAveragedLU]],FloatingLegIsAveragedLookup,2,FALSE),"")</f>
        <v/>
      </c>
      <c r="AJ92" s="2" t="str">
        <f>IF(Tabelle_ExterneDaten_111[[#This Row],[FloatingLegIsNotResettingXCCYLU]]&lt;&gt;"",VLOOKUP(Tabelle_ExterneDaten_111[[#This Row],[FloatingLegIsNotResettingXCCYLU]],FloatingLegIsNotResettingXCCYLookup,2,FALSE),"")</f>
        <v/>
      </c>
    </row>
    <row r="93" spans="2:36" x14ac:dyDescent="0.25">
      <c r="B93" s="2">
        <v>15012</v>
      </c>
      <c r="C93" s="2" t="s">
        <v>169</v>
      </c>
      <c r="D93" s="2" t="s">
        <v>330</v>
      </c>
      <c r="E93" s="2" t="s">
        <v>380</v>
      </c>
      <c r="F93" s="2" t="s">
        <v>309</v>
      </c>
      <c r="G93" s="2" t="s">
        <v>384</v>
      </c>
      <c r="H93" s="2" t="s">
        <v>390</v>
      </c>
      <c r="I93" s="2"/>
      <c r="J93" s="2"/>
      <c r="K93" s="2"/>
      <c r="L93" s="2"/>
      <c r="M93" s="2"/>
      <c r="N93" s="2"/>
      <c r="O93" s="2"/>
      <c r="P93" s="2" t="s">
        <v>398</v>
      </c>
      <c r="Q93" s="2" t="s">
        <v>329</v>
      </c>
      <c r="R93" s="2">
        <v>2</v>
      </c>
      <c r="S93" s="2"/>
      <c r="T93" s="2"/>
      <c r="U93" s="2"/>
      <c r="V93" s="2" t="e">
        <f>IF(Tabelle_ExterneDaten_111[[#This Row],[TradeIdLU]]&lt;&gt;"",VLOOKUP(Tabelle_ExterneDaten_111[[#This Row],[TradeIdLU]],TradeIdLookup,2,FALSE),"")</f>
        <v>#N/A</v>
      </c>
      <c r="W93" s="2" t="e">
        <f>IF(Tabelle_ExterneDaten_111[[#This Row],[PayerLU]]&lt;&gt;"",VLOOKUP(Tabelle_ExterneDaten_111[[#This Row],[PayerLU]],PayerLookup,2,FALSE),"")</f>
        <v>#N/A</v>
      </c>
      <c r="X93" s="2" t="e">
        <f>IF(Tabelle_ExterneDaten_111[[#This Row],[LegTypeLU]]&lt;&gt;"",VLOOKUP(Tabelle_ExterneDaten_111[[#This Row],[LegTypeLU]],LegTypeLookup,2,FALSE),"")</f>
        <v>#N/A</v>
      </c>
      <c r="Y93" s="2" t="e">
        <f>IF(Tabelle_ExterneDaten_111[[#This Row],[CurrencyLU]]&lt;&gt;"",VLOOKUP(Tabelle_ExterneDaten_111[[#This Row],[CurrencyLU]],CurrencyLookup,2,FALSE),"")</f>
        <v>#N/A</v>
      </c>
      <c r="Z93" s="2" t="e">
        <f>IF(Tabelle_ExterneDaten_111[[#This Row],[PaymentConventionLU]]&lt;&gt;"",VLOOKUP(Tabelle_ExterneDaten_111[[#This Row],[PaymentConventionLU]],PaymentConventionLookup,2,FALSE),"")</f>
        <v>#N/A</v>
      </c>
      <c r="AA93" s="2" t="e">
        <f>IF(Tabelle_ExterneDaten_111[[#This Row],[DayCounterLU]]&lt;&gt;"",VLOOKUP(Tabelle_ExterneDaten_111[[#This Row],[DayCounterLU]],DayCounterLookup,2,FALSE),"")</f>
        <v>#N/A</v>
      </c>
      <c r="AB93" s="2" t="str">
        <f>IF(Tabelle_ExterneDaten_111[[#This Row],[NotionalInitialExchangeLU]]&lt;&gt;"",VLOOKUP(Tabelle_ExterneDaten_111[[#This Row],[NotionalInitialExchangeLU]],NotionalInitialExchangeLookup,2,FALSE),"")</f>
        <v/>
      </c>
      <c r="AC93" s="2" t="str">
        <f>IF(Tabelle_ExterneDaten_111[[#This Row],[NotionalFinalExchangeLU]]&lt;&gt;"",VLOOKUP(Tabelle_ExterneDaten_111[[#This Row],[NotionalFinalExchangeLU]],NotionalFinalExchangeLookup,2,FALSE),"")</f>
        <v/>
      </c>
      <c r="AD93" s="2" t="str">
        <f>IF(Tabelle_ExterneDaten_111[[#This Row],[NotionalAmortizingExchangeLU]]&lt;&gt;"",VLOOKUP(Tabelle_ExterneDaten_111[[#This Row],[NotionalAmortizingExchangeLU]],NotionalAmortizingExchangeLookup,2,FALSE),"")</f>
        <v/>
      </c>
      <c r="AE93" s="2" t="str">
        <f>IF(Tabelle_ExterneDaten_111[[#This Row],[FXResetForeignCurrencyLU]]&lt;&gt;"",VLOOKUP(Tabelle_ExterneDaten_111[[#This Row],[FXResetForeignCurrencyLU]],FXResetForeignCurrencyLookup,2,FALSE),"")</f>
        <v/>
      </c>
      <c r="AF93" s="2" t="str">
        <f>IF(Tabelle_ExterneDaten_111[[#This Row],[FXResetFXIndexLU]]&lt;&gt;"",VLOOKUP(Tabelle_ExterneDaten_111[[#This Row],[FXResetFXIndexLU]],FXResetFXIndexLookup,2,FALSE),"")</f>
        <v/>
      </c>
      <c r="AG93" s="2" t="e">
        <f>IF(Tabelle_ExterneDaten_111[[#This Row],[FloatingLegIndexNameLU]]&lt;&gt;"",VLOOKUP(Tabelle_ExterneDaten_111[[#This Row],[FloatingLegIndexNameLU]],FloatingLegIndexNameLookup,2,FALSE),"")</f>
        <v>#N/A</v>
      </c>
      <c r="AH93" s="2" t="e">
        <f>IF(Tabelle_ExterneDaten_111[[#This Row],[FloatingLegIsInArrearsLU]]&lt;&gt;"",VLOOKUP(Tabelle_ExterneDaten_111[[#This Row],[FloatingLegIsInArrearsLU]],FloatingLegIsInArrearsLookup,2,FALSE),"")</f>
        <v>#N/A</v>
      </c>
      <c r="AI93" s="2" t="str">
        <f>IF(Tabelle_ExterneDaten_111[[#This Row],[FloatingLegIsAveragedLU]]&lt;&gt;"",VLOOKUP(Tabelle_ExterneDaten_111[[#This Row],[FloatingLegIsAveragedLU]],FloatingLegIsAveragedLookup,2,FALSE),"")</f>
        <v/>
      </c>
      <c r="AJ93" s="2" t="str">
        <f>IF(Tabelle_ExterneDaten_111[[#This Row],[FloatingLegIsNotResettingXCCYLU]]&lt;&gt;"",VLOOKUP(Tabelle_ExterneDaten_111[[#This Row],[FloatingLegIsNotResettingXCCYLU]],FloatingLegIsNotResettingXCCYLookup,2,FALSE),"")</f>
        <v/>
      </c>
    </row>
    <row r="94" spans="2:36" x14ac:dyDescent="0.25">
      <c r="B94" s="2">
        <v>15013</v>
      </c>
      <c r="C94" s="2" t="s">
        <v>163</v>
      </c>
      <c r="D94" s="2" t="s">
        <v>330</v>
      </c>
      <c r="E94" s="2" t="s">
        <v>380</v>
      </c>
      <c r="F94" s="2" t="s">
        <v>307</v>
      </c>
      <c r="G94" s="2" t="s">
        <v>384</v>
      </c>
      <c r="H94" s="2" t="s">
        <v>390</v>
      </c>
      <c r="I94" s="2"/>
      <c r="J94" s="2"/>
      <c r="K94" s="2"/>
      <c r="L94" s="2"/>
      <c r="M94" s="2"/>
      <c r="N94" s="2"/>
      <c r="O94" s="2"/>
      <c r="P94" s="2" t="s">
        <v>394</v>
      </c>
      <c r="Q94" s="2" t="s">
        <v>329</v>
      </c>
      <c r="R94" s="2">
        <v>2</v>
      </c>
      <c r="S94" s="2"/>
      <c r="T94" s="2"/>
      <c r="U94" s="2"/>
      <c r="V94" s="2" t="e">
        <f>IF(Tabelle_ExterneDaten_111[[#This Row],[TradeIdLU]]&lt;&gt;"",VLOOKUP(Tabelle_ExterneDaten_111[[#This Row],[TradeIdLU]],TradeIdLookup,2,FALSE),"")</f>
        <v>#N/A</v>
      </c>
      <c r="W94" s="2" t="e">
        <f>IF(Tabelle_ExterneDaten_111[[#This Row],[PayerLU]]&lt;&gt;"",VLOOKUP(Tabelle_ExterneDaten_111[[#This Row],[PayerLU]],PayerLookup,2,FALSE),"")</f>
        <v>#N/A</v>
      </c>
      <c r="X94" s="2" t="e">
        <f>IF(Tabelle_ExterneDaten_111[[#This Row],[LegTypeLU]]&lt;&gt;"",VLOOKUP(Tabelle_ExterneDaten_111[[#This Row],[LegTypeLU]],LegTypeLookup,2,FALSE),"")</f>
        <v>#N/A</v>
      </c>
      <c r="Y94" s="2" t="e">
        <f>IF(Tabelle_ExterneDaten_111[[#This Row],[CurrencyLU]]&lt;&gt;"",VLOOKUP(Tabelle_ExterneDaten_111[[#This Row],[CurrencyLU]],CurrencyLookup,2,FALSE),"")</f>
        <v>#N/A</v>
      </c>
      <c r="Z94" s="2" t="e">
        <f>IF(Tabelle_ExterneDaten_111[[#This Row],[PaymentConventionLU]]&lt;&gt;"",VLOOKUP(Tabelle_ExterneDaten_111[[#This Row],[PaymentConventionLU]],PaymentConventionLookup,2,FALSE),"")</f>
        <v>#N/A</v>
      </c>
      <c r="AA94" s="2" t="e">
        <f>IF(Tabelle_ExterneDaten_111[[#This Row],[DayCounterLU]]&lt;&gt;"",VLOOKUP(Tabelle_ExterneDaten_111[[#This Row],[DayCounterLU]],DayCounterLookup,2,FALSE),"")</f>
        <v>#N/A</v>
      </c>
      <c r="AB94" s="2" t="str">
        <f>IF(Tabelle_ExterneDaten_111[[#This Row],[NotionalInitialExchangeLU]]&lt;&gt;"",VLOOKUP(Tabelle_ExterneDaten_111[[#This Row],[NotionalInitialExchangeLU]],NotionalInitialExchangeLookup,2,FALSE),"")</f>
        <v/>
      </c>
      <c r="AC94" s="2" t="str">
        <f>IF(Tabelle_ExterneDaten_111[[#This Row],[NotionalFinalExchangeLU]]&lt;&gt;"",VLOOKUP(Tabelle_ExterneDaten_111[[#This Row],[NotionalFinalExchangeLU]],NotionalFinalExchangeLookup,2,FALSE),"")</f>
        <v/>
      </c>
      <c r="AD94" s="2" t="str">
        <f>IF(Tabelle_ExterneDaten_111[[#This Row],[NotionalAmortizingExchangeLU]]&lt;&gt;"",VLOOKUP(Tabelle_ExterneDaten_111[[#This Row],[NotionalAmortizingExchangeLU]],NotionalAmortizingExchangeLookup,2,FALSE),"")</f>
        <v/>
      </c>
      <c r="AE94" s="2" t="str">
        <f>IF(Tabelle_ExterneDaten_111[[#This Row],[FXResetForeignCurrencyLU]]&lt;&gt;"",VLOOKUP(Tabelle_ExterneDaten_111[[#This Row],[FXResetForeignCurrencyLU]],FXResetForeignCurrencyLookup,2,FALSE),"")</f>
        <v/>
      </c>
      <c r="AF94" s="2" t="str">
        <f>IF(Tabelle_ExterneDaten_111[[#This Row],[FXResetFXIndexLU]]&lt;&gt;"",VLOOKUP(Tabelle_ExterneDaten_111[[#This Row],[FXResetFXIndexLU]],FXResetFXIndexLookup,2,FALSE),"")</f>
        <v/>
      </c>
      <c r="AG94" s="2" t="e">
        <f>IF(Tabelle_ExterneDaten_111[[#This Row],[FloatingLegIndexNameLU]]&lt;&gt;"",VLOOKUP(Tabelle_ExterneDaten_111[[#This Row],[FloatingLegIndexNameLU]],FloatingLegIndexNameLookup,2,FALSE),"")</f>
        <v>#N/A</v>
      </c>
      <c r="AH94" s="2" t="e">
        <f>IF(Tabelle_ExterneDaten_111[[#This Row],[FloatingLegIsInArrearsLU]]&lt;&gt;"",VLOOKUP(Tabelle_ExterneDaten_111[[#This Row],[FloatingLegIsInArrearsLU]],FloatingLegIsInArrearsLookup,2,FALSE),"")</f>
        <v>#N/A</v>
      </c>
      <c r="AI94" s="2" t="str">
        <f>IF(Tabelle_ExterneDaten_111[[#This Row],[FloatingLegIsAveragedLU]]&lt;&gt;"",VLOOKUP(Tabelle_ExterneDaten_111[[#This Row],[FloatingLegIsAveragedLU]],FloatingLegIsAveragedLookup,2,FALSE),"")</f>
        <v/>
      </c>
      <c r="AJ94" s="2" t="str">
        <f>IF(Tabelle_ExterneDaten_111[[#This Row],[FloatingLegIsNotResettingXCCYLU]]&lt;&gt;"",VLOOKUP(Tabelle_ExterneDaten_111[[#This Row],[FloatingLegIsNotResettingXCCYLU]],FloatingLegIsNotResettingXCCYLookup,2,FALSE),"")</f>
        <v/>
      </c>
    </row>
    <row r="95" spans="2:36" x14ac:dyDescent="0.25">
      <c r="B95" s="2">
        <v>15014</v>
      </c>
      <c r="C95" s="2" t="s">
        <v>167</v>
      </c>
      <c r="D95" s="2" t="s">
        <v>330</v>
      </c>
      <c r="E95" s="2" t="s">
        <v>380</v>
      </c>
      <c r="F95" s="2" t="s">
        <v>307</v>
      </c>
      <c r="G95" s="2" t="s">
        <v>384</v>
      </c>
      <c r="H95" s="2" t="s">
        <v>390</v>
      </c>
      <c r="I95" s="2"/>
      <c r="J95" s="2"/>
      <c r="K95" s="2"/>
      <c r="L95" s="2"/>
      <c r="M95" s="2"/>
      <c r="N95" s="2"/>
      <c r="O95" s="2"/>
      <c r="P95" s="2" t="s">
        <v>394</v>
      </c>
      <c r="Q95" s="2" t="s">
        <v>329</v>
      </c>
      <c r="R95" s="2">
        <v>2</v>
      </c>
      <c r="S95" s="2"/>
      <c r="T95" s="2"/>
      <c r="U95" s="2"/>
      <c r="V95" s="2" t="e">
        <f>IF(Tabelle_ExterneDaten_111[[#This Row],[TradeIdLU]]&lt;&gt;"",VLOOKUP(Tabelle_ExterneDaten_111[[#This Row],[TradeIdLU]],TradeIdLookup,2,FALSE),"")</f>
        <v>#N/A</v>
      </c>
      <c r="W95" s="2" t="e">
        <f>IF(Tabelle_ExterneDaten_111[[#This Row],[PayerLU]]&lt;&gt;"",VLOOKUP(Tabelle_ExterneDaten_111[[#This Row],[PayerLU]],PayerLookup,2,FALSE),"")</f>
        <v>#N/A</v>
      </c>
      <c r="X95" s="2" t="e">
        <f>IF(Tabelle_ExterneDaten_111[[#This Row],[LegTypeLU]]&lt;&gt;"",VLOOKUP(Tabelle_ExterneDaten_111[[#This Row],[LegTypeLU]],LegTypeLookup,2,FALSE),"")</f>
        <v>#N/A</v>
      </c>
      <c r="Y95" s="2" t="e">
        <f>IF(Tabelle_ExterneDaten_111[[#This Row],[CurrencyLU]]&lt;&gt;"",VLOOKUP(Tabelle_ExterneDaten_111[[#This Row],[CurrencyLU]],CurrencyLookup,2,FALSE),"")</f>
        <v>#N/A</v>
      </c>
      <c r="Z95" s="2" t="e">
        <f>IF(Tabelle_ExterneDaten_111[[#This Row],[PaymentConventionLU]]&lt;&gt;"",VLOOKUP(Tabelle_ExterneDaten_111[[#This Row],[PaymentConventionLU]],PaymentConventionLookup,2,FALSE),"")</f>
        <v>#N/A</v>
      </c>
      <c r="AA95" s="2" t="e">
        <f>IF(Tabelle_ExterneDaten_111[[#This Row],[DayCounterLU]]&lt;&gt;"",VLOOKUP(Tabelle_ExterneDaten_111[[#This Row],[DayCounterLU]],DayCounterLookup,2,FALSE),"")</f>
        <v>#N/A</v>
      </c>
      <c r="AB95" s="2" t="str">
        <f>IF(Tabelle_ExterneDaten_111[[#This Row],[NotionalInitialExchangeLU]]&lt;&gt;"",VLOOKUP(Tabelle_ExterneDaten_111[[#This Row],[NotionalInitialExchangeLU]],NotionalInitialExchangeLookup,2,FALSE),"")</f>
        <v/>
      </c>
      <c r="AC95" s="2" t="str">
        <f>IF(Tabelle_ExterneDaten_111[[#This Row],[NotionalFinalExchangeLU]]&lt;&gt;"",VLOOKUP(Tabelle_ExterneDaten_111[[#This Row],[NotionalFinalExchangeLU]],NotionalFinalExchangeLookup,2,FALSE),"")</f>
        <v/>
      </c>
      <c r="AD95" s="2" t="str">
        <f>IF(Tabelle_ExterneDaten_111[[#This Row],[NotionalAmortizingExchangeLU]]&lt;&gt;"",VLOOKUP(Tabelle_ExterneDaten_111[[#This Row],[NotionalAmortizingExchangeLU]],NotionalAmortizingExchangeLookup,2,FALSE),"")</f>
        <v/>
      </c>
      <c r="AE95" s="2" t="str">
        <f>IF(Tabelle_ExterneDaten_111[[#This Row],[FXResetForeignCurrencyLU]]&lt;&gt;"",VLOOKUP(Tabelle_ExterneDaten_111[[#This Row],[FXResetForeignCurrencyLU]],FXResetForeignCurrencyLookup,2,FALSE),"")</f>
        <v/>
      </c>
      <c r="AF95" s="2" t="str">
        <f>IF(Tabelle_ExterneDaten_111[[#This Row],[FXResetFXIndexLU]]&lt;&gt;"",VLOOKUP(Tabelle_ExterneDaten_111[[#This Row],[FXResetFXIndexLU]],FXResetFXIndexLookup,2,FALSE),"")</f>
        <v/>
      </c>
      <c r="AG95" s="2" t="e">
        <f>IF(Tabelle_ExterneDaten_111[[#This Row],[FloatingLegIndexNameLU]]&lt;&gt;"",VLOOKUP(Tabelle_ExterneDaten_111[[#This Row],[FloatingLegIndexNameLU]],FloatingLegIndexNameLookup,2,FALSE),"")</f>
        <v>#N/A</v>
      </c>
      <c r="AH95" s="2" t="e">
        <f>IF(Tabelle_ExterneDaten_111[[#This Row],[FloatingLegIsInArrearsLU]]&lt;&gt;"",VLOOKUP(Tabelle_ExterneDaten_111[[#This Row],[FloatingLegIsInArrearsLU]],FloatingLegIsInArrearsLookup,2,FALSE),"")</f>
        <v>#N/A</v>
      </c>
      <c r="AI95" s="2" t="str">
        <f>IF(Tabelle_ExterneDaten_111[[#This Row],[FloatingLegIsAveragedLU]]&lt;&gt;"",VLOOKUP(Tabelle_ExterneDaten_111[[#This Row],[FloatingLegIsAveragedLU]],FloatingLegIsAveragedLookup,2,FALSE),"")</f>
        <v/>
      </c>
      <c r="AJ95" s="2" t="str">
        <f>IF(Tabelle_ExterneDaten_111[[#This Row],[FloatingLegIsNotResettingXCCYLU]]&lt;&gt;"",VLOOKUP(Tabelle_ExterneDaten_111[[#This Row],[FloatingLegIsNotResettingXCCYLU]],FloatingLegIsNotResettingXCCYLookup,2,FALSE),"")</f>
        <v/>
      </c>
    </row>
    <row r="96" spans="2:36" x14ac:dyDescent="0.25">
      <c r="B96" s="2">
        <v>15015</v>
      </c>
      <c r="C96" s="2" t="s">
        <v>143</v>
      </c>
      <c r="D96" s="2" t="s">
        <v>329</v>
      </c>
      <c r="E96" s="2" t="s">
        <v>379</v>
      </c>
      <c r="F96" s="2" t="s">
        <v>307</v>
      </c>
      <c r="G96" s="2" t="s">
        <v>382</v>
      </c>
      <c r="H96" s="2" t="s">
        <v>391</v>
      </c>
      <c r="I96" s="2"/>
      <c r="J96" s="2"/>
      <c r="K96" s="2"/>
      <c r="L96" s="2"/>
      <c r="M96" s="2"/>
      <c r="N96" s="2"/>
      <c r="O96" s="2"/>
      <c r="P96" s="2"/>
      <c r="Q96" s="2"/>
      <c r="R96" s="2"/>
      <c r="S96" s="2"/>
      <c r="T96" s="2"/>
      <c r="U96" s="2"/>
      <c r="V96" s="2" t="e">
        <f>IF(Tabelle_ExterneDaten_111[[#This Row],[TradeIdLU]]&lt;&gt;"",VLOOKUP(Tabelle_ExterneDaten_111[[#This Row],[TradeIdLU]],TradeIdLookup,2,FALSE),"")</f>
        <v>#N/A</v>
      </c>
      <c r="W96" s="2" t="e">
        <f>IF(Tabelle_ExterneDaten_111[[#This Row],[PayerLU]]&lt;&gt;"",VLOOKUP(Tabelle_ExterneDaten_111[[#This Row],[PayerLU]],PayerLookup,2,FALSE),"")</f>
        <v>#N/A</v>
      </c>
      <c r="X96" s="2" t="e">
        <f>IF(Tabelle_ExterneDaten_111[[#This Row],[LegTypeLU]]&lt;&gt;"",VLOOKUP(Tabelle_ExterneDaten_111[[#This Row],[LegTypeLU]],LegTypeLookup,2,FALSE),"")</f>
        <v>#N/A</v>
      </c>
      <c r="Y96" s="2" t="e">
        <f>IF(Tabelle_ExterneDaten_111[[#This Row],[CurrencyLU]]&lt;&gt;"",VLOOKUP(Tabelle_ExterneDaten_111[[#This Row],[CurrencyLU]],CurrencyLookup,2,FALSE),"")</f>
        <v>#N/A</v>
      </c>
      <c r="Z96" s="2" t="e">
        <f>IF(Tabelle_ExterneDaten_111[[#This Row],[PaymentConventionLU]]&lt;&gt;"",VLOOKUP(Tabelle_ExterneDaten_111[[#This Row],[PaymentConventionLU]],PaymentConventionLookup,2,FALSE),"")</f>
        <v>#N/A</v>
      </c>
      <c r="AA96" s="2" t="e">
        <f>IF(Tabelle_ExterneDaten_111[[#This Row],[DayCounterLU]]&lt;&gt;"",VLOOKUP(Tabelle_ExterneDaten_111[[#This Row],[DayCounterLU]],DayCounterLookup,2,FALSE),"")</f>
        <v>#N/A</v>
      </c>
      <c r="AB96" s="2" t="str">
        <f>IF(Tabelle_ExterneDaten_111[[#This Row],[NotionalInitialExchangeLU]]&lt;&gt;"",VLOOKUP(Tabelle_ExterneDaten_111[[#This Row],[NotionalInitialExchangeLU]],NotionalInitialExchangeLookup,2,FALSE),"")</f>
        <v/>
      </c>
      <c r="AC96" s="2" t="str">
        <f>IF(Tabelle_ExterneDaten_111[[#This Row],[NotionalFinalExchangeLU]]&lt;&gt;"",VLOOKUP(Tabelle_ExterneDaten_111[[#This Row],[NotionalFinalExchangeLU]],NotionalFinalExchangeLookup,2,FALSE),"")</f>
        <v/>
      </c>
      <c r="AD96" s="2" t="str">
        <f>IF(Tabelle_ExterneDaten_111[[#This Row],[NotionalAmortizingExchangeLU]]&lt;&gt;"",VLOOKUP(Tabelle_ExterneDaten_111[[#This Row],[NotionalAmortizingExchangeLU]],NotionalAmortizingExchangeLookup,2,FALSE),"")</f>
        <v/>
      </c>
      <c r="AE96" s="2" t="str">
        <f>IF(Tabelle_ExterneDaten_111[[#This Row],[FXResetForeignCurrencyLU]]&lt;&gt;"",VLOOKUP(Tabelle_ExterneDaten_111[[#This Row],[FXResetForeignCurrencyLU]],FXResetForeignCurrencyLookup,2,FALSE),"")</f>
        <v/>
      </c>
      <c r="AF96" s="2" t="str">
        <f>IF(Tabelle_ExterneDaten_111[[#This Row],[FXResetFXIndexLU]]&lt;&gt;"",VLOOKUP(Tabelle_ExterneDaten_111[[#This Row],[FXResetFXIndexLU]],FXResetFXIndexLookup,2,FALSE),"")</f>
        <v/>
      </c>
      <c r="AG96" s="2" t="str">
        <f>IF(Tabelle_ExterneDaten_111[[#This Row],[FloatingLegIndexNameLU]]&lt;&gt;"",VLOOKUP(Tabelle_ExterneDaten_111[[#This Row],[FloatingLegIndexNameLU]],FloatingLegIndexNameLookup,2,FALSE),"")</f>
        <v/>
      </c>
      <c r="AH96" s="2" t="str">
        <f>IF(Tabelle_ExterneDaten_111[[#This Row],[FloatingLegIsInArrearsLU]]&lt;&gt;"",VLOOKUP(Tabelle_ExterneDaten_111[[#This Row],[FloatingLegIsInArrearsLU]],FloatingLegIsInArrearsLookup,2,FALSE),"")</f>
        <v/>
      </c>
      <c r="AI96" s="2" t="str">
        <f>IF(Tabelle_ExterneDaten_111[[#This Row],[FloatingLegIsAveragedLU]]&lt;&gt;"",VLOOKUP(Tabelle_ExterneDaten_111[[#This Row],[FloatingLegIsAveragedLU]],FloatingLegIsAveragedLookup,2,FALSE),"")</f>
        <v/>
      </c>
      <c r="AJ96" s="2" t="str">
        <f>IF(Tabelle_ExterneDaten_111[[#This Row],[FloatingLegIsNotResettingXCCYLU]]&lt;&gt;"",VLOOKUP(Tabelle_ExterneDaten_111[[#This Row],[FloatingLegIsNotResettingXCCYLU]],FloatingLegIsNotResettingXCCYLookup,2,FALSE),"")</f>
        <v/>
      </c>
    </row>
    <row r="97" spans="2:36" x14ac:dyDescent="0.25">
      <c r="B97" s="2">
        <v>15016</v>
      </c>
      <c r="C97" s="2" t="s">
        <v>211</v>
      </c>
      <c r="D97" s="2" t="s">
        <v>330</v>
      </c>
      <c r="E97" s="2" t="s">
        <v>380</v>
      </c>
      <c r="F97" s="2" t="s">
        <v>308</v>
      </c>
      <c r="G97" s="2" t="s">
        <v>385</v>
      </c>
      <c r="H97" s="2" t="s">
        <v>391</v>
      </c>
      <c r="I97" s="2"/>
      <c r="J97" s="2"/>
      <c r="K97" s="2"/>
      <c r="L97" s="2"/>
      <c r="M97" s="2"/>
      <c r="N97" s="2"/>
      <c r="O97" s="2"/>
      <c r="P97" s="2" t="s">
        <v>396</v>
      </c>
      <c r="Q97" s="2" t="s">
        <v>329</v>
      </c>
      <c r="R97" s="2"/>
      <c r="S97" s="2"/>
      <c r="T97" s="2"/>
      <c r="U97" s="2"/>
      <c r="V97" s="2" t="e">
        <f>IF(Tabelle_ExterneDaten_111[[#This Row],[TradeIdLU]]&lt;&gt;"",VLOOKUP(Tabelle_ExterneDaten_111[[#This Row],[TradeIdLU]],TradeIdLookup,2,FALSE),"")</f>
        <v>#N/A</v>
      </c>
      <c r="W97" s="2" t="e">
        <f>IF(Tabelle_ExterneDaten_111[[#This Row],[PayerLU]]&lt;&gt;"",VLOOKUP(Tabelle_ExterneDaten_111[[#This Row],[PayerLU]],PayerLookup,2,FALSE),"")</f>
        <v>#N/A</v>
      </c>
      <c r="X97" s="2" t="e">
        <f>IF(Tabelle_ExterneDaten_111[[#This Row],[LegTypeLU]]&lt;&gt;"",VLOOKUP(Tabelle_ExterneDaten_111[[#This Row],[LegTypeLU]],LegTypeLookup,2,FALSE),"")</f>
        <v>#N/A</v>
      </c>
      <c r="Y97" s="2" t="e">
        <f>IF(Tabelle_ExterneDaten_111[[#This Row],[CurrencyLU]]&lt;&gt;"",VLOOKUP(Tabelle_ExterneDaten_111[[#This Row],[CurrencyLU]],CurrencyLookup,2,FALSE),"")</f>
        <v>#N/A</v>
      </c>
      <c r="Z97" s="2" t="e">
        <f>IF(Tabelle_ExterneDaten_111[[#This Row],[PaymentConventionLU]]&lt;&gt;"",VLOOKUP(Tabelle_ExterneDaten_111[[#This Row],[PaymentConventionLU]],PaymentConventionLookup,2,FALSE),"")</f>
        <v>#N/A</v>
      </c>
      <c r="AA97" s="2" t="e">
        <f>IF(Tabelle_ExterneDaten_111[[#This Row],[DayCounterLU]]&lt;&gt;"",VLOOKUP(Tabelle_ExterneDaten_111[[#This Row],[DayCounterLU]],DayCounterLookup,2,FALSE),"")</f>
        <v>#N/A</v>
      </c>
      <c r="AB97" s="2" t="str">
        <f>IF(Tabelle_ExterneDaten_111[[#This Row],[NotionalInitialExchangeLU]]&lt;&gt;"",VLOOKUP(Tabelle_ExterneDaten_111[[#This Row],[NotionalInitialExchangeLU]],NotionalInitialExchangeLookup,2,FALSE),"")</f>
        <v/>
      </c>
      <c r="AC97" s="2" t="str">
        <f>IF(Tabelle_ExterneDaten_111[[#This Row],[NotionalFinalExchangeLU]]&lt;&gt;"",VLOOKUP(Tabelle_ExterneDaten_111[[#This Row],[NotionalFinalExchangeLU]],NotionalFinalExchangeLookup,2,FALSE),"")</f>
        <v/>
      </c>
      <c r="AD97" s="2" t="str">
        <f>IF(Tabelle_ExterneDaten_111[[#This Row],[NotionalAmortizingExchangeLU]]&lt;&gt;"",VLOOKUP(Tabelle_ExterneDaten_111[[#This Row],[NotionalAmortizingExchangeLU]],NotionalAmortizingExchangeLookup,2,FALSE),"")</f>
        <v/>
      </c>
      <c r="AE97" s="2" t="str">
        <f>IF(Tabelle_ExterneDaten_111[[#This Row],[FXResetForeignCurrencyLU]]&lt;&gt;"",VLOOKUP(Tabelle_ExterneDaten_111[[#This Row],[FXResetForeignCurrencyLU]],FXResetForeignCurrencyLookup,2,FALSE),"")</f>
        <v/>
      </c>
      <c r="AF97" s="2" t="str">
        <f>IF(Tabelle_ExterneDaten_111[[#This Row],[FXResetFXIndexLU]]&lt;&gt;"",VLOOKUP(Tabelle_ExterneDaten_111[[#This Row],[FXResetFXIndexLU]],FXResetFXIndexLookup,2,FALSE),"")</f>
        <v/>
      </c>
      <c r="AG97" s="2" t="e">
        <f>IF(Tabelle_ExterneDaten_111[[#This Row],[FloatingLegIndexNameLU]]&lt;&gt;"",VLOOKUP(Tabelle_ExterneDaten_111[[#This Row],[FloatingLegIndexNameLU]],FloatingLegIndexNameLookup,2,FALSE),"")</f>
        <v>#N/A</v>
      </c>
      <c r="AH97" s="2" t="e">
        <f>IF(Tabelle_ExterneDaten_111[[#This Row],[FloatingLegIsInArrearsLU]]&lt;&gt;"",VLOOKUP(Tabelle_ExterneDaten_111[[#This Row],[FloatingLegIsInArrearsLU]],FloatingLegIsInArrearsLookup,2,FALSE),"")</f>
        <v>#N/A</v>
      </c>
      <c r="AI97" s="2" t="str">
        <f>IF(Tabelle_ExterneDaten_111[[#This Row],[FloatingLegIsAveragedLU]]&lt;&gt;"",VLOOKUP(Tabelle_ExterneDaten_111[[#This Row],[FloatingLegIsAveragedLU]],FloatingLegIsAveragedLookup,2,FALSE),"")</f>
        <v/>
      </c>
      <c r="AJ97" s="2" t="str">
        <f>IF(Tabelle_ExterneDaten_111[[#This Row],[FloatingLegIsNotResettingXCCYLU]]&lt;&gt;"",VLOOKUP(Tabelle_ExterneDaten_111[[#This Row],[FloatingLegIsNotResettingXCCYLU]],FloatingLegIsNotResettingXCCYLookup,2,FALSE),"")</f>
        <v/>
      </c>
    </row>
    <row r="98" spans="2:36" x14ac:dyDescent="0.25">
      <c r="B98" s="2">
        <v>15017</v>
      </c>
      <c r="C98" s="2" t="s">
        <v>211</v>
      </c>
      <c r="D98" s="2" t="s">
        <v>329</v>
      </c>
      <c r="E98" s="2" t="s">
        <v>378</v>
      </c>
      <c r="F98" s="2" t="s">
        <v>308</v>
      </c>
      <c r="G98" s="2" t="s">
        <v>383</v>
      </c>
      <c r="H98" s="2" t="s">
        <v>391</v>
      </c>
      <c r="I98" s="2"/>
      <c r="J98" s="2"/>
      <c r="K98" s="2"/>
      <c r="L98" s="2"/>
      <c r="M98" s="2"/>
      <c r="N98" s="2"/>
      <c r="O98" s="2"/>
      <c r="P98" s="2"/>
      <c r="Q98" s="2"/>
      <c r="R98" s="2"/>
      <c r="S98" s="2"/>
      <c r="T98" s="2"/>
      <c r="U98" s="2"/>
      <c r="V98" s="2" t="e">
        <f>IF(Tabelle_ExterneDaten_111[[#This Row],[TradeIdLU]]&lt;&gt;"",VLOOKUP(Tabelle_ExterneDaten_111[[#This Row],[TradeIdLU]],TradeIdLookup,2,FALSE),"")</f>
        <v>#N/A</v>
      </c>
      <c r="W98" s="2" t="e">
        <f>IF(Tabelle_ExterneDaten_111[[#This Row],[PayerLU]]&lt;&gt;"",VLOOKUP(Tabelle_ExterneDaten_111[[#This Row],[PayerLU]],PayerLookup,2,FALSE),"")</f>
        <v>#N/A</v>
      </c>
      <c r="X98" s="2" t="e">
        <f>IF(Tabelle_ExterneDaten_111[[#This Row],[LegTypeLU]]&lt;&gt;"",VLOOKUP(Tabelle_ExterneDaten_111[[#This Row],[LegTypeLU]],LegTypeLookup,2,FALSE),"")</f>
        <v>#N/A</v>
      </c>
      <c r="Y98" s="2" t="e">
        <f>IF(Tabelle_ExterneDaten_111[[#This Row],[CurrencyLU]]&lt;&gt;"",VLOOKUP(Tabelle_ExterneDaten_111[[#This Row],[CurrencyLU]],CurrencyLookup,2,FALSE),"")</f>
        <v>#N/A</v>
      </c>
      <c r="Z98" s="2" t="e">
        <f>IF(Tabelle_ExterneDaten_111[[#This Row],[PaymentConventionLU]]&lt;&gt;"",VLOOKUP(Tabelle_ExterneDaten_111[[#This Row],[PaymentConventionLU]],PaymentConventionLookup,2,FALSE),"")</f>
        <v>#N/A</v>
      </c>
      <c r="AA98" s="2" t="e">
        <f>IF(Tabelle_ExterneDaten_111[[#This Row],[DayCounterLU]]&lt;&gt;"",VLOOKUP(Tabelle_ExterneDaten_111[[#This Row],[DayCounterLU]],DayCounterLookup,2,FALSE),"")</f>
        <v>#N/A</v>
      </c>
      <c r="AB98" s="2" t="str">
        <f>IF(Tabelle_ExterneDaten_111[[#This Row],[NotionalInitialExchangeLU]]&lt;&gt;"",VLOOKUP(Tabelle_ExterneDaten_111[[#This Row],[NotionalInitialExchangeLU]],NotionalInitialExchangeLookup,2,FALSE),"")</f>
        <v/>
      </c>
      <c r="AC98" s="2" t="str">
        <f>IF(Tabelle_ExterneDaten_111[[#This Row],[NotionalFinalExchangeLU]]&lt;&gt;"",VLOOKUP(Tabelle_ExterneDaten_111[[#This Row],[NotionalFinalExchangeLU]],NotionalFinalExchangeLookup,2,FALSE),"")</f>
        <v/>
      </c>
      <c r="AD98" s="2" t="str">
        <f>IF(Tabelle_ExterneDaten_111[[#This Row],[NotionalAmortizingExchangeLU]]&lt;&gt;"",VLOOKUP(Tabelle_ExterneDaten_111[[#This Row],[NotionalAmortizingExchangeLU]],NotionalAmortizingExchangeLookup,2,FALSE),"")</f>
        <v/>
      </c>
      <c r="AE98" s="2" t="str">
        <f>IF(Tabelle_ExterneDaten_111[[#This Row],[FXResetForeignCurrencyLU]]&lt;&gt;"",VLOOKUP(Tabelle_ExterneDaten_111[[#This Row],[FXResetForeignCurrencyLU]],FXResetForeignCurrencyLookup,2,FALSE),"")</f>
        <v/>
      </c>
      <c r="AF98" s="2" t="str">
        <f>IF(Tabelle_ExterneDaten_111[[#This Row],[FXResetFXIndexLU]]&lt;&gt;"",VLOOKUP(Tabelle_ExterneDaten_111[[#This Row],[FXResetFXIndexLU]],FXResetFXIndexLookup,2,FALSE),"")</f>
        <v/>
      </c>
      <c r="AG98" s="2" t="str">
        <f>IF(Tabelle_ExterneDaten_111[[#This Row],[FloatingLegIndexNameLU]]&lt;&gt;"",VLOOKUP(Tabelle_ExterneDaten_111[[#This Row],[FloatingLegIndexNameLU]],FloatingLegIndexNameLookup,2,FALSE),"")</f>
        <v/>
      </c>
      <c r="AH98" s="2" t="str">
        <f>IF(Tabelle_ExterneDaten_111[[#This Row],[FloatingLegIsInArrearsLU]]&lt;&gt;"",VLOOKUP(Tabelle_ExterneDaten_111[[#This Row],[FloatingLegIsInArrearsLU]],FloatingLegIsInArrearsLookup,2,FALSE),"")</f>
        <v/>
      </c>
      <c r="AI98" s="2" t="str">
        <f>IF(Tabelle_ExterneDaten_111[[#This Row],[FloatingLegIsAveragedLU]]&lt;&gt;"",VLOOKUP(Tabelle_ExterneDaten_111[[#This Row],[FloatingLegIsAveragedLU]],FloatingLegIsAveragedLookup,2,FALSE),"")</f>
        <v/>
      </c>
      <c r="AJ98" s="2" t="str">
        <f>IF(Tabelle_ExterneDaten_111[[#This Row],[FloatingLegIsNotResettingXCCYLU]]&lt;&gt;"",VLOOKUP(Tabelle_ExterneDaten_111[[#This Row],[FloatingLegIsNotResettingXCCYLU]],FloatingLegIsNotResettingXCCYLookup,2,FALSE),"")</f>
        <v/>
      </c>
    </row>
    <row r="99" spans="2:36" x14ac:dyDescent="0.25">
      <c r="B99" s="2">
        <v>15018</v>
      </c>
      <c r="C99" s="2" t="s">
        <v>215</v>
      </c>
      <c r="D99" s="2" t="s">
        <v>330</v>
      </c>
      <c r="E99" s="2" t="s">
        <v>380</v>
      </c>
      <c r="F99" s="2" t="s">
        <v>307</v>
      </c>
      <c r="G99" s="2" t="s">
        <v>385</v>
      </c>
      <c r="H99" s="2" t="s">
        <v>390</v>
      </c>
      <c r="I99" s="2"/>
      <c r="J99" s="2"/>
      <c r="K99" s="2"/>
      <c r="L99" s="2"/>
      <c r="M99" s="2"/>
      <c r="N99" s="2"/>
      <c r="O99" s="2"/>
      <c r="P99" s="2" t="s">
        <v>394</v>
      </c>
      <c r="Q99" s="2" t="s">
        <v>329</v>
      </c>
      <c r="R99" s="2"/>
      <c r="S99" s="2"/>
      <c r="T99" s="2"/>
      <c r="U99" s="2"/>
      <c r="V99" s="2" t="e">
        <f>IF(Tabelle_ExterneDaten_111[[#This Row],[TradeIdLU]]&lt;&gt;"",VLOOKUP(Tabelle_ExterneDaten_111[[#This Row],[TradeIdLU]],TradeIdLookup,2,FALSE),"")</f>
        <v>#N/A</v>
      </c>
      <c r="W99" s="2" t="e">
        <f>IF(Tabelle_ExterneDaten_111[[#This Row],[PayerLU]]&lt;&gt;"",VLOOKUP(Tabelle_ExterneDaten_111[[#This Row],[PayerLU]],PayerLookup,2,FALSE),"")</f>
        <v>#N/A</v>
      </c>
      <c r="X99" s="2" t="e">
        <f>IF(Tabelle_ExterneDaten_111[[#This Row],[LegTypeLU]]&lt;&gt;"",VLOOKUP(Tabelle_ExterneDaten_111[[#This Row],[LegTypeLU]],LegTypeLookup,2,FALSE),"")</f>
        <v>#N/A</v>
      </c>
      <c r="Y99" s="2" t="e">
        <f>IF(Tabelle_ExterneDaten_111[[#This Row],[CurrencyLU]]&lt;&gt;"",VLOOKUP(Tabelle_ExterneDaten_111[[#This Row],[CurrencyLU]],CurrencyLookup,2,FALSE),"")</f>
        <v>#N/A</v>
      </c>
      <c r="Z99" s="2" t="e">
        <f>IF(Tabelle_ExterneDaten_111[[#This Row],[PaymentConventionLU]]&lt;&gt;"",VLOOKUP(Tabelle_ExterneDaten_111[[#This Row],[PaymentConventionLU]],PaymentConventionLookup,2,FALSE),"")</f>
        <v>#N/A</v>
      </c>
      <c r="AA99" s="2" t="e">
        <f>IF(Tabelle_ExterneDaten_111[[#This Row],[DayCounterLU]]&lt;&gt;"",VLOOKUP(Tabelle_ExterneDaten_111[[#This Row],[DayCounterLU]],DayCounterLookup,2,FALSE),"")</f>
        <v>#N/A</v>
      </c>
      <c r="AB99" s="2" t="str">
        <f>IF(Tabelle_ExterneDaten_111[[#This Row],[NotionalInitialExchangeLU]]&lt;&gt;"",VLOOKUP(Tabelle_ExterneDaten_111[[#This Row],[NotionalInitialExchangeLU]],NotionalInitialExchangeLookup,2,FALSE),"")</f>
        <v/>
      </c>
      <c r="AC99" s="2" t="str">
        <f>IF(Tabelle_ExterneDaten_111[[#This Row],[NotionalFinalExchangeLU]]&lt;&gt;"",VLOOKUP(Tabelle_ExterneDaten_111[[#This Row],[NotionalFinalExchangeLU]],NotionalFinalExchangeLookup,2,FALSE),"")</f>
        <v/>
      </c>
      <c r="AD99" s="2" t="str">
        <f>IF(Tabelle_ExterneDaten_111[[#This Row],[NotionalAmortizingExchangeLU]]&lt;&gt;"",VLOOKUP(Tabelle_ExterneDaten_111[[#This Row],[NotionalAmortizingExchangeLU]],NotionalAmortizingExchangeLookup,2,FALSE),"")</f>
        <v/>
      </c>
      <c r="AE99" s="2" t="str">
        <f>IF(Tabelle_ExterneDaten_111[[#This Row],[FXResetForeignCurrencyLU]]&lt;&gt;"",VLOOKUP(Tabelle_ExterneDaten_111[[#This Row],[FXResetForeignCurrencyLU]],FXResetForeignCurrencyLookup,2,FALSE),"")</f>
        <v/>
      </c>
      <c r="AF99" s="2" t="str">
        <f>IF(Tabelle_ExterneDaten_111[[#This Row],[FXResetFXIndexLU]]&lt;&gt;"",VLOOKUP(Tabelle_ExterneDaten_111[[#This Row],[FXResetFXIndexLU]],FXResetFXIndexLookup,2,FALSE),"")</f>
        <v/>
      </c>
      <c r="AG99" s="2" t="e">
        <f>IF(Tabelle_ExterneDaten_111[[#This Row],[FloatingLegIndexNameLU]]&lt;&gt;"",VLOOKUP(Tabelle_ExterneDaten_111[[#This Row],[FloatingLegIndexNameLU]],FloatingLegIndexNameLookup,2,FALSE),"")</f>
        <v>#N/A</v>
      </c>
      <c r="AH99" s="2" t="e">
        <f>IF(Tabelle_ExterneDaten_111[[#This Row],[FloatingLegIsInArrearsLU]]&lt;&gt;"",VLOOKUP(Tabelle_ExterneDaten_111[[#This Row],[FloatingLegIsInArrearsLU]],FloatingLegIsInArrearsLookup,2,FALSE),"")</f>
        <v>#N/A</v>
      </c>
      <c r="AI99" s="2" t="str">
        <f>IF(Tabelle_ExterneDaten_111[[#This Row],[FloatingLegIsAveragedLU]]&lt;&gt;"",VLOOKUP(Tabelle_ExterneDaten_111[[#This Row],[FloatingLegIsAveragedLU]],FloatingLegIsAveragedLookup,2,FALSE),"")</f>
        <v/>
      </c>
      <c r="AJ99" s="2" t="str">
        <f>IF(Tabelle_ExterneDaten_111[[#This Row],[FloatingLegIsNotResettingXCCYLU]]&lt;&gt;"",VLOOKUP(Tabelle_ExterneDaten_111[[#This Row],[FloatingLegIsNotResettingXCCYLU]],FloatingLegIsNotResettingXCCYLookup,2,FALSE),"")</f>
        <v/>
      </c>
    </row>
    <row r="100" spans="2:36" x14ac:dyDescent="0.25">
      <c r="B100" s="2">
        <v>15019</v>
      </c>
      <c r="C100" s="2" t="s">
        <v>215</v>
      </c>
      <c r="D100" s="2" t="s">
        <v>329</v>
      </c>
      <c r="E100" s="2" t="s">
        <v>381</v>
      </c>
      <c r="F100" s="2" t="s">
        <v>307</v>
      </c>
      <c r="G100" s="2" t="s">
        <v>383</v>
      </c>
      <c r="H100" s="2" t="s">
        <v>391</v>
      </c>
      <c r="I100" s="2"/>
      <c r="J100" s="2"/>
      <c r="K100" s="2"/>
      <c r="L100" s="2"/>
      <c r="M100" s="2"/>
      <c r="N100" s="2"/>
      <c r="O100" s="2"/>
      <c r="P100" s="2"/>
      <c r="Q100" s="2"/>
      <c r="R100" s="2"/>
      <c r="S100" s="2"/>
      <c r="T100" s="2"/>
      <c r="U100" s="2"/>
      <c r="V100" s="2" t="e">
        <f>IF(Tabelle_ExterneDaten_111[[#This Row],[TradeIdLU]]&lt;&gt;"",VLOOKUP(Tabelle_ExterneDaten_111[[#This Row],[TradeIdLU]],TradeIdLookup,2,FALSE),"")</f>
        <v>#N/A</v>
      </c>
      <c r="W100" s="2" t="e">
        <f>IF(Tabelle_ExterneDaten_111[[#This Row],[PayerLU]]&lt;&gt;"",VLOOKUP(Tabelle_ExterneDaten_111[[#This Row],[PayerLU]],PayerLookup,2,FALSE),"")</f>
        <v>#N/A</v>
      </c>
      <c r="X100" s="2" t="e">
        <f>IF(Tabelle_ExterneDaten_111[[#This Row],[LegTypeLU]]&lt;&gt;"",VLOOKUP(Tabelle_ExterneDaten_111[[#This Row],[LegTypeLU]],LegTypeLookup,2,FALSE),"")</f>
        <v>#N/A</v>
      </c>
      <c r="Y100" s="2" t="e">
        <f>IF(Tabelle_ExterneDaten_111[[#This Row],[CurrencyLU]]&lt;&gt;"",VLOOKUP(Tabelle_ExterneDaten_111[[#This Row],[CurrencyLU]],CurrencyLookup,2,FALSE),"")</f>
        <v>#N/A</v>
      </c>
      <c r="Z100" s="2" t="e">
        <f>IF(Tabelle_ExterneDaten_111[[#This Row],[PaymentConventionLU]]&lt;&gt;"",VLOOKUP(Tabelle_ExterneDaten_111[[#This Row],[PaymentConventionLU]],PaymentConventionLookup,2,FALSE),"")</f>
        <v>#N/A</v>
      </c>
      <c r="AA100" s="2" t="e">
        <f>IF(Tabelle_ExterneDaten_111[[#This Row],[DayCounterLU]]&lt;&gt;"",VLOOKUP(Tabelle_ExterneDaten_111[[#This Row],[DayCounterLU]],DayCounterLookup,2,FALSE),"")</f>
        <v>#N/A</v>
      </c>
      <c r="AB100" s="2" t="str">
        <f>IF(Tabelle_ExterneDaten_111[[#This Row],[NotionalInitialExchangeLU]]&lt;&gt;"",VLOOKUP(Tabelle_ExterneDaten_111[[#This Row],[NotionalInitialExchangeLU]],NotionalInitialExchangeLookup,2,FALSE),"")</f>
        <v/>
      </c>
      <c r="AC100" s="2" t="str">
        <f>IF(Tabelle_ExterneDaten_111[[#This Row],[NotionalFinalExchangeLU]]&lt;&gt;"",VLOOKUP(Tabelle_ExterneDaten_111[[#This Row],[NotionalFinalExchangeLU]],NotionalFinalExchangeLookup,2,FALSE),"")</f>
        <v/>
      </c>
      <c r="AD100" s="2" t="str">
        <f>IF(Tabelle_ExterneDaten_111[[#This Row],[NotionalAmortizingExchangeLU]]&lt;&gt;"",VLOOKUP(Tabelle_ExterneDaten_111[[#This Row],[NotionalAmortizingExchangeLU]],NotionalAmortizingExchangeLookup,2,FALSE),"")</f>
        <v/>
      </c>
      <c r="AE100" s="2" t="str">
        <f>IF(Tabelle_ExterneDaten_111[[#This Row],[FXResetForeignCurrencyLU]]&lt;&gt;"",VLOOKUP(Tabelle_ExterneDaten_111[[#This Row],[FXResetForeignCurrencyLU]],FXResetForeignCurrencyLookup,2,FALSE),"")</f>
        <v/>
      </c>
      <c r="AF100" s="2" t="str">
        <f>IF(Tabelle_ExterneDaten_111[[#This Row],[FXResetFXIndexLU]]&lt;&gt;"",VLOOKUP(Tabelle_ExterneDaten_111[[#This Row],[FXResetFXIndexLU]],FXResetFXIndexLookup,2,FALSE),"")</f>
        <v/>
      </c>
      <c r="AG100" s="2" t="str">
        <f>IF(Tabelle_ExterneDaten_111[[#This Row],[FloatingLegIndexNameLU]]&lt;&gt;"",VLOOKUP(Tabelle_ExterneDaten_111[[#This Row],[FloatingLegIndexNameLU]],FloatingLegIndexNameLookup,2,FALSE),"")</f>
        <v/>
      </c>
      <c r="AH100" s="2" t="str">
        <f>IF(Tabelle_ExterneDaten_111[[#This Row],[FloatingLegIsInArrearsLU]]&lt;&gt;"",VLOOKUP(Tabelle_ExterneDaten_111[[#This Row],[FloatingLegIsInArrearsLU]],FloatingLegIsInArrearsLookup,2,FALSE),"")</f>
        <v/>
      </c>
      <c r="AI100" s="2" t="str">
        <f>IF(Tabelle_ExterneDaten_111[[#This Row],[FloatingLegIsAveragedLU]]&lt;&gt;"",VLOOKUP(Tabelle_ExterneDaten_111[[#This Row],[FloatingLegIsAveragedLU]],FloatingLegIsAveragedLookup,2,FALSE),"")</f>
        <v/>
      </c>
      <c r="AJ100" s="2" t="str">
        <f>IF(Tabelle_ExterneDaten_111[[#This Row],[FloatingLegIsNotResettingXCCYLU]]&lt;&gt;"",VLOOKUP(Tabelle_ExterneDaten_111[[#This Row],[FloatingLegIsNotResettingXCCYLU]],FloatingLegIsNotResettingXCCYLookup,2,FALSE),"")</f>
        <v/>
      </c>
    </row>
    <row r="101" spans="2:36" x14ac:dyDescent="0.25">
      <c r="B101" s="2">
        <v>15020</v>
      </c>
      <c r="C101" s="2" t="s">
        <v>171</v>
      </c>
      <c r="D101" s="2" t="s">
        <v>330</v>
      </c>
      <c r="E101" s="2" t="s">
        <v>379</v>
      </c>
      <c r="F101" s="2" t="s">
        <v>309</v>
      </c>
      <c r="G101" s="2" t="s">
        <v>382</v>
      </c>
      <c r="H101" s="2" t="s">
        <v>388</v>
      </c>
      <c r="I101" s="2"/>
      <c r="J101" s="2"/>
      <c r="K101" s="2"/>
      <c r="L101" s="2"/>
      <c r="M101" s="2"/>
      <c r="N101" s="2"/>
      <c r="O101" s="2"/>
      <c r="P101" s="2"/>
      <c r="Q101" s="2"/>
      <c r="R101" s="2"/>
      <c r="S101" s="2"/>
      <c r="T101" s="2"/>
      <c r="U101" s="2"/>
      <c r="V101" s="2" t="e">
        <f>IF(Tabelle_ExterneDaten_111[[#This Row],[TradeIdLU]]&lt;&gt;"",VLOOKUP(Tabelle_ExterneDaten_111[[#This Row],[TradeIdLU]],TradeIdLookup,2,FALSE),"")</f>
        <v>#N/A</v>
      </c>
      <c r="W101" s="2" t="e">
        <f>IF(Tabelle_ExterneDaten_111[[#This Row],[PayerLU]]&lt;&gt;"",VLOOKUP(Tabelle_ExterneDaten_111[[#This Row],[PayerLU]],PayerLookup,2,FALSE),"")</f>
        <v>#N/A</v>
      </c>
      <c r="X101" s="2" t="e">
        <f>IF(Tabelle_ExterneDaten_111[[#This Row],[LegTypeLU]]&lt;&gt;"",VLOOKUP(Tabelle_ExterneDaten_111[[#This Row],[LegTypeLU]],LegTypeLookup,2,FALSE),"")</f>
        <v>#N/A</v>
      </c>
      <c r="Y101" s="2" t="e">
        <f>IF(Tabelle_ExterneDaten_111[[#This Row],[CurrencyLU]]&lt;&gt;"",VLOOKUP(Tabelle_ExterneDaten_111[[#This Row],[CurrencyLU]],CurrencyLookup,2,FALSE),"")</f>
        <v>#N/A</v>
      </c>
      <c r="Z101" s="2" t="e">
        <f>IF(Tabelle_ExterneDaten_111[[#This Row],[PaymentConventionLU]]&lt;&gt;"",VLOOKUP(Tabelle_ExterneDaten_111[[#This Row],[PaymentConventionLU]],PaymentConventionLookup,2,FALSE),"")</f>
        <v>#N/A</v>
      </c>
      <c r="AA101" s="2" t="e">
        <f>IF(Tabelle_ExterneDaten_111[[#This Row],[DayCounterLU]]&lt;&gt;"",VLOOKUP(Tabelle_ExterneDaten_111[[#This Row],[DayCounterLU]],DayCounterLookup,2,FALSE),"")</f>
        <v>#N/A</v>
      </c>
      <c r="AB101" s="2" t="str">
        <f>IF(Tabelle_ExterneDaten_111[[#This Row],[NotionalInitialExchangeLU]]&lt;&gt;"",VLOOKUP(Tabelle_ExterneDaten_111[[#This Row],[NotionalInitialExchangeLU]],NotionalInitialExchangeLookup,2,FALSE),"")</f>
        <v/>
      </c>
      <c r="AC101" s="2" t="str">
        <f>IF(Tabelle_ExterneDaten_111[[#This Row],[NotionalFinalExchangeLU]]&lt;&gt;"",VLOOKUP(Tabelle_ExterneDaten_111[[#This Row],[NotionalFinalExchangeLU]],NotionalFinalExchangeLookup,2,FALSE),"")</f>
        <v/>
      </c>
      <c r="AD101" s="2" t="str">
        <f>IF(Tabelle_ExterneDaten_111[[#This Row],[NotionalAmortizingExchangeLU]]&lt;&gt;"",VLOOKUP(Tabelle_ExterneDaten_111[[#This Row],[NotionalAmortizingExchangeLU]],NotionalAmortizingExchangeLookup,2,FALSE),"")</f>
        <v/>
      </c>
      <c r="AE101" s="2" t="str">
        <f>IF(Tabelle_ExterneDaten_111[[#This Row],[FXResetForeignCurrencyLU]]&lt;&gt;"",VLOOKUP(Tabelle_ExterneDaten_111[[#This Row],[FXResetForeignCurrencyLU]],FXResetForeignCurrencyLookup,2,FALSE),"")</f>
        <v/>
      </c>
      <c r="AF101" s="2" t="str">
        <f>IF(Tabelle_ExterneDaten_111[[#This Row],[FXResetFXIndexLU]]&lt;&gt;"",VLOOKUP(Tabelle_ExterneDaten_111[[#This Row],[FXResetFXIndexLU]],FXResetFXIndexLookup,2,FALSE),"")</f>
        <v/>
      </c>
      <c r="AG101" s="2" t="str">
        <f>IF(Tabelle_ExterneDaten_111[[#This Row],[FloatingLegIndexNameLU]]&lt;&gt;"",VLOOKUP(Tabelle_ExterneDaten_111[[#This Row],[FloatingLegIndexNameLU]],FloatingLegIndexNameLookup,2,FALSE),"")</f>
        <v/>
      </c>
      <c r="AH101" s="2" t="str">
        <f>IF(Tabelle_ExterneDaten_111[[#This Row],[FloatingLegIsInArrearsLU]]&lt;&gt;"",VLOOKUP(Tabelle_ExterneDaten_111[[#This Row],[FloatingLegIsInArrearsLU]],FloatingLegIsInArrearsLookup,2,FALSE),"")</f>
        <v/>
      </c>
      <c r="AI101" s="2" t="str">
        <f>IF(Tabelle_ExterneDaten_111[[#This Row],[FloatingLegIsAveragedLU]]&lt;&gt;"",VLOOKUP(Tabelle_ExterneDaten_111[[#This Row],[FloatingLegIsAveragedLU]],FloatingLegIsAveragedLookup,2,FALSE),"")</f>
        <v/>
      </c>
      <c r="AJ101" s="2" t="str">
        <f>IF(Tabelle_ExterneDaten_111[[#This Row],[FloatingLegIsNotResettingXCCYLU]]&lt;&gt;"",VLOOKUP(Tabelle_ExterneDaten_111[[#This Row],[FloatingLegIsNotResettingXCCYLU]],FloatingLegIsNotResettingXCCYLookup,2,FALSE),"")</f>
        <v/>
      </c>
    </row>
    <row r="102" spans="2:36" x14ac:dyDescent="0.25">
      <c r="B102" s="2">
        <v>17001</v>
      </c>
      <c r="C102" s="2" t="s">
        <v>217</v>
      </c>
      <c r="D102" s="2" t="s">
        <v>330</v>
      </c>
      <c r="E102" s="2" t="s">
        <v>377</v>
      </c>
      <c r="F102" s="2" t="s">
        <v>308</v>
      </c>
      <c r="G102" s="2" t="s">
        <v>386</v>
      </c>
      <c r="H102" s="2" t="s">
        <v>391</v>
      </c>
      <c r="I102" s="2"/>
      <c r="J102" s="2"/>
      <c r="K102" s="2"/>
      <c r="L102" s="2"/>
      <c r="M102" s="2"/>
      <c r="N102" s="2"/>
      <c r="O102" s="2"/>
      <c r="P102" s="2"/>
      <c r="Q102" s="2"/>
      <c r="R102" s="2"/>
      <c r="S102" s="2"/>
      <c r="T102" s="2"/>
      <c r="U102" s="2"/>
      <c r="V102" s="2" t="e">
        <f>IF(Tabelle_ExterneDaten_111[[#This Row],[TradeIdLU]]&lt;&gt;"",VLOOKUP(Tabelle_ExterneDaten_111[[#This Row],[TradeIdLU]],TradeIdLookup,2,FALSE),"")</f>
        <v>#N/A</v>
      </c>
      <c r="W102" s="2" t="e">
        <f>IF(Tabelle_ExterneDaten_111[[#This Row],[PayerLU]]&lt;&gt;"",VLOOKUP(Tabelle_ExterneDaten_111[[#This Row],[PayerLU]],PayerLookup,2,FALSE),"")</f>
        <v>#N/A</v>
      </c>
      <c r="X102" s="2" t="e">
        <f>IF(Tabelle_ExterneDaten_111[[#This Row],[LegTypeLU]]&lt;&gt;"",VLOOKUP(Tabelle_ExterneDaten_111[[#This Row],[LegTypeLU]],LegTypeLookup,2,FALSE),"")</f>
        <v>#N/A</v>
      </c>
      <c r="Y102" s="2" t="e">
        <f>IF(Tabelle_ExterneDaten_111[[#This Row],[CurrencyLU]]&lt;&gt;"",VLOOKUP(Tabelle_ExterneDaten_111[[#This Row],[CurrencyLU]],CurrencyLookup,2,FALSE),"")</f>
        <v>#N/A</v>
      </c>
      <c r="Z102" s="2" t="e">
        <f>IF(Tabelle_ExterneDaten_111[[#This Row],[PaymentConventionLU]]&lt;&gt;"",VLOOKUP(Tabelle_ExterneDaten_111[[#This Row],[PaymentConventionLU]],PaymentConventionLookup,2,FALSE),"")</f>
        <v>#N/A</v>
      </c>
      <c r="AA102" s="2" t="e">
        <f>IF(Tabelle_ExterneDaten_111[[#This Row],[DayCounterLU]]&lt;&gt;"",VLOOKUP(Tabelle_ExterneDaten_111[[#This Row],[DayCounterLU]],DayCounterLookup,2,FALSE),"")</f>
        <v>#N/A</v>
      </c>
      <c r="AB102" s="2" t="str">
        <f>IF(Tabelle_ExterneDaten_111[[#This Row],[NotionalInitialExchangeLU]]&lt;&gt;"",VLOOKUP(Tabelle_ExterneDaten_111[[#This Row],[NotionalInitialExchangeLU]],NotionalInitialExchangeLookup,2,FALSE),"")</f>
        <v/>
      </c>
      <c r="AC102" s="2" t="str">
        <f>IF(Tabelle_ExterneDaten_111[[#This Row],[NotionalFinalExchangeLU]]&lt;&gt;"",VLOOKUP(Tabelle_ExterneDaten_111[[#This Row],[NotionalFinalExchangeLU]],NotionalFinalExchangeLookup,2,FALSE),"")</f>
        <v/>
      </c>
      <c r="AD102" s="2" t="str">
        <f>IF(Tabelle_ExterneDaten_111[[#This Row],[NotionalAmortizingExchangeLU]]&lt;&gt;"",VLOOKUP(Tabelle_ExterneDaten_111[[#This Row],[NotionalAmortizingExchangeLU]],NotionalAmortizingExchangeLookup,2,FALSE),"")</f>
        <v/>
      </c>
      <c r="AE102" s="2" t="str">
        <f>IF(Tabelle_ExterneDaten_111[[#This Row],[FXResetForeignCurrencyLU]]&lt;&gt;"",VLOOKUP(Tabelle_ExterneDaten_111[[#This Row],[FXResetForeignCurrencyLU]],FXResetForeignCurrencyLookup,2,FALSE),"")</f>
        <v/>
      </c>
      <c r="AF102" s="2" t="str">
        <f>IF(Tabelle_ExterneDaten_111[[#This Row],[FXResetFXIndexLU]]&lt;&gt;"",VLOOKUP(Tabelle_ExterneDaten_111[[#This Row],[FXResetFXIndexLU]],FXResetFXIndexLookup,2,FALSE),"")</f>
        <v/>
      </c>
      <c r="AG102" s="2" t="str">
        <f>IF(Tabelle_ExterneDaten_111[[#This Row],[FloatingLegIndexNameLU]]&lt;&gt;"",VLOOKUP(Tabelle_ExterneDaten_111[[#This Row],[FloatingLegIndexNameLU]],FloatingLegIndexNameLookup,2,FALSE),"")</f>
        <v/>
      </c>
      <c r="AH102" s="2" t="str">
        <f>IF(Tabelle_ExterneDaten_111[[#This Row],[FloatingLegIsInArrearsLU]]&lt;&gt;"",VLOOKUP(Tabelle_ExterneDaten_111[[#This Row],[FloatingLegIsInArrearsLU]],FloatingLegIsInArrearsLookup,2,FALSE),"")</f>
        <v/>
      </c>
      <c r="AI102" s="2" t="str">
        <f>IF(Tabelle_ExterneDaten_111[[#This Row],[FloatingLegIsAveragedLU]]&lt;&gt;"",VLOOKUP(Tabelle_ExterneDaten_111[[#This Row],[FloatingLegIsAveragedLU]],FloatingLegIsAveragedLookup,2,FALSE),"")</f>
        <v/>
      </c>
      <c r="AJ102" s="2" t="str">
        <f>IF(Tabelle_ExterneDaten_111[[#This Row],[FloatingLegIsNotResettingXCCYLU]]&lt;&gt;"",VLOOKUP(Tabelle_ExterneDaten_111[[#This Row],[FloatingLegIsNotResettingXCCYLU]],FloatingLegIsNotResettingXCCYLookup,2,FALSE),"")</f>
        <v/>
      </c>
    </row>
    <row r="103" spans="2:36" x14ac:dyDescent="0.25">
      <c r="B103" s="2">
        <v>17002</v>
      </c>
      <c r="C103" s="2" t="s">
        <v>217</v>
      </c>
      <c r="D103" s="2" t="s">
        <v>329</v>
      </c>
      <c r="E103" s="2" t="s">
        <v>378</v>
      </c>
      <c r="F103" s="2" t="s">
        <v>308</v>
      </c>
      <c r="G103" s="2" t="s">
        <v>383</v>
      </c>
      <c r="H103" s="2" t="s">
        <v>391</v>
      </c>
      <c r="I103" s="2"/>
      <c r="J103" s="2" t="s">
        <v>330</v>
      </c>
      <c r="K103" s="2"/>
      <c r="L103" s="2"/>
      <c r="M103" s="2"/>
      <c r="N103" s="2"/>
      <c r="O103" s="2"/>
      <c r="P103" s="2"/>
      <c r="Q103" s="2"/>
      <c r="R103" s="2"/>
      <c r="S103" s="2"/>
      <c r="T103" s="2"/>
      <c r="U103" s="2"/>
      <c r="V103" s="2" t="e">
        <f>IF(Tabelle_ExterneDaten_111[[#This Row],[TradeIdLU]]&lt;&gt;"",VLOOKUP(Tabelle_ExterneDaten_111[[#This Row],[TradeIdLU]],TradeIdLookup,2,FALSE),"")</f>
        <v>#N/A</v>
      </c>
      <c r="W103" s="2" t="e">
        <f>IF(Tabelle_ExterneDaten_111[[#This Row],[PayerLU]]&lt;&gt;"",VLOOKUP(Tabelle_ExterneDaten_111[[#This Row],[PayerLU]],PayerLookup,2,FALSE),"")</f>
        <v>#N/A</v>
      </c>
      <c r="X103" s="2" t="e">
        <f>IF(Tabelle_ExterneDaten_111[[#This Row],[LegTypeLU]]&lt;&gt;"",VLOOKUP(Tabelle_ExterneDaten_111[[#This Row],[LegTypeLU]],LegTypeLookup,2,FALSE),"")</f>
        <v>#N/A</v>
      </c>
      <c r="Y103" s="2" t="e">
        <f>IF(Tabelle_ExterneDaten_111[[#This Row],[CurrencyLU]]&lt;&gt;"",VLOOKUP(Tabelle_ExterneDaten_111[[#This Row],[CurrencyLU]],CurrencyLookup,2,FALSE),"")</f>
        <v>#N/A</v>
      </c>
      <c r="Z103" s="2" t="e">
        <f>IF(Tabelle_ExterneDaten_111[[#This Row],[PaymentConventionLU]]&lt;&gt;"",VLOOKUP(Tabelle_ExterneDaten_111[[#This Row],[PaymentConventionLU]],PaymentConventionLookup,2,FALSE),"")</f>
        <v>#N/A</v>
      </c>
      <c r="AA103" s="2" t="e">
        <f>IF(Tabelle_ExterneDaten_111[[#This Row],[DayCounterLU]]&lt;&gt;"",VLOOKUP(Tabelle_ExterneDaten_111[[#This Row],[DayCounterLU]],DayCounterLookup,2,FALSE),"")</f>
        <v>#N/A</v>
      </c>
      <c r="AB103" s="2" t="str">
        <f>IF(Tabelle_ExterneDaten_111[[#This Row],[NotionalInitialExchangeLU]]&lt;&gt;"",VLOOKUP(Tabelle_ExterneDaten_111[[#This Row],[NotionalInitialExchangeLU]],NotionalInitialExchangeLookup,2,FALSE),"")</f>
        <v/>
      </c>
      <c r="AC103" s="2" t="e">
        <f>IF(Tabelle_ExterneDaten_111[[#This Row],[NotionalFinalExchangeLU]]&lt;&gt;"",VLOOKUP(Tabelle_ExterneDaten_111[[#This Row],[NotionalFinalExchangeLU]],NotionalFinalExchangeLookup,2,FALSE),"")</f>
        <v>#N/A</v>
      </c>
      <c r="AD103" s="2" t="str">
        <f>IF(Tabelle_ExterneDaten_111[[#This Row],[NotionalAmortizingExchangeLU]]&lt;&gt;"",VLOOKUP(Tabelle_ExterneDaten_111[[#This Row],[NotionalAmortizingExchangeLU]],NotionalAmortizingExchangeLookup,2,FALSE),"")</f>
        <v/>
      </c>
      <c r="AE103" s="2" t="str">
        <f>IF(Tabelle_ExterneDaten_111[[#This Row],[FXResetForeignCurrencyLU]]&lt;&gt;"",VLOOKUP(Tabelle_ExterneDaten_111[[#This Row],[FXResetForeignCurrencyLU]],FXResetForeignCurrencyLookup,2,FALSE),"")</f>
        <v/>
      </c>
      <c r="AF103" s="2" t="str">
        <f>IF(Tabelle_ExterneDaten_111[[#This Row],[FXResetFXIndexLU]]&lt;&gt;"",VLOOKUP(Tabelle_ExterneDaten_111[[#This Row],[FXResetFXIndexLU]],FXResetFXIndexLookup,2,FALSE),"")</f>
        <v/>
      </c>
      <c r="AG103" s="2" t="str">
        <f>IF(Tabelle_ExterneDaten_111[[#This Row],[FloatingLegIndexNameLU]]&lt;&gt;"",VLOOKUP(Tabelle_ExterneDaten_111[[#This Row],[FloatingLegIndexNameLU]],FloatingLegIndexNameLookup,2,FALSE),"")</f>
        <v/>
      </c>
      <c r="AH103" s="2" t="str">
        <f>IF(Tabelle_ExterneDaten_111[[#This Row],[FloatingLegIsInArrearsLU]]&lt;&gt;"",VLOOKUP(Tabelle_ExterneDaten_111[[#This Row],[FloatingLegIsInArrearsLU]],FloatingLegIsInArrearsLookup,2,FALSE),"")</f>
        <v/>
      </c>
      <c r="AI103" s="2" t="str">
        <f>IF(Tabelle_ExterneDaten_111[[#This Row],[FloatingLegIsAveragedLU]]&lt;&gt;"",VLOOKUP(Tabelle_ExterneDaten_111[[#This Row],[FloatingLegIsAveragedLU]],FloatingLegIsAveragedLookup,2,FALSE),"")</f>
        <v/>
      </c>
      <c r="AJ103" s="2" t="str">
        <f>IF(Tabelle_ExterneDaten_111[[#This Row],[FloatingLegIsNotResettingXCCYLU]]&lt;&gt;"",VLOOKUP(Tabelle_ExterneDaten_111[[#This Row],[FloatingLegIsNotResettingXCCYLU]],FloatingLegIsNotResettingXCCYLookup,2,FALSE),"")</f>
        <v/>
      </c>
    </row>
    <row r="104" spans="2:36" x14ac:dyDescent="0.25">
      <c r="B104" s="2">
        <v>17003</v>
      </c>
      <c r="C104" s="2" t="s">
        <v>219</v>
      </c>
      <c r="D104" s="2" t="s">
        <v>330</v>
      </c>
      <c r="E104" s="2" t="s">
        <v>380</v>
      </c>
      <c r="F104" s="2" t="s">
        <v>308</v>
      </c>
      <c r="G104" s="2" t="s">
        <v>385</v>
      </c>
      <c r="H104" s="2" t="s">
        <v>391</v>
      </c>
      <c r="I104" s="2"/>
      <c r="J104" s="2"/>
      <c r="K104" s="2"/>
      <c r="L104" s="2"/>
      <c r="M104" s="2"/>
      <c r="N104" s="2"/>
      <c r="O104" s="2"/>
      <c r="P104" s="2" t="s">
        <v>396</v>
      </c>
      <c r="Q104" s="2" t="s">
        <v>329</v>
      </c>
      <c r="R104" s="2"/>
      <c r="S104" s="2"/>
      <c r="T104" s="2"/>
      <c r="U104" s="2"/>
      <c r="V104" s="2" t="e">
        <f>IF(Tabelle_ExterneDaten_111[[#This Row],[TradeIdLU]]&lt;&gt;"",VLOOKUP(Tabelle_ExterneDaten_111[[#This Row],[TradeIdLU]],TradeIdLookup,2,FALSE),"")</f>
        <v>#N/A</v>
      </c>
      <c r="W104" s="2" t="e">
        <f>IF(Tabelle_ExterneDaten_111[[#This Row],[PayerLU]]&lt;&gt;"",VLOOKUP(Tabelle_ExterneDaten_111[[#This Row],[PayerLU]],PayerLookup,2,FALSE),"")</f>
        <v>#N/A</v>
      </c>
      <c r="X104" s="2" t="e">
        <f>IF(Tabelle_ExterneDaten_111[[#This Row],[LegTypeLU]]&lt;&gt;"",VLOOKUP(Tabelle_ExterneDaten_111[[#This Row],[LegTypeLU]],LegTypeLookup,2,FALSE),"")</f>
        <v>#N/A</v>
      </c>
      <c r="Y104" s="2" t="e">
        <f>IF(Tabelle_ExterneDaten_111[[#This Row],[CurrencyLU]]&lt;&gt;"",VLOOKUP(Tabelle_ExterneDaten_111[[#This Row],[CurrencyLU]],CurrencyLookup,2,FALSE),"")</f>
        <v>#N/A</v>
      </c>
      <c r="Z104" s="2" t="e">
        <f>IF(Tabelle_ExterneDaten_111[[#This Row],[PaymentConventionLU]]&lt;&gt;"",VLOOKUP(Tabelle_ExterneDaten_111[[#This Row],[PaymentConventionLU]],PaymentConventionLookup,2,FALSE),"")</f>
        <v>#N/A</v>
      </c>
      <c r="AA104" s="2" t="e">
        <f>IF(Tabelle_ExterneDaten_111[[#This Row],[DayCounterLU]]&lt;&gt;"",VLOOKUP(Tabelle_ExterneDaten_111[[#This Row],[DayCounterLU]],DayCounterLookup,2,FALSE),"")</f>
        <v>#N/A</v>
      </c>
      <c r="AB104" s="2" t="str">
        <f>IF(Tabelle_ExterneDaten_111[[#This Row],[NotionalInitialExchangeLU]]&lt;&gt;"",VLOOKUP(Tabelle_ExterneDaten_111[[#This Row],[NotionalInitialExchangeLU]],NotionalInitialExchangeLookup,2,FALSE),"")</f>
        <v/>
      </c>
      <c r="AC104" s="2" t="str">
        <f>IF(Tabelle_ExterneDaten_111[[#This Row],[NotionalFinalExchangeLU]]&lt;&gt;"",VLOOKUP(Tabelle_ExterneDaten_111[[#This Row],[NotionalFinalExchangeLU]],NotionalFinalExchangeLookup,2,FALSE),"")</f>
        <v/>
      </c>
      <c r="AD104" s="2" t="str">
        <f>IF(Tabelle_ExterneDaten_111[[#This Row],[NotionalAmortizingExchangeLU]]&lt;&gt;"",VLOOKUP(Tabelle_ExterneDaten_111[[#This Row],[NotionalAmortizingExchangeLU]],NotionalAmortizingExchangeLookup,2,FALSE),"")</f>
        <v/>
      </c>
      <c r="AE104" s="2" t="str">
        <f>IF(Tabelle_ExterneDaten_111[[#This Row],[FXResetForeignCurrencyLU]]&lt;&gt;"",VLOOKUP(Tabelle_ExterneDaten_111[[#This Row],[FXResetForeignCurrencyLU]],FXResetForeignCurrencyLookup,2,FALSE),"")</f>
        <v/>
      </c>
      <c r="AF104" s="2" t="str">
        <f>IF(Tabelle_ExterneDaten_111[[#This Row],[FXResetFXIndexLU]]&lt;&gt;"",VLOOKUP(Tabelle_ExterneDaten_111[[#This Row],[FXResetFXIndexLU]],FXResetFXIndexLookup,2,FALSE),"")</f>
        <v/>
      </c>
      <c r="AG104" s="2" t="e">
        <f>IF(Tabelle_ExterneDaten_111[[#This Row],[FloatingLegIndexNameLU]]&lt;&gt;"",VLOOKUP(Tabelle_ExterneDaten_111[[#This Row],[FloatingLegIndexNameLU]],FloatingLegIndexNameLookup,2,FALSE),"")</f>
        <v>#N/A</v>
      </c>
      <c r="AH104" s="2" t="e">
        <f>IF(Tabelle_ExterneDaten_111[[#This Row],[FloatingLegIsInArrearsLU]]&lt;&gt;"",VLOOKUP(Tabelle_ExterneDaten_111[[#This Row],[FloatingLegIsInArrearsLU]],FloatingLegIsInArrearsLookup,2,FALSE),"")</f>
        <v>#N/A</v>
      </c>
      <c r="AI104" s="2" t="str">
        <f>IF(Tabelle_ExterneDaten_111[[#This Row],[FloatingLegIsAveragedLU]]&lt;&gt;"",VLOOKUP(Tabelle_ExterneDaten_111[[#This Row],[FloatingLegIsAveragedLU]],FloatingLegIsAveragedLookup,2,FALSE),"")</f>
        <v/>
      </c>
      <c r="AJ104" s="2" t="str">
        <f>IF(Tabelle_ExterneDaten_111[[#This Row],[FloatingLegIsNotResettingXCCYLU]]&lt;&gt;"",VLOOKUP(Tabelle_ExterneDaten_111[[#This Row],[FloatingLegIsNotResettingXCCYLU]],FloatingLegIsNotResettingXCCYLookup,2,FALSE),"")</f>
        <v/>
      </c>
    </row>
    <row r="105" spans="2:36" x14ac:dyDescent="0.25">
      <c r="B105" s="2">
        <v>17004</v>
      </c>
      <c r="C105" s="2" t="s">
        <v>219</v>
      </c>
      <c r="D105" s="2" t="s">
        <v>329</v>
      </c>
      <c r="E105" s="2" t="s">
        <v>378</v>
      </c>
      <c r="F105" s="2" t="s">
        <v>308</v>
      </c>
      <c r="G105" s="2" t="s">
        <v>383</v>
      </c>
      <c r="H105" s="2" t="s">
        <v>391</v>
      </c>
      <c r="I105" s="2"/>
      <c r="J105" s="2"/>
      <c r="K105" s="2"/>
      <c r="L105" s="2"/>
      <c r="M105" s="2"/>
      <c r="N105" s="2"/>
      <c r="O105" s="2"/>
      <c r="P105" s="2"/>
      <c r="Q105" s="2"/>
      <c r="R105" s="2"/>
      <c r="S105" s="2"/>
      <c r="T105" s="2"/>
      <c r="U105" s="2"/>
      <c r="V105" s="2" t="e">
        <f>IF(Tabelle_ExterneDaten_111[[#This Row],[TradeIdLU]]&lt;&gt;"",VLOOKUP(Tabelle_ExterneDaten_111[[#This Row],[TradeIdLU]],TradeIdLookup,2,FALSE),"")</f>
        <v>#N/A</v>
      </c>
      <c r="W105" s="2" t="e">
        <f>IF(Tabelle_ExterneDaten_111[[#This Row],[PayerLU]]&lt;&gt;"",VLOOKUP(Tabelle_ExterneDaten_111[[#This Row],[PayerLU]],PayerLookup,2,FALSE),"")</f>
        <v>#N/A</v>
      </c>
      <c r="X105" s="2" t="e">
        <f>IF(Tabelle_ExterneDaten_111[[#This Row],[LegTypeLU]]&lt;&gt;"",VLOOKUP(Tabelle_ExterneDaten_111[[#This Row],[LegTypeLU]],LegTypeLookup,2,FALSE),"")</f>
        <v>#N/A</v>
      </c>
      <c r="Y105" s="2" t="e">
        <f>IF(Tabelle_ExterneDaten_111[[#This Row],[CurrencyLU]]&lt;&gt;"",VLOOKUP(Tabelle_ExterneDaten_111[[#This Row],[CurrencyLU]],CurrencyLookup,2,FALSE),"")</f>
        <v>#N/A</v>
      </c>
      <c r="Z105" s="2" t="e">
        <f>IF(Tabelle_ExterneDaten_111[[#This Row],[PaymentConventionLU]]&lt;&gt;"",VLOOKUP(Tabelle_ExterneDaten_111[[#This Row],[PaymentConventionLU]],PaymentConventionLookup,2,FALSE),"")</f>
        <v>#N/A</v>
      </c>
      <c r="AA105" s="2" t="e">
        <f>IF(Tabelle_ExterneDaten_111[[#This Row],[DayCounterLU]]&lt;&gt;"",VLOOKUP(Tabelle_ExterneDaten_111[[#This Row],[DayCounterLU]],DayCounterLookup,2,FALSE),"")</f>
        <v>#N/A</v>
      </c>
      <c r="AB105" s="2" t="str">
        <f>IF(Tabelle_ExterneDaten_111[[#This Row],[NotionalInitialExchangeLU]]&lt;&gt;"",VLOOKUP(Tabelle_ExterneDaten_111[[#This Row],[NotionalInitialExchangeLU]],NotionalInitialExchangeLookup,2,FALSE),"")</f>
        <v/>
      </c>
      <c r="AC105" s="2" t="str">
        <f>IF(Tabelle_ExterneDaten_111[[#This Row],[NotionalFinalExchangeLU]]&lt;&gt;"",VLOOKUP(Tabelle_ExterneDaten_111[[#This Row],[NotionalFinalExchangeLU]],NotionalFinalExchangeLookup,2,FALSE),"")</f>
        <v/>
      </c>
      <c r="AD105" s="2" t="str">
        <f>IF(Tabelle_ExterneDaten_111[[#This Row],[NotionalAmortizingExchangeLU]]&lt;&gt;"",VLOOKUP(Tabelle_ExterneDaten_111[[#This Row],[NotionalAmortizingExchangeLU]],NotionalAmortizingExchangeLookup,2,FALSE),"")</f>
        <v/>
      </c>
      <c r="AE105" s="2" t="str">
        <f>IF(Tabelle_ExterneDaten_111[[#This Row],[FXResetForeignCurrencyLU]]&lt;&gt;"",VLOOKUP(Tabelle_ExterneDaten_111[[#This Row],[FXResetForeignCurrencyLU]],FXResetForeignCurrencyLookup,2,FALSE),"")</f>
        <v/>
      </c>
      <c r="AF105" s="2" t="str">
        <f>IF(Tabelle_ExterneDaten_111[[#This Row],[FXResetFXIndexLU]]&lt;&gt;"",VLOOKUP(Tabelle_ExterneDaten_111[[#This Row],[FXResetFXIndexLU]],FXResetFXIndexLookup,2,FALSE),"")</f>
        <v/>
      </c>
      <c r="AG105" s="2" t="str">
        <f>IF(Tabelle_ExterneDaten_111[[#This Row],[FloatingLegIndexNameLU]]&lt;&gt;"",VLOOKUP(Tabelle_ExterneDaten_111[[#This Row],[FloatingLegIndexNameLU]],FloatingLegIndexNameLookup,2,FALSE),"")</f>
        <v/>
      </c>
      <c r="AH105" s="2" t="str">
        <f>IF(Tabelle_ExterneDaten_111[[#This Row],[FloatingLegIsInArrearsLU]]&lt;&gt;"",VLOOKUP(Tabelle_ExterneDaten_111[[#This Row],[FloatingLegIsInArrearsLU]],FloatingLegIsInArrearsLookup,2,FALSE),"")</f>
        <v/>
      </c>
      <c r="AI105" s="2" t="str">
        <f>IF(Tabelle_ExterneDaten_111[[#This Row],[FloatingLegIsAveragedLU]]&lt;&gt;"",VLOOKUP(Tabelle_ExterneDaten_111[[#This Row],[FloatingLegIsAveragedLU]],FloatingLegIsAveragedLookup,2,FALSE),"")</f>
        <v/>
      </c>
      <c r="AJ105" s="2" t="str">
        <f>IF(Tabelle_ExterneDaten_111[[#This Row],[FloatingLegIsNotResettingXCCYLU]]&lt;&gt;"",VLOOKUP(Tabelle_ExterneDaten_111[[#This Row],[FloatingLegIsNotResettingXCCYLU]],FloatingLegIsNotResettingXCCYLookup,2,FALSE),"")</f>
        <v/>
      </c>
    </row>
    <row r="106" spans="2:36" x14ac:dyDescent="0.25">
      <c r="B106" s="2">
        <v>17005</v>
      </c>
      <c r="C106" s="2" t="s">
        <v>221</v>
      </c>
      <c r="D106" s="2" t="s">
        <v>330</v>
      </c>
      <c r="E106" s="2" t="s">
        <v>379</v>
      </c>
      <c r="F106" s="2" t="s">
        <v>307</v>
      </c>
      <c r="G106" s="2" t="s">
        <v>382</v>
      </c>
      <c r="H106" s="2" t="s">
        <v>387</v>
      </c>
      <c r="I106" s="2"/>
      <c r="J106" s="2"/>
      <c r="K106" s="2"/>
      <c r="L106" s="2"/>
      <c r="M106" s="2"/>
      <c r="N106" s="2"/>
      <c r="O106" s="2"/>
      <c r="P106" s="2"/>
      <c r="Q106" s="2"/>
      <c r="R106" s="2"/>
      <c r="S106" s="2"/>
      <c r="T106" s="2"/>
      <c r="U106" s="2"/>
      <c r="V106" s="2" t="e">
        <f>IF(Tabelle_ExterneDaten_111[[#This Row],[TradeIdLU]]&lt;&gt;"",VLOOKUP(Tabelle_ExterneDaten_111[[#This Row],[TradeIdLU]],TradeIdLookup,2,FALSE),"")</f>
        <v>#N/A</v>
      </c>
      <c r="W106" s="2" t="e">
        <f>IF(Tabelle_ExterneDaten_111[[#This Row],[PayerLU]]&lt;&gt;"",VLOOKUP(Tabelle_ExterneDaten_111[[#This Row],[PayerLU]],PayerLookup,2,FALSE),"")</f>
        <v>#N/A</v>
      </c>
      <c r="X106" s="2" t="e">
        <f>IF(Tabelle_ExterneDaten_111[[#This Row],[LegTypeLU]]&lt;&gt;"",VLOOKUP(Tabelle_ExterneDaten_111[[#This Row],[LegTypeLU]],LegTypeLookup,2,FALSE),"")</f>
        <v>#N/A</v>
      </c>
      <c r="Y106" s="2" t="e">
        <f>IF(Tabelle_ExterneDaten_111[[#This Row],[CurrencyLU]]&lt;&gt;"",VLOOKUP(Tabelle_ExterneDaten_111[[#This Row],[CurrencyLU]],CurrencyLookup,2,FALSE),"")</f>
        <v>#N/A</v>
      </c>
      <c r="Z106" s="2" t="e">
        <f>IF(Tabelle_ExterneDaten_111[[#This Row],[PaymentConventionLU]]&lt;&gt;"",VLOOKUP(Tabelle_ExterneDaten_111[[#This Row],[PaymentConventionLU]],PaymentConventionLookup,2,FALSE),"")</f>
        <v>#N/A</v>
      </c>
      <c r="AA106" s="2" t="e">
        <f>IF(Tabelle_ExterneDaten_111[[#This Row],[DayCounterLU]]&lt;&gt;"",VLOOKUP(Tabelle_ExterneDaten_111[[#This Row],[DayCounterLU]],DayCounterLookup,2,FALSE),"")</f>
        <v>#N/A</v>
      </c>
      <c r="AB106" s="2" t="str">
        <f>IF(Tabelle_ExterneDaten_111[[#This Row],[NotionalInitialExchangeLU]]&lt;&gt;"",VLOOKUP(Tabelle_ExterneDaten_111[[#This Row],[NotionalInitialExchangeLU]],NotionalInitialExchangeLookup,2,FALSE),"")</f>
        <v/>
      </c>
      <c r="AC106" s="2" t="str">
        <f>IF(Tabelle_ExterneDaten_111[[#This Row],[NotionalFinalExchangeLU]]&lt;&gt;"",VLOOKUP(Tabelle_ExterneDaten_111[[#This Row],[NotionalFinalExchangeLU]],NotionalFinalExchangeLookup,2,FALSE),"")</f>
        <v/>
      </c>
      <c r="AD106" s="2" t="str">
        <f>IF(Tabelle_ExterneDaten_111[[#This Row],[NotionalAmortizingExchangeLU]]&lt;&gt;"",VLOOKUP(Tabelle_ExterneDaten_111[[#This Row],[NotionalAmortizingExchangeLU]],NotionalAmortizingExchangeLookup,2,FALSE),"")</f>
        <v/>
      </c>
      <c r="AE106" s="2" t="str">
        <f>IF(Tabelle_ExterneDaten_111[[#This Row],[FXResetForeignCurrencyLU]]&lt;&gt;"",VLOOKUP(Tabelle_ExterneDaten_111[[#This Row],[FXResetForeignCurrencyLU]],FXResetForeignCurrencyLookup,2,FALSE),"")</f>
        <v/>
      </c>
      <c r="AF106" s="2" t="str">
        <f>IF(Tabelle_ExterneDaten_111[[#This Row],[FXResetFXIndexLU]]&lt;&gt;"",VLOOKUP(Tabelle_ExterneDaten_111[[#This Row],[FXResetFXIndexLU]],FXResetFXIndexLookup,2,FALSE),"")</f>
        <v/>
      </c>
      <c r="AG106" s="2" t="str">
        <f>IF(Tabelle_ExterneDaten_111[[#This Row],[FloatingLegIndexNameLU]]&lt;&gt;"",VLOOKUP(Tabelle_ExterneDaten_111[[#This Row],[FloatingLegIndexNameLU]],FloatingLegIndexNameLookup,2,FALSE),"")</f>
        <v/>
      </c>
      <c r="AH106" s="2" t="str">
        <f>IF(Tabelle_ExterneDaten_111[[#This Row],[FloatingLegIsInArrearsLU]]&lt;&gt;"",VLOOKUP(Tabelle_ExterneDaten_111[[#This Row],[FloatingLegIsInArrearsLU]],FloatingLegIsInArrearsLookup,2,FALSE),"")</f>
        <v/>
      </c>
      <c r="AI106" s="2" t="str">
        <f>IF(Tabelle_ExterneDaten_111[[#This Row],[FloatingLegIsAveragedLU]]&lt;&gt;"",VLOOKUP(Tabelle_ExterneDaten_111[[#This Row],[FloatingLegIsAveragedLU]],FloatingLegIsAveragedLookup,2,FALSE),"")</f>
        <v/>
      </c>
      <c r="AJ106" s="2" t="str">
        <f>IF(Tabelle_ExterneDaten_111[[#This Row],[FloatingLegIsNotResettingXCCYLU]]&lt;&gt;"",VLOOKUP(Tabelle_ExterneDaten_111[[#This Row],[FloatingLegIsNotResettingXCCYLU]],FloatingLegIsNotResettingXCCYLookup,2,FALSE),"")</f>
        <v/>
      </c>
    </row>
    <row r="107" spans="2:36" x14ac:dyDescent="0.25">
      <c r="B107" s="2">
        <v>17006</v>
      </c>
      <c r="C107" s="2" t="s">
        <v>221</v>
      </c>
      <c r="D107" s="2" t="s">
        <v>329</v>
      </c>
      <c r="E107" s="2" t="s">
        <v>381</v>
      </c>
      <c r="F107" s="2" t="s">
        <v>307</v>
      </c>
      <c r="G107" s="2" t="s">
        <v>383</v>
      </c>
      <c r="H107" s="2" t="s">
        <v>391</v>
      </c>
      <c r="I107" s="2"/>
      <c r="J107" s="2"/>
      <c r="K107" s="2"/>
      <c r="L107" s="2"/>
      <c r="M107" s="2"/>
      <c r="N107" s="2"/>
      <c r="O107" s="2"/>
      <c r="P107" s="2"/>
      <c r="Q107" s="2"/>
      <c r="R107" s="2"/>
      <c r="S107" s="2"/>
      <c r="T107" s="2"/>
      <c r="U107" s="2"/>
      <c r="V107" s="2" t="e">
        <f>IF(Tabelle_ExterneDaten_111[[#This Row],[TradeIdLU]]&lt;&gt;"",VLOOKUP(Tabelle_ExterneDaten_111[[#This Row],[TradeIdLU]],TradeIdLookup,2,FALSE),"")</f>
        <v>#N/A</v>
      </c>
      <c r="W107" s="2" t="e">
        <f>IF(Tabelle_ExterneDaten_111[[#This Row],[PayerLU]]&lt;&gt;"",VLOOKUP(Tabelle_ExterneDaten_111[[#This Row],[PayerLU]],PayerLookup,2,FALSE),"")</f>
        <v>#N/A</v>
      </c>
      <c r="X107" s="2" t="e">
        <f>IF(Tabelle_ExterneDaten_111[[#This Row],[LegTypeLU]]&lt;&gt;"",VLOOKUP(Tabelle_ExterneDaten_111[[#This Row],[LegTypeLU]],LegTypeLookup,2,FALSE),"")</f>
        <v>#N/A</v>
      </c>
      <c r="Y107" s="2" t="e">
        <f>IF(Tabelle_ExterneDaten_111[[#This Row],[CurrencyLU]]&lt;&gt;"",VLOOKUP(Tabelle_ExterneDaten_111[[#This Row],[CurrencyLU]],CurrencyLookup,2,FALSE),"")</f>
        <v>#N/A</v>
      </c>
      <c r="Z107" s="2" t="e">
        <f>IF(Tabelle_ExterneDaten_111[[#This Row],[PaymentConventionLU]]&lt;&gt;"",VLOOKUP(Tabelle_ExterneDaten_111[[#This Row],[PaymentConventionLU]],PaymentConventionLookup,2,FALSE),"")</f>
        <v>#N/A</v>
      </c>
      <c r="AA107" s="2" t="e">
        <f>IF(Tabelle_ExterneDaten_111[[#This Row],[DayCounterLU]]&lt;&gt;"",VLOOKUP(Tabelle_ExterneDaten_111[[#This Row],[DayCounterLU]],DayCounterLookup,2,FALSE),"")</f>
        <v>#N/A</v>
      </c>
      <c r="AB107" s="2" t="str">
        <f>IF(Tabelle_ExterneDaten_111[[#This Row],[NotionalInitialExchangeLU]]&lt;&gt;"",VLOOKUP(Tabelle_ExterneDaten_111[[#This Row],[NotionalInitialExchangeLU]],NotionalInitialExchangeLookup,2,FALSE),"")</f>
        <v/>
      </c>
      <c r="AC107" s="2" t="str">
        <f>IF(Tabelle_ExterneDaten_111[[#This Row],[NotionalFinalExchangeLU]]&lt;&gt;"",VLOOKUP(Tabelle_ExterneDaten_111[[#This Row],[NotionalFinalExchangeLU]],NotionalFinalExchangeLookup,2,FALSE),"")</f>
        <v/>
      </c>
      <c r="AD107" s="2" t="str">
        <f>IF(Tabelle_ExterneDaten_111[[#This Row],[NotionalAmortizingExchangeLU]]&lt;&gt;"",VLOOKUP(Tabelle_ExterneDaten_111[[#This Row],[NotionalAmortizingExchangeLU]],NotionalAmortizingExchangeLookup,2,FALSE),"")</f>
        <v/>
      </c>
      <c r="AE107" s="2" t="str">
        <f>IF(Tabelle_ExterneDaten_111[[#This Row],[FXResetForeignCurrencyLU]]&lt;&gt;"",VLOOKUP(Tabelle_ExterneDaten_111[[#This Row],[FXResetForeignCurrencyLU]],FXResetForeignCurrencyLookup,2,FALSE),"")</f>
        <v/>
      </c>
      <c r="AF107" s="2" t="str">
        <f>IF(Tabelle_ExterneDaten_111[[#This Row],[FXResetFXIndexLU]]&lt;&gt;"",VLOOKUP(Tabelle_ExterneDaten_111[[#This Row],[FXResetFXIndexLU]],FXResetFXIndexLookup,2,FALSE),"")</f>
        <v/>
      </c>
      <c r="AG107" s="2" t="str">
        <f>IF(Tabelle_ExterneDaten_111[[#This Row],[FloatingLegIndexNameLU]]&lt;&gt;"",VLOOKUP(Tabelle_ExterneDaten_111[[#This Row],[FloatingLegIndexNameLU]],FloatingLegIndexNameLookup,2,FALSE),"")</f>
        <v/>
      </c>
      <c r="AH107" s="2" t="str">
        <f>IF(Tabelle_ExterneDaten_111[[#This Row],[FloatingLegIsInArrearsLU]]&lt;&gt;"",VLOOKUP(Tabelle_ExterneDaten_111[[#This Row],[FloatingLegIsInArrearsLU]],FloatingLegIsInArrearsLookup,2,FALSE),"")</f>
        <v/>
      </c>
      <c r="AI107" s="2" t="str">
        <f>IF(Tabelle_ExterneDaten_111[[#This Row],[FloatingLegIsAveragedLU]]&lt;&gt;"",VLOOKUP(Tabelle_ExterneDaten_111[[#This Row],[FloatingLegIsAveragedLU]],FloatingLegIsAveragedLookup,2,FALSE),"")</f>
        <v/>
      </c>
      <c r="AJ107" s="2" t="str">
        <f>IF(Tabelle_ExterneDaten_111[[#This Row],[FloatingLegIsNotResettingXCCYLU]]&lt;&gt;"",VLOOKUP(Tabelle_ExterneDaten_111[[#This Row],[FloatingLegIsNotResettingXCCYLU]],FloatingLegIsNotResettingXCCYLookup,2,FALSE),"")</f>
        <v/>
      </c>
    </row>
    <row r="108" spans="2:36" x14ac:dyDescent="0.25">
      <c r="B108" s="2">
        <v>18001</v>
      </c>
      <c r="C108" s="2" t="s">
        <v>157</v>
      </c>
      <c r="D108" s="2" t="s">
        <v>329</v>
      </c>
      <c r="E108" s="2" t="s">
        <v>379</v>
      </c>
      <c r="F108" s="2" t="s">
        <v>307</v>
      </c>
      <c r="G108" s="2" t="s">
        <v>382</v>
      </c>
      <c r="H108" s="2" t="s">
        <v>391</v>
      </c>
      <c r="I108" s="2"/>
      <c r="J108" s="2"/>
      <c r="K108" s="2"/>
      <c r="L108" s="2"/>
      <c r="M108" s="2"/>
      <c r="N108" s="2"/>
      <c r="O108" s="2"/>
      <c r="P108" s="2"/>
      <c r="Q108" s="2"/>
      <c r="R108" s="2"/>
      <c r="S108" s="2"/>
      <c r="T108" s="2"/>
      <c r="U108" s="2"/>
      <c r="V108" s="2" t="e">
        <f>IF(Tabelle_ExterneDaten_111[[#This Row],[TradeIdLU]]&lt;&gt;"",VLOOKUP(Tabelle_ExterneDaten_111[[#This Row],[TradeIdLU]],TradeIdLookup,2,FALSE),"")</f>
        <v>#N/A</v>
      </c>
      <c r="W108" s="2" t="e">
        <f>IF(Tabelle_ExterneDaten_111[[#This Row],[PayerLU]]&lt;&gt;"",VLOOKUP(Tabelle_ExterneDaten_111[[#This Row],[PayerLU]],PayerLookup,2,FALSE),"")</f>
        <v>#N/A</v>
      </c>
      <c r="X108" s="2" t="e">
        <f>IF(Tabelle_ExterneDaten_111[[#This Row],[LegTypeLU]]&lt;&gt;"",VLOOKUP(Tabelle_ExterneDaten_111[[#This Row],[LegTypeLU]],LegTypeLookup,2,FALSE),"")</f>
        <v>#N/A</v>
      </c>
      <c r="Y108" s="2" t="e">
        <f>IF(Tabelle_ExterneDaten_111[[#This Row],[CurrencyLU]]&lt;&gt;"",VLOOKUP(Tabelle_ExterneDaten_111[[#This Row],[CurrencyLU]],CurrencyLookup,2,FALSE),"")</f>
        <v>#N/A</v>
      </c>
      <c r="Z108" s="2" t="e">
        <f>IF(Tabelle_ExterneDaten_111[[#This Row],[PaymentConventionLU]]&lt;&gt;"",VLOOKUP(Tabelle_ExterneDaten_111[[#This Row],[PaymentConventionLU]],PaymentConventionLookup,2,FALSE),"")</f>
        <v>#N/A</v>
      </c>
      <c r="AA108" s="2" t="e">
        <f>IF(Tabelle_ExterneDaten_111[[#This Row],[DayCounterLU]]&lt;&gt;"",VLOOKUP(Tabelle_ExterneDaten_111[[#This Row],[DayCounterLU]],DayCounterLookup,2,FALSE),"")</f>
        <v>#N/A</v>
      </c>
      <c r="AB108" s="2" t="str">
        <f>IF(Tabelle_ExterneDaten_111[[#This Row],[NotionalInitialExchangeLU]]&lt;&gt;"",VLOOKUP(Tabelle_ExterneDaten_111[[#This Row],[NotionalInitialExchangeLU]],NotionalInitialExchangeLookup,2,FALSE),"")</f>
        <v/>
      </c>
      <c r="AC108" s="2" t="str">
        <f>IF(Tabelle_ExterneDaten_111[[#This Row],[NotionalFinalExchangeLU]]&lt;&gt;"",VLOOKUP(Tabelle_ExterneDaten_111[[#This Row],[NotionalFinalExchangeLU]],NotionalFinalExchangeLookup,2,FALSE),"")</f>
        <v/>
      </c>
      <c r="AD108" s="2" t="str">
        <f>IF(Tabelle_ExterneDaten_111[[#This Row],[NotionalAmortizingExchangeLU]]&lt;&gt;"",VLOOKUP(Tabelle_ExterneDaten_111[[#This Row],[NotionalAmortizingExchangeLU]],NotionalAmortizingExchangeLookup,2,FALSE),"")</f>
        <v/>
      </c>
      <c r="AE108" s="2" t="str">
        <f>IF(Tabelle_ExterneDaten_111[[#This Row],[FXResetForeignCurrencyLU]]&lt;&gt;"",VLOOKUP(Tabelle_ExterneDaten_111[[#This Row],[FXResetForeignCurrencyLU]],FXResetForeignCurrencyLookup,2,FALSE),"")</f>
        <v/>
      </c>
      <c r="AF108" s="2" t="str">
        <f>IF(Tabelle_ExterneDaten_111[[#This Row],[FXResetFXIndexLU]]&lt;&gt;"",VLOOKUP(Tabelle_ExterneDaten_111[[#This Row],[FXResetFXIndexLU]],FXResetFXIndexLookup,2,FALSE),"")</f>
        <v/>
      </c>
      <c r="AG108" s="2" t="str">
        <f>IF(Tabelle_ExterneDaten_111[[#This Row],[FloatingLegIndexNameLU]]&lt;&gt;"",VLOOKUP(Tabelle_ExterneDaten_111[[#This Row],[FloatingLegIndexNameLU]],FloatingLegIndexNameLookup,2,FALSE),"")</f>
        <v/>
      </c>
      <c r="AH108" s="2" t="str">
        <f>IF(Tabelle_ExterneDaten_111[[#This Row],[FloatingLegIsInArrearsLU]]&lt;&gt;"",VLOOKUP(Tabelle_ExterneDaten_111[[#This Row],[FloatingLegIsInArrearsLU]],FloatingLegIsInArrearsLookup,2,FALSE),"")</f>
        <v/>
      </c>
      <c r="AI108" s="2" t="str">
        <f>IF(Tabelle_ExterneDaten_111[[#This Row],[FloatingLegIsAveragedLU]]&lt;&gt;"",VLOOKUP(Tabelle_ExterneDaten_111[[#This Row],[FloatingLegIsAveragedLU]],FloatingLegIsAveragedLookup,2,FALSE),"")</f>
        <v/>
      </c>
      <c r="AJ108" s="2" t="str">
        <f>IF(Tabelle_ExterneDaten_111[[#This Row],[FloatingLegIsNotResettingXCCYLU]]&lt;&gt;"",VLOOKUP(Tabelle_ExterneDaten_111[[#This Row],[FloatingLegIsNotResettingXCCYLU]],FloatingLegIsNotResettingXCCYLookup,2,FALSE),"")</f>
        <v/>
      </c>
    </row>
    <row r="109" spans="2:36" x14ac:dyDescent="0.25">
      <c r="B109" s="2">
        <v>18002</v>
      </c>
      <c r="C109" s="2" t="s">
        <v>161</v>
      </c>
      <c r="D109" s="2" t="s">
        <v>329</v>
      </c>
      <c r="E109" s="2" t="s">
        <v>380</v>
      </c>
      <c r="F109" s="2" t="s">
        <v>307</v>
      </c>
      <c r="G109" s="2" t="s">
        <v>382</v>
      </c>
      <c r="H109" s="2" t="s">
        <v>391</v>
      </c>
      <c r="I109" s="2"/>
      <c r="J109" s="2"/>
      <c r="K109" s="2"/>
      <c r="L109" s="2"/>
      <c r="M109" s="2"/>
      <c r="N109" s="2"/>
      <c r="O109" s="2"/>
      <c r="P109" s="2" t="s">
        <v>394</v>
      </c>
      <c r="Q109" s="2" t="s">
        <v>329</v>
      </c>
      <c r="R109" s="2">
        <v>2</v>
      </c>
      <c r="S109" s="2"/>
      <c r="T109" s="2"/>
      <c r="U109" s="2"/>
      <c r="V109" s="2" t="e">
        <f>IF(Tabelle_ExterneDaten_111[[#This Row],[TradeIdLU]]&lt;&gt;"",VLOOKUP(Tabelle_ExterneDaten_111[[#This Row],[TradeIdLU]],TradeIdLookup,2,FALSE),"")</f>
        <v>#N/A</v>
      </c>
      <c r="W109" s="2" t="e">
        <f>IF(Tabelle_ExterneDaten_111[[#This Row],[PayerLU]]&lt;&gt;"",VLOOKUP(Tabelle_ExterneDaten_111[[#This Row],[PayerLU]],PayerLookup,2,FALSE),"")</f>
        <v>#N/A</v>
      </c>
      <c r="X109" s="2" t="e">
        <f>IF(Tabelle_ExterneDaten_111[[#This Row],[LegTypeLU]]&lt;&gt;"",VLOOKUP(Tabelle_ExterneDaten_111[[#This Row],[LegTypeLU]],LegTypeLookup,2,FALSE),"")</f>
        <v>#N/A</v>
      </c>
      <c r="Y109" s="2" t="e">
        <f>IF(Tabelle_ExterneDaten_111[[#This Row],[CurrencyLU]]&lt;&gt;"",VLOOKUP(Tabelle_ExterneDaten_111[[#This Row],[CurrencyLU]],CurrencyLookup,2,FALSE),"")</f>
        <v>#N/A</v>
      </c>
      <c r="Z109" s="2" t="e">
        <f>IF(Tabelle_ExterneDaten_111[[#This Row],[PaymentConventionLU]]&lt;&gt;"",VLOOKUP(Tabelle_ExterneDaten_111[[#This Row],[PaymentConventionLU]],PaymentConventionLookup,2,FALSE),"")</f>
        <v>#N/A</v>
      </c>
      <c r="AA109" s="2" t="e">
        <f>IF(Tabelle_ExterneDaten_111[[#This Row],[DayCounterLU]]&lt;&gt;"",VLOOKUP(Tabelle_ExterneDaten_111[[#This Row],[DayCounterLU]],DayCounterLookup,2,FALSE),"")</f>
        <v>#N/A</v>
      </c>
      <c r="AB109" s="2" t="str">
        <f>IF(Tabelle_ExterneDaten_111[[#This Row],[NotionalInitialExchangeLU]]&lt;&gt;"",VLOOKUP(Tabelle_ExterneDaten_111[[#This Row],[NotionalInitialExchangeLU]],NotionalInitialExchangeLookup,2,FALSE),"")</f>
        <v/>
      </c>
      <c r="AC109" s="2" t="str">
        <f>IF(Tabelle_ExterneDaten_111[[#This Row],[NotionalFinalExchangeLU]]&lt;&gt;"",VLOOKUP(Tabelle_ExterneDaten_111[[#This Row],[NotionalFinalExchangeLU]],NotionalFinalExchangeLookup,2,FALSE),"")</f>
        <v/>
      </c>
      <c r="AD109" s="2" t="str">
        <f>IF(Tabelle_ExterneDaten_111[[#This Row],[NotionalAmortizingExchangeLU]]&lt;&gt;"",VLOOKUP(Tabelle_ExterneDaten_111[[#This Row],[NotionalAmortizingExchangeLU]],NotionalAmortizingExchangeLookup,2,FALSE),"")</f>
        <v/>
      </c>
      <c r="AE109" s="2" t="str">
        <f>IF(Tabelle_ExterneDaten_111[[#This Row],[FXResetForeignCurrencyLU]]&lt;&gt;"",VLOOKUP(Tabelle_ExterneDaten_111[[#This Row],[FXResetForeignCurrencyLU]],FXResetForeignCurrencyLookup,2,FALSE),"")</f>
        <v/>
      </c>
      <c r="AF109" s="2" t="str">
        <f>IF(Tabelle_ExterneDaten_111[[#This Row],[FXResetFXIndexLU]]&lt;&gt;"",VLOOKUP(Tabelle_ExterneDaten_111[[#This Row],[FXResetFXIndexLU]],FXResetFXIndexLookup,2,FALSE),"")</f>
        <v/>
      </c>
      <c r="AG109" s="2" t="e">
        <f>IF(Tabelle_ExterneDaten_111[[#This Row],[FloatingLegIndexNameLU]]&lt;&gt;"",VLOOKUP(Tabelle_ExterneDaten_111[[#This Row],[FloatingLegIndexNameLU]],FloatingLegIndexNameLookup,2,FALSE),"")</f>
        <v>#N/A</v>
      </c>
      <c r="AH109" s="2" t="e">
        <f>IF(Tabelle_ExterneDaten_111[[#This Row],[FloatingLegIsInArrearsLU]]&lt;&gt;"",VLOOKUP(Tabelle_ExterneDaten_111[[#This Row],[FloatingLegIsInArrearsLU]],FloatingLegIsInArrearsLookup,2,FALSE),"")</f>
        <v>#N/A</v>
      </c>
      <c r="AI109" s="2" t="str">
        <f>IF(Tabelle_ExterneDaten_111[[#This Row],[FloatingLegIsAveragedLU]]&lt;&gt;"",VLOOKUP(Tabelle_ExterneDaten_111[[#This Row],[FloatingLegIsAveragedLU]],FloatingLegIsAveragedLookup,2,FALSE),"")</f>
        <v/>
      </c>
      <c r="AJ109" s="2" t="str">
        <f>IF(Tabelle_ExterneDaten_111[[#This Row],[FloatingLegIsNotResettingXCCYLU]]&lt;&gt;"",VLOOKUP(Tabelle_ExterneDaten_111[[#This Row],[FloatingLegIsNotResettingXCCYLU]],FloatingLegIsNotResettingXCCYLookup,2,FALSE),"")</f>
        <v/>
      </c>
    </row>
    <row r="110" spans="2:36" x14ac:dyDescent="0.25">
      <c r="B110" s="2">
        <v>18003</v>
      </c>
      <c r="C110" s="2" t="s">
        <v>159</v>
      </c>
      <c r="D110" s="2" t="s">
        <v>329</v>
      </c>
      <c r="E110" s="2" t="s">
        <v>379</v>
      </c>
      <c r="F110" s="2" t="s">
        <v>307</v>
      </c>
      <c r="G110" s="2" t="s">
        <v>382</v>
      </c>
      <c r="H110" s="2" t="s">
        <v>391</v>
      </c>
      <c r="I110" s="2"/>
      <c r="J110" s="2"/>
      <c r="K110" s="2"/>
      <c r="L110" s="2"/>
      <c r="M110" s="2"/>
      <c r="N110" s="2"/>
      <c r="O110" s="2"/>
      <c r="P110" s="2"/>
      <c r="Q110" s="2"/>
      <c r="R110" s="2"/>
      <c r="S110" s="2"/>
      <c r="T110" s="2"/>
      <c r="U110" s="2"/>
      <c r="V110" s="2" t="e">
        <f>IF(Tabelle_ExterneDaten_111[[#This Row],[TradeIdLU]]&lt;&gt;"",VLOOKUP(Tabelle_ExterneDaten_111[[#This Row],[TradeIdLU]],TradeIdLookup,2,FALSE),"")</f>
        <v>#N/A</v>
      </c>
      <c r="W110" s="2" t="e">
        <f>IF(Tabelle_ExterneDaten_111[[#This Row],[PayerLU]]&lt;&gt;"",VLOOKUP(Tabelle_ExterneDaten_111[[#This Row],[PayerLU]],PayerLookup,2,FALSE),"")</f>
        <v>#N/A</v>
      </c>
      <c r="X110" s="2" t="e">
        <f>IF(Tabelle_ExterneDaten_111[[#This Row],[LegTypeLU]]&lt;&gt;"",VLOOKUP(Tabelle_ExterneDaten_111[[#This Row],[LegTypeLU]],LegTypeLookup,2,FALSE),"")</f>
        <v>#N/A</v>
      </c>
      <c r="Y110" s="2" t="e">
        <f>IF(Tabelle_ExterneDaten_111[[#This Row],[CurrencyLU]]&lt;&gt;"",VLOOKUP(Tabelle_ExterneDaten_111[[#This Row],[CurrencyLU]],CurrencyLookup,2,FALSE),"")</f>
        <v>#N/A</v>
      </c>
      <c r="Z110" s="2" t="e">
        <f>IF(Tabelle_ExterneDaten_111[[#This Row],[PaymentConventionLU]]&lt;&gt;"",VLOOKUP(Tabelle_ExterneDaten_111[[#This Row],[PaymentConventionLU]],PaymentConventionLookup,2,FALSE),"")</f>
        <v>#N/A</v>
      </c>
      <c r="AA110" s="2" t="e">
        <f>IF(Tabelle_ExterneDaten_111[[#This Row],[DayCounterLU]]&lt;&gt;"",VLOOKUP(Tabelle_ExterneDaten_111[[#This Row],[DayCounterLU]],DayCounterLookup,2,FALSE),"")</f>
        <v>#N/A</v>
      </c>
      <c r="AB110" s="2" t="str">
        <f>IF(Tabelle_ExterneDaten_111[[#This Row],[NotionalInitialExchangeLU]]&lt;&gt;"",VLOOKUP(Tabelle_ExterneDaten_111[[#This Row],[NotionalInitialExchangeLU]],NotionalInitialExchangeLookup,2,FALSE),"")</f>
        <v/>
      </c>
      <c r="AC110" s="2" t="str">
        <f>IF(Tabelle_ExterneDaten_111[[#This Row],[NotionalFinalExchangeLU]]&lt;&gt;"",VLOOKUP(Tabelle_ExterneDaten_111[[#This Row],[NotionalFinalExchangeLU]],NotionalFinalExchangeLookup,2,FALSE),"")</f>
        <v/>
      </c>
      <c r="AD110" s="2" t="str">
        <f>IF(Tabelle_ExterneDaten_111[[#This Row],[NotionalAmortizingExchangeLU]]&lt;&gt;"",VLOOKUP(Tabelle_ExterneDaten_111[[#This Row],[NotionalAmortizingExchangeLU]],NotionalAmortizingExchangeLookup,2,FALSE),"")</f>
        <v/>
      </c>
      <c r="AE110" s="2" t="str">
        <f>IF(Tabelle_ExterneDaten_111[[#This Row],[FXResetForeignCurrencyLU]]&lt;&gt;"",VLOOKUP(Tabelle_ExterneDaten_111[[#This Row],[FXResetForeignCurrencyLU]],FXResetForeignCurrencyLookup,2,FALSE),"")</f>
        <v/>
      </c>
      <c r="AF110" s="2" t="str">
        <f>IF(Tabelle_ExterneDaten_111[[#This Row],[FXResetFXIndexLU]]&lt;&gt;"",VLOOKUP(Tabelle_ExterneDaten_111[[#This Row],[FXResetFXIndexLU]],FXResetFXIndexLookup,2,FALSE),"")</f>
        <v/>
      </c>
      <c r="AG110" s="2" t="str">
        <f>IF(Tabelle_ExterneDaten_111[[#This Row],[FloatingLegIndexNameLU]]&lt;&gt;"",VLOOKUP(Tabelle_ExterneDaten_111[[#This Row],[FloatingLegIndexNameLU]],FloatingLegIndexNameLookup,2,FALSE),"")</f>
        <v/>
      </c>
      <c r="AH110" s="2" t="str">
        <f>IF(Tabelle_ExterneDaten_111[[#This Row],[FloatingLegIsInArrearsLU]]&lt;&gt;"",VLOOKUP(Tabelle_ExterneDaten_111[[#This Row],[FloatingLegIsInArrearsLU]],FloatingLegIsInArrearsLookup,2,FALSE),"")</f>
        <v/>
      </c>
      <c r="AI110" s="2" t="str">
        <f>IF(Tabelle_ExterneDaten_111[[#This Row],[FloatingLegIsAveragedLU]]&lt;&gt;"",VLOOKUP(Tabelle_ExterneDaten_111[[#This Row],[FloatingLegIsAveragedLU]],FloatingLegIsAveragedLookup,2,FALSE),"")</f>
        <v/>
      </c>
      <c r="AJ110" s="2" t="str">
        <f>IF(Tabelle_ExterneDaten_111[[#This Row],[FloatingLegIsNotResettingXCCYLU]]&lt;&gt;"",VLOOKUP(Tabelle_ExterneDaten_111[[#This Row],[FloatingLegIsNotResettingXCCYLU]],FloatingLegIsNotResettingXCCYLookup,2,FALSE),"")</f>
        <v/>
      </c>
    </row>
    <row r="111" spans="2:36" x14ac:dyDescent="0.25">
      <c r="B111" s="2">
        <v>18004</v>
      </c>
      <c r="C111" s="2" t="s">
        <v>159</v>
      </c>
      <c r="D111" s="2" t="s">
        <v>329</v>
      </c>
      <c r="E111" s="2" t="s">
        <v>380</v>
      </c>
      <c r="F111" s="2" t="s">
        <v>307</v>
      </c>
      <c r="G111" s="2" t="s">
        <v>382</v>
      </c>
      <c r="H111" s="2" t="s">
        <v>391</v>
      </c>
      <c r="I111" s="2"/>
      <c r="J111" s="2"/>
      <c r="K111" s="2"/>
      <c r="L111" s="2"/>
      <c r="M111" s="2"/>
      <c r="N111" s="2"/>
      <c r="O111" s="2"/>
      <c r="P111" s="2" t="s">
        <v>394</v>
      </c>
      <c r="Q111" s="2" t="s">
        <v>329</v>
      </c>
      <c r="R111" s="2">
        <v>2</v>
      </c>
      <c r="S111" s="2"/>
      <c r="T111" s="2"/>
      <c r="U111" s="2"/>
      <c r="V111" s="2" t="e">
        <f>IF(Tabelle_ExterneDaten_111[[#This Row],[TradeIdLU]]&lt;&gt;"",VLOOKUP(Tabelle_ExterneDaten_111[[#This Row],[TradeIdLU]],TradeIdLookup,2,FALSE),"")</f>
        <v>#N/A</v>
      </c>
      <c r="W111" s="2" t="e">
        <f>IF(Tabelle_ExterneDaten_111[[#This Row],[PayerLU]]&lt;&gt;"",VLOOKUP(Tabelle_ExterneDaten_111[[#This Row],[PayerLU]],PayerLookup,2,FALSE),"")</f>
        <v>#N/A</v>
      </c>
      <c r="X111" s="2" t="e">
        <f>IF(Tabelle_ExterneDaten_111[[#This Row],[LegTypeLU]]&lt;&gt;"",VLOOKUP(Tabelle_ExterneDaten_111[[#This Row],[LegTypeLU]],LegTypeLookup,2,FALSE),"")</f>
        <v>#N/A</v>
      </c>
      <c r="Y111" s="2" t="e">
        <f>IF(Tabelle_ExterneDaten_111[[#This Row],[CurrencyLU]]&lt;&gt;"",VLOOKUP(Tabelle_ExterneDaten_111[[#This Row],[CurrencyLU]],CurrencyLookup,2,FALSE),"")</f>
        <v>#N/A</v>
      </c>
      <c r="Z111" s="2" t="e">
        <f>IF(Tabelle_ExterneDaten_111[[#This Row],[PaymentConventionLU]]&lt;&gt;"",VLOOKUP(Tabelle_ExterneDaten_111[[#This Row],[PaymentConventionLU]],PaymentConventionLookup,2,FALSE),"")</f>
        <v>#N/A</v>
      </c>
      <c r="AA111" s="2" t="e">
        <f>IF(Tabelle_ExterneDaten_111[[#This Row],[DayCounterLU]]&lt;&gt;"",VLOOKUP(Tabelle_ExterneDaten_111[[#This Row],[DayCounterLU]],DayCounterLookup,2,FALSE),"")</f>
        <v>#N/A</v>
      </c>
      <c r="AB111" s="2" t="str">
        <f>IF(Tabelle_ExterneDaten_111[[#This Row],[NotionalInitialExchangeLU]]&lt;&gt;"",VLOOKUP(Tabelle_ExterneDaten_111[[#This Row],[NotionalInitialExchangeLU]],NotionalInitialExchangeLookup,2,FALSE),"")</f>
        <v/>
      </c>
      <c r="AC111" s="2" t="str">
        <f>IF(Tabelle_ExterneDaten_111[[#This Row],[NotionalFinalExchangeLU]]&lt;&gt;"",VLOOKUP(Tabelle_ExterneDaten_111[[#This Row],[NotionalFinalExchangeLU]],NotionalFinalExchangeLookup,2,FALSE),"")</f>
        <v/>
      </c>
      <c r="AD111" s="2" t="str">
        <f>IF(Tabelle_ExterneDaten_111[[#This Row],[NotionalAmortizingExchangeLU]]&lt;&gt;"",VLOOKUP(Tabelle_ExterneDaten_111[[#This Row],[NotionalAmortizingExchangeLU]],NotionalAmortizingExchangeLookup,2,FALSE),"")</f>
        <v/>
      </c>
      <c r="AE111" s="2" t="str">
        <f>IF(Tabelle_ExterneDaten_111[[#This Row],[FXResetForeignCurrencyLU]]&lt;&gt;"",VLOOKUP(Tabelle_ExterneDaten_111[[#This Row],[FXResetForeignCurrencyLU]],FXResetForeignCurrencyLookup,2,FALSE),"")</f>
        <v/>
      </c>
      <c r="AF111" s="2" t="str">
        <f>IF(Tabelle_ExterneDaten_111[[#This Row],[FXResetFXIndexLU]]&lt;&gt;"",VLOOKUP(Tabelle_ExterneDaten_111[[#This Row],[FXResetFXIndexLU]],FXResetFXIndexLookup,2,FALSE),"")</f>
        <v/>
      </c>
      <c r="AG111" s="2" t="e">
        <f>IF(Tabelle_ExterneDaten_111[[#This Row],[FloatingLegIndexNameLU]]&lt;&gt;"",VLOOKUP(Tabelle_ExterneDaten_111[[#This Row],[FloatingLegIndexNameLU]],FloatingLegIndexNameLookup,2,FALSE),"")</f>
        <v>#N/A</v>
      </c>
      <c r="AH111" s="2" t="e">
        <f>IF(Tabelle_ExterneDaten_111[[#This Row],[FloatingLegIsInArrearsLU]]&lt;&gt;"",VLOOKUP(Tabelle_ExterneDaten_111[[#This Row],[FloatingLegIsInArrearsLU]],FloatingLegIsInArrearsLookup,2,FALSE),"")</f>
        <v>#N/A</v>
      </c>
      <c r="AI111" s="2" t="str">
        <f>IF(Tabelle_ExterneDaten_111[[#This Row],[FloatingLegIsAveragedLU]]&lt;&gt;"",VLOOKUP(Tabelle_ExterneDaten_111[[#This Row],[FloatingLegIsAveragedLU]],FloatingLegIsAveragedLookup,2,FALSE),"")</f>
        <v/>
      </c>
      <c r="AJ111" s="2" t="str">
        <f>IF(Tabelle_ExterneDaten_111[[#This Row],[FloatingLegIsNotResettingXCCYLU]]&lt;&gt;"",VLOOKUP(Tabelle_ExterneDaten_111[[#This Row],[FloatingLegIsNotResettingXCCYLU]],FloatingLegIsNotResettingXCCYLookup,2,FALSE),"")</f>
        <v/>
      </c>
    </row>
    <row r="112" spans="2:36" x14ac:dyDescent="0.25">
      <c r="B112" s="2">
        <v>18005</v>
      </c>
      <c r="C112" s="2" t="s">
        <v>147</v>
      </c>
      <c r="D112" s="2" t="s">
        <v>329</v>
      </c>
      <c r="E112" s="2" t="s">
        <v>379</v>
      </c>
      <c r="F112" s="2" t="s">
        <v>307</v>
      </c>
      <c r="G112" s="2" t="s">
        <v>382</v>
      </c>
      <c r="H112" s="2" t="s">
        <v>391</v>
      </c>
      <c r="I112" s="2"/>
      <c r="J112" s="2"/>
      <c r="K112" s="2"/>
      <c r="L112" s="2"/>
      <c r="M112" s="2"/>
      <c r="N112" s="2"/>
      <c r="O112" s="2"/>
      <c r="P112" s="2"/>
      <c r="Q112" s="2"/>
      <c r="R112" s="2"/>
      <c r="S112" s="2"/>
      <c r="T112" s="2"/>
      <c r="U112" s="2"/>
      <c r="V112" s="2" t="e">
        <f>IF(Tabelle_ExterneDaten_111[[#This Row],[TradeIdLU]]&lt;&gt;"",VLOOKUP(Tabelle_ExterneDaten_111[[#This Row],[TradeIdLU]],TradeIdLookup,2,FALSE),"")</f>
        <v>#N/A</v>
      </c>
      <c r="W112" s="2" t="e">
        <f>IF(Tabelle_ExterneDaten_111[[#This Row],[PayerLU]]&lt;&gt;"",VLOOKUP(Tabelle_ExterneDaten_111[[#This Row],[PayerLU]],PayerLookup,2,FALSE),"")</f>
        <v>#N/A</v>
      </c>
      <c r="X112" s="2" t="e">
        <f>IF(Tabelle_ExterneDaten_111[[#This Row],[LegTypeLU]]&lt;&gt;"",VLOOKUP(Tabelle_ExterneDaten_111[[#This Row],[LegTypeLU]],LegTypeLookup,2,FALSE),"")</f>
        <v>#N/A</v>
      </c>
      <c r="Y112" s="2" t="e">
        <f>IF(Tabelle_ExterneDaten_111[[#This Row],[CurrencyLU]]&lt;&gt;"",VLOOKUP(Tabelle_ExterneDaten_111[[#This Row],[CurrencyLU]],CurrencyLookup,2,FALSE),"")</f>
        <v>#N/A</v>
      </c>
      <c r="Z112" s="2" t="e">
        <f>IF(Tabelle_ExterneDaten_111[[#This Row],[PaymentConventionLU]]&lt;&gt;"",VLOOKUP(Tabelle_ExterneDaten_111[[#This Row],[PaymentConventionLU]],PaymentConventionLookup,2,FALSE),"")</f>
        <v>#N/A</v>
      </c>
      <c r="AA112" s="2" t="e">
        <f>IF(Tabelle_ExterneDaten_111[[#This Row],[DayCounterLU]]&lt;&gt;"",VLOOKUP(Tabelle_ExterneDaten_111[[#This Row],[DayCounterLU]],DayCounterLookup,2,FALSE),"")</f>
        <v>#N/A</v>
      </c>
      <c r="AB112" s="2" t="str">
        <f>IF(Tabelle_ExterneDaten_111[[#This Row],[NotionalInitialExchangeLU]]&lt;&gt;"",VLOOKUP(Tabelle_ExterneDaten_111[[#This Row],[NotionalInitialExchangeLU]],NotionalInitialExchangeLookup,2,FALSE),"")</f>
        <v/>
      </c>
      <c r="AC112" s="2" t="str">
        <f>IF(Tabelle_ExterneDaten_111[[#This Row],[NotionalFinalExchangeLU]]&lt;&gt;"",VLOOKUP(Tabelle_ExterneDaten_111[[#This Row],[NotionalFinalExchangeLU]],NotionalFinalExchangeLookup,2,FALSE),"")</f>
        <v/>
      </c>
      <c r="AD112" s="2" t="str">
        <f>IF(Tabelle_ExterneDaten_111[[#This Row],[NotionalAmortizingExchangeLU]]&lt;&gt;"",VLOOKUP(Tabelle_ExterneDaten_111[[#This Row],[NotionalAmortizingExchangeLU]],NotionalAmortizingExchangeLookup,2,FALSE),"")</f>
        <v/>
      </c>
      <c r="AE112" s="2" t="str">
        <f>IF(Tabelle_ExterneDaten_111[[#This Row],[FXResetForeignCurrencyLU]]&lt;&gt;"",VLOOKUP(Tabelle_ExterneDaten_111[[#This Row],[FXResetForeignCurrencyLU]],FXResetForeignCurrencyLookup,2,FALSE),"")</f>
        <v/>
      </c>
      <c r="AF112" s="2" t="str">
        <f>IF(Tabelle_ExterneDaten_111[[#This Row],[FXResetFXIndexLU]]&lt;&gt;"",VLOOKUP(Tabelle_ExterneDaten_111[[#This Row],[FXResetFXIndexLU]],FXResetFXIndexLookup,2,FALSE),"")</f>
        <v/>
      </c>
      <c r="AG112" s="2" t="str">
        <f>IF(Tabelle_ExterneDaten_111[[#This Row],[FloatingLegIndexNameLU]]&lt;&gt;"",VLOOKUP(Tabelle_ExterneDaten_111[[#This Row],[FloatingLegIndexNameLU]],FloatingLegIndexNameLookup,2,FALSE),"")</f>
        <v/>
      </c>
      <c r="AH112" s="2" t="str">
        <f>IF(Tabelle_ExterneDaten_111[[#This Row],[FloatingLegIsInArrearsLU]]&lt;&gt;"",VLOOKUP(Tabelle_ExterneDaten_111[[#This Row],[FloatingLegIsInArrearsLU]],FloatingLegIsInArrearsLookup,2,FALSE),"")</f>
        <v/>
      </c>
      <c r="AI112" s="2" t="str">
        <f>IF(Tabelle_ExterneDaten_111[[#This Row],[FloatingLegIsAveragedLU]]&lt;&gt;"",VLOOKUP(Tabelle_ExterneDaten_111[[#This Row],[FloatingLegIsAveragedLU]],FloatingLegIsAveragedLookup,2,FALSE),"")</f>
        <v/>
      </c>
      <c r="AJ112" s="2" t="str">
        <f>IF(Tabelle_ExterneDaten_111[[#This Row],[FloatingLegIsNotResettingXCCYLU]]&lt;&gt;"",VLOOKUP(Tabelle_ExterneDaten_111[[#This Row],[FloatingLegIsNotResettingXCCYLU]],FloatingLegIsNotResettingXCCYLookup,2,FALSE),"")</f>
        <v/>
      </c>
    </row>
    <row r="113" spans="2:36" x14ac:dyDescent="0.25">
      <c r="B113" s="2">
        <v>18006</v>
      </c>
      <c r="C113" s="2" t="s">
        <v>153</v>
      </c>
      <c r="D113" s="2" t="s">
        <v>329</v>
      </c>
      <c r="E113" s="2" t="s">
        <v>379</v>
      </c>
      <c r="F113" s="2" t="s">
        <v>307</v>
      </c>
      <c r="G113" s="2" t="s">
        <v>382</v>
      </c>
      <c r="H113" s="2" t="s">
        <v>391</v>
      </c>
      <c r="I113" s="2"/>
      <c r="J113" s="2"/>
      <c r="K113" s="2"/>
      <c r="L113" s="2"/>
      <c r="M113" s="2"/>
      <c r="N113" s="2"/>
      <c r="O113" s="2"/>
      <c r="P113" s="2"/>
      <c r="Q113" s="2"/>
      <c r="R113" s="2"/>
      <c r="S113" s="2"/>
      <c r="T113" s="2"/>
      <c r="U113" s="2"/>
      <c r="V113" s="2" t="e">
        <f>IF(Tabelle_ExterneDaten_111[[#This Row],[TradeIdLU]]&lt;&gt;"",VLOOKUP(Tabelle_ExterneDaten_111[[#This Row],[TradeIdLU]],TradeIdLookup,2,FALSE),"")</f>
        <v>#N/A</v>
      </c>
      <c r="W113" s="2" t="e">
        <f>IF(Tabelle_ExterneDaten_111[[#This Row],[PayerLU]]&lt;&gt;"",VLOOKUP(Tabelle_ExterneDaten_111[[#This Row],[PayerLU]],PayerLookup,2,FALSE),"")</f>
        <v>#N/A</v>
      </c>
      <c r="X113" s="2" t="e">
        <f>IF(Tabelle_ExterneDaten_111[[#This Row],[LegTypeLU]]&lt;&gt;"",VLOOKUP(Tabelle_ExterneDaten_111[[#This Row],[LegTypeLU]],LegTypeLookup,2,FALSE),"")</f>
        <v>#N/A</v>
      </c>
      <c r="Y113" s="2" t="e">
        <f>IF(Tabelle_ExterneDaten_111[[#This Row],[CurrencyLU]]&lt;&gt;"",VLOOKUP(Tabelle_ExterneDaten_111[[#This Row],[CurrencyLU]],CurrencyLookup,2,FALSE),"")</f>
        <v>#N/A</v>
      </c>
      <c r="Z113" s="2" t="e">
        <f>IF(Tabelle_ExterneDaten_111[[#This Row],[PaymentConventionLU]]&lt;&gt;"",VLOOKUP(Tabelle_ExterneDaten_111[[#This Row],[PaymentConventionLU]],PaymentConventionLookup,2,FALSE),"")</f>
        <v>#N/A</v>
      </c>
      <c r="AA113" s="2" t="e">
        <f>IF(Tabelle_ExterneDaten_111[[#This Row],[DayCounterLU]]&lt;&gt;"",VLOOKUP(Tabelle_ExterneDaten_111[[#This Row],[DayCounterLU]],DayCounterLookup,2,FALSE),"")</f>
        <v>#N/A</v>
      </c>
      <c r="AB113" s="2" t="str">
        <f>IF(Tabelle_ExterneDaten_111[[#This Row],[NotionalInitialExchangeLU]]&lt;&gt;"",VLOOKUP(Tabelle_ExterneDaten_111[[#This Row],[NotionalInitialExchangeLU]],NotionalInitialExchangeLookup,2,FALSE),"")</f>
        <v/>
      </c>
      <c r="AC113" s="2" t="str">
        <f>IF(Tabelle_ExterneDaten_111[[#This Row],[NotionalFinalExchangeLU]]&lt;&gt;"",VLOOKUP(Tabelle_ExterneDaten_111[[#This Row],[NotionalFinalExchangeLU]],NotionalFinalExchangeLookup,2,FALSE),"")</f>
        <v/>
      </c>
      <c r="AD113" s="2" t="str">
        <f>IF(Tabelle_ExterneDaten_111[[#This Row],[NotionalAmortizingExchangeLU]]&lt;&gt;"",VLOOKUP(Tabelle_ExterneDaten_111[[#This Row],[NotionalAmortizingExchangeLU]],NotionalAmortizingExchangeLookup,2,FALSE),"")</f>
        <v/>
      </c>
      <c r="AE113" s="2" t="str">
        <f>IF(Tabelle_ExterneDaten_111[[#This Row],[FXResetForeignCurrencyLU]]&lt;&gt;"",VLOOKUP(Tabelle_ExterneDaten_111[[#This Row],[FXResetForeignCurrencyLU]],FXResetForeignCurrencyLookup,2,FALSE),"")</f>
        <v/>
      </c>
      <c r="AF113" s="2" t="str">
        <f>IF(Tabelle_ExterneDaten_111[[#This Row],[FXResetFXIndexLU]]&lt;&gt;"",VLOOKUP(Tabelle_ExterneDaten_111[[#This Row],[FXResetFXIndexLU]],FXResetFXIndexLookup,2,FALSE),"")</f>
        <v/>
      </c>
      <c r="AG113" s="2" t="str">
        <f>IF(Tabelle_ExterneDaten_111[[#This Row],[FloatingLegIndexNameLU]]&lt;&gt;"",VLOOKUP(Tabelle_ExterneDaten_111[[#This Row],[FloatingLegIndexNameLU]],FloatingLegIndexNameLookup,2,FALSE),"")</f>
        <v/>
      </c>
      <c r="AH113" s="2" t="str">
        <f>IF(Tabelle_ExterneDaten_111[[#This Row],[FloatingLegIsInArrearsLU]]&lt;&gt;"",VLOOKUP(Tabelle_ExterneDaten_111[[#This Row],[FloatingLegIsInArrearsLU]],FloatingLegIsInArrearsLookup,2,FALSE),"")</f>
        <v/>
      </c>
      <c r="AI113" s="2" t="str">
        <f>IF(Tabelle_ExterneDaten_111[[#This Row],[FloatingLegIsAveragedLU]]&lt;&gt;"",VLOOKUP(Tabelle_ExterneDaten_111[[#This Row],[FloatingLegIsAveragedLU]],FloatingLegIsAveragedLookup,2,FALSE),"")</f>
        <v/>
      </c>
      <c r="AJ113" s="2" t="str">
        <f>IF(Tabelle_ExterneDaten_111[[#This Row],[FloatingLegIsNotResettingXCCYLU]]&lt;&gt;"",VLOOKUP(Tabelle_ExterneDaten_111[[#This Row],[FloatingLegIsNotResettingXCCYLU]],FloatingLegIsNotResettingXCCYLookup,2,FALSE),"")</f>
        <v/>
      </c>
    </row>
    <row r="114" spans="2:36" x14ac:dyDescent="0.25">
      <c r="B114" s="2">
        <v>18007</v>
      </c>
      <c r="C114" s="2" t="s">
        <v>155</v>
      </c>
      <c r="D114" s="2" t="s">
        <v>329</v>
      </c>
      <c r="E114" s="2" t="s">
        <v>379</v>
      </c>
      <c r="F114" s="2" t="s">
        <v>307</v>
      </c>
      <c r="G114" s="2" t="s">
        <v>382</v>
      </c>
      <c r="H114" s="2" t="s">
        <v>391</v>
      </c>
      <c r="I114" s="2"/>
      <c r="J114" s="2"/>
      <c r="K114" s="2"/>
      <c r="L114" s="2"/>
      <c r="M114" s="2"/>
      <c r="N114" s="2"/>
      <c r="O114" s="2"/>
      <c r="P114" s="2"/>
      <c r="Q114" s="2"/>
      <c r="R114" s="2"/>
      <c r="S114" s="2"/>
      <c r="T114" s="2"/>
      <c r="U114" s="2"/>
      <c r="V114" s="2" t="e">
        <f>IF(Tabelle_ExterneDaten_111[[#This Row],[TradeIdLU]]&lt;&gt;"",VLOOKUP(Tabelle_ExterneDaten_111[[#This Row],[TradeIdLU]],TradeIdLookup,2,FALSE),"")</f>
        <v>#N/A</v>
      </c>
      <c r="W114" s="2" t="e">
        <f>IF(Tabelle_ExterneDaten_111[[#This Row],[PayerLU]]&lt;&gt;"",VLOOKUP(Tabelle_ExterneDaten_111[[#This Row],[PayerLU]],PayerLookup,2,FALSE),"")</f>
        <v>#N/A</v>
      </c>
      <c r="X114" s="2" t="e">
        <f>IF(Tabelle_ExterneDaten_111[[#This Row],[LegTypeLU]]&lt;&gt;"",VLOOKUP(Tabelle_ExterneDaten_111[[#This Row],[LegTypeLU]],LegTypeLookup,2,FALSE),"")</f>
        <v>#N/A</v>
      </c>
      <c r="Y114" s="2" t="e">
        <f>IF(Tabelle_ExterneDaten_111[[#This Row],[CurrencyLU]]&lt;&gt;"",VLOOKUP(Tabelle_ExterneDaten_111[[#This Row],[CurrencyLU]],CurrencyLookup,2,FALSE),"")</f>
        <v>#N/A</v>
      </c>
      <c r="Z114" s="2" t="e">
        <f>IF(Tabelle_ExterneDaten_111[[#This Row],[PaymentConventionLU]]&lt;&gt;"",VLOOKUP(Tabelle_ExterneDaten_111[[#This Row],[PaymentConventionLU]],PaymentConventionLookup,2,FALSE),"")</f>
        <v>#N/A</v>
      </c>
      <c r="AA114" s="2" t="e">
        <f>IF(Tabelle_ExterneDaten_111[[#This Row],[DayCounterLU]]&lt;&gt;"",VLOOKUP(Tabelle_ExterneDaten_111[[#This Row],[DayCounterLU]],DayCounterLookup,2,FALSE),"")</f>
        <v>#N/A</v>
      </c>
      <c r="AB114" s="2" t="str">
        <f>IF(Tabelle_ExterneDaten_111[[#This Row],[NotionalInitialExchangeLU]]&lt;&gt;"",VLOOKUP(Tabelle_ExterneDaten_111[[#This Row],[NotionalInitialExchangeLU]],NotionalInitialExchangeLookup,2,FALSE),"")</f>
        <v/>
      </c>
      <c r="AC114" s="2" t="str">
        <f>IF(Tabelle_ExterneDaten_111[[#This Row],[NotionalFinalExchangeLU]]&lt;&gt;"",VLOOKUP(Tabelle_ExterneDaten_111[[#This Row],[NotionalFinalExchangeLU]],NotionalFinalExchangeLookup,2,FALSE),"")</f>
        <v/>
      </c>
      <c r="AD114" s="2" t="str">
        <f>IF(Tabelle_ExterneDaten_111[[#This Row],[NotionalAmortizingExchangeLU]]&lt;&gt;"",VLOOKUP(Tabelle_ExterneDaten_111[[#This Row],[NotionalAmortizingExchangeLU]],NotionalAmortizingExchangeLookup,2,FALSE),"")</f>
        <v/>
      </c>
      <c r="AE114" s="2" t="str">
        <f>IF(Tabelle_ExterneDaten_111[[#This Row],[FXResetForeignCurrencyLU]]&lt;&gt;"",VLOOKUP(Tabelle_ExterneDaten_111[[#This Row],[FXResetForeignCurrencyLU]],FXResetForeignCurrencyLookup,2,FALSE),"")</f>
        <v/>
      </c>
      <c r="AF114" s="2" t="str">
        <f>IF(Tabelle_ExterneDaten_111[[#This Row],[FXResetFXIndexLU]]&lt;&gt;"",VLOOKUP(Tabelle_ExterneDaten_111[[#This Row],[FXResetFXIndexLU]],FXResetFXIndexLookup,2,FALSE),"")</f>
        <v/>
      </c>
      <c r="AG114" s="2" t="str">
        <f>IF(Tabelle_ExterneDaten_111[[#This Row],[FloatingLegIndexNameLU]]&lt;&gt;"",VLOOKUP(Tabelle_ExterneDaten_111[[#This Row],[FloatingLegIndexNameLU]],FloatingLegIndexNameLookup,2,FALSE),"")</f>
        <v/>
      </c>
      <c r="AH114" s="2" t="str">
        <f>IF(Tabelle_ExterneDaten_111[[#This Row],[FloatingLegIsInArrearsLU]]&lt;&gt;"",VLOOKUP(Tabelle_ExterneDaten_111[[#This Row],[FloatingLegIsInArrearsLU]],FloatingLegIsInArrearsLookup,2,FALSE),"")</f>
        <v/>
      </c>
      <c r="AI114" s="2" t="str">
        <f>IF(Tabelle_ExterneDaten_111[[#This Row],[FloatingLegIsAveragedLU]]&lt;&gt;"",VLOOKUP(Tabelle_ExterneDaten_111[[#This Row],[FloatingLegIsAveragedLU]],FloatingLegIsAveragedLookup,2,FALSE),"")</f>
        <v/>
      </c>
      <c r="AJ114" s="2" t="str">
        <f>IF(Tabelle_ExterneDaten_111[[#This Row],[FloatingLegIsNotResettingXCCYLU]]&lt;&gt;"",VLOOKUP(Tabelle_ExterneDaten_111[[#This Row],[FloatingLegIsNotResettingXCCYLU]],FloatingLegIsNotResettingXCCYLookup,2,FALSE),"")</f>
        <v/>
      </c>
    </row>
    <row r="115" spans="2:36" x14ac:dyDescent="0.25">
      <c r="B115" s="2">
        <v>18008</v>
      </c>
      <c r="C115" s="2" t="s">
        <v>145</v>
      </c>
      <c r="D115" s="2" t="s">
        <v>329</v>
      </c>
      <c r="E115" s="2" t="s">
        <v>379</v>
      </c>
      <c r="F115" s="2" t="s">
        <v>307</v>
      </c>
      <c r="G115" s="2" t="s">
        <v>382</v>
      </c>
      <c r="H115" s="2" t="s">
        <v>391</v>
      </c>
      <c r="I115" s="2"/>
      <c r="J115" s="2"/>
      <c r="K115" s="2"/>
      <c r="L115" s="2"/>
      <c r="M115" s="2"/>
      <c r="N115" s="2"/>
      <c r="O115" s="2"/>
      <c r="P115" s="2"/>
      <c r="Q115" s="2"/>
      <c r="R115" s="2"/>
      <c r="S115" s="2"/>
      <c r="T115" s="2"/>
      <c r="U115" s="2"/>
      <c r="V115" s="2" t="e">
        <f>IF(Tabelle_ExterneDaten_111[[#This Row],[TradeIdLU]]&lt;&gt;"",VLOOKUP(Tabelle_ExterneDaten_111[[#This Row],[TradeIdLU]],TradeIdLookup,2,FALSE),"")</f>
        <v>#N/A</v>
      </c>
      <c r="W115" s="2" t="e">
        <f>IF(Tabelle_ExterneDaten_111[[#This Row],[PayerLU]]&lt;&gt;"",VLOOKUP(Tabelle_ExterneDaten_111[[#This Row],[PayerLU]],PayerLookup,2,FALSE),"")</f>
        <v>#N/A</v>
      </c>
      <c r="X115" s="2" t="e">
        <f>IF(Tabelle_ExterneDaten_111[[#This Row],[LegTypeLU]]&lt;&gt;"",VLOOKUP(Tabelle_ExterneDaten_111[[#This Row],[LegTypeLU]],LegTypeLookup,2,FALSE),"")</f>
        <v>#N/A</v>
      </c>
      <c r="Y115" s="2" t="e">
        <f>IF(Tabelle_ExterneDaten_111[[#This Row],[CurrencyLU]]&lt;&gt;"",VLOOKUP(Tabelle_ExterneDaten_111[[#This Row],[CurrencyLU]],CurrencyLookup,2,FALSE),"")</f>
        <v>#N/A</v>
      </c>
      <c r="Z115" s="2" t="e">
        <f>IF(Tabelle_ExterneDaten_111[[#This Row],[PaymentConventionLU]]&lt;&gt;"",VLOOKUP(Tabelle_ExterneDaten_111[[#This Row],[PaymentConventionLU]],PaymentConventionLookup,2,FALSE),"")</f>
        <v>#N/A</v>
      </c>
      <c r="AA115" s="2" t="e">
        <f>IF(Tabelle_ExterneDaten_111[[#This Row],[DayCounterLU]]&lt;&gt;"",VLOOKUP(Tabelle_ExterneDaten_111[[#This Row],[DayCounterLU]],DayCounterLookup,2,FALSE),"")</f>
        <v>#N/A</v>
      </c>
      <c r="AB115" s="2" t="str">
        <f>IF(Tabelle_ExterneDaten_111[[#This Row],[NotionalInitialExchangeLU]]&lt;&gt;"",VLOOKUP(Tabelle_ExterneDaten_111[[#This Row],[NotionalInitialExchangeLU]],NotionalInitialExchangeLookup,2,FALSE),"")</f>
        <v/>
      </c>
      <c r="AC115" s="2" t="str">
        <f>IF(Tabelle_ExterneDaten_111[[#This Row],[NotionalFinalExchangeLU]]&lt;&gt;"",VLOOKUP(Tabelle_ExterneDaten_111[[#This Row],[NotionalFinalExchangeLU]],NotionalFinalExchangeLookup,2,FALSE),"")</f>
        <v/>
      </c>
      <c r="AD115" s="2" t="str">
        <f>IF(Tabelle_ExterneDaten_111[[#This Row],[NotionalAmortizingExchangeLU]]&lt;&gt;"",VLOOKUP(Tabelle_ExterneDaten_111[[#This Row],[NotionalAmortizingExchangeLU]],NotionalAmortizingExchangeLookup,2,FALSE),"")</f>
        <v/>
      </c>
      <c r="AE115" s="2" t="str">
        <f>IF(Tabelle_ExterneDaten_111[[#This Row],[FXResetForeignCurrencyLU]]&lt;&gt;"",VLOOKUP(Tabelle_ExterneDaten_111[[#This Row],[FXResetForeignCurrencyLU]],FXResetForeignCurrencyLookup,2,FALSE),"")</f>
        <v/>
      </c>
      <c r="AF115" s="2" t="str">
        <f>IF(Tabelle_ExterneDaten_111[[#This Row],[FXResetFXIndexLU]]&lt;&gt;"",VLOOKUP(Tabelle_ExterneDaten_111[[#This Row],[FXResetFXIndexLU]],FXResetFXIndexLookup,2,FALSE),"")</f>
        <v/>
      </c>
      <c r="AG115" s="2" t="str">
        <f>IF(Tabelle_ExterneDaten_111[[#This Row],[FloatingLegIndexNameLU]]&lt;&gt;"",VLOOKUP(Tabelle_ExterneDaten_111[[#This Row],[FloatingLegIndexNameLU]],FloatingLegIndexNameLookup,2,FALSE),"")</f>
        <v/>
      </c>
      <c r="AH115" s="2" t="str">
        <f>IF(Tabelle_ExterneDaten_111[[#This Row],[FloatingLegIsInArrearsLU]]&lt;&gt;"",VLOOKUP(Tabelle_ExterneDaten_111[[#This Row],[FloatingLegIsInArrearsLU]],FloatingLegIsInArrearsLookup,2,FALSE),"")</f>
        <v/>
      </c>
      <c r="AI115" s="2" t="str">
        <f>IF(Tabelle_ExterneDaten_111[[#This Row],[FloatingLegIsAveragedLU]]&lt;&gt;"",VLOOKUP(Tabelle_ExterneDaten_111[[#This Row],[FloatingLegIsAveragedLU]],FloatingLegIsAveragedLookup,2,FALSE),"")</f>
        <v/>
      </c>
      <c r="AJ115" s="2" t="str">
        <f>IF(Tabelle_ExterneDaten_111[[#This Row],[FloatingLegIsNotResettingXCCYLU]]&lt;&gt;"",VLOOKUP(Tabelle_ExterneDaten_111[[#This Row],[FloatingLegIsNotResettingXCCYLU]],FloatingLegIsNotResettingXCCYLookup,2,FALSE),"")</f>
        <v/>
      </c>
    </row>
    <row r="116" spans="2:36" x14ac:dyDescent="0.25">
      <c r="B116" s="2">
        <v>18009</v>
      </c>
      <c r="C116" s="2" t="s">
        <v>151</v>
      </c>
      <c r="D116" s="2" t="s">
        <v>329</v>
      </c>
      <c r="E116" s="2" t="s">
        <v>380</v>
      </c>
      <c r="F116" s="2" t="s">
        <v>307</v>
      </c>
      <c r="G116" s="2" t="s">
        <v>382</v>
      </c>
      <c r="H116" s="2" t="s">
        <v>391</v>
      </c>
      <c r="I116" s="2"/>
      <c r="J116" s="2"/>
      <c r="K116" s="2"/>
      <c r="L116" s="2"/>
      <c r="M116" s="2"/>
      <c r="N116" s="2"/>
      <c r="O116" s="2"/>
      <c r="P116" s="2" t="s">
        <v>394</v>
      </c>
      <c r="Q116" s="2" t="s">
        <v>329</v>
      </c>
      <c r="R116" s="2">
        <v>2</v>
      </c>
      <c r="S116" s="2"/>
      <c r="T116" s="2"/>
      <c r="U116" s="2"/>
      <c r="V116" s="2" t="e">
        <f>IF(Tabelle_ExterneDaten_111[[#This Row],[TradeIdLU]]&lt;&gt;"",VLOOKUP(Tabelle_ExterneDaten_111[[#This Row],[TradeIdLU]],TradeIdLookup,2,FALSE),"")</f>
        <v>#N/A</v>
      </c>
      <c r="W116" s="2" t="e">
        <f>IF(Tabelle_ExterneDaten_111[[#This Row],[PayerLU]]&lt;&gt;"",VLOOKUP(Tabelle_ExterneDaten_111[[#This Row],[PayerLU]],PayerLookup,2,FALSE),"")</f>
        <v>#N/A</v>
      </c>
      <c r="X116" s="2" t="e">
        <f>IF(Tabelle_ExterneDaten_111[[#This Row],[LegTypeLU]]&lt;&gt;"",VLOOKUP(Tabelle_ExterneDaten_111[[#This Row],[LegTypeLU]],LegTypeLookup,2,FALSE),"")</f>
        <v>#N/A</v>
      </c>
      <c r="Y116" s="2" t="e">
        <f>IF(Tabelle_ExterneDaten_111[[#This Row],[CurrencyLU]]&lt;&gt;"",VLOOKUP(Tabelle_ExterneDaten_111[[#This Row],[CurrencyLU]],CurrencyLookup,2,FALSE),"")</f>
        <v>#N/A</v>
      </c>
      <c r="Z116" s="2" t="e">
        <f>IF(Tabelle_ExterneDaten_111[[#This Row],[PaymentConventionLU]]&lt;&gt;"",VLOOKUP(Tabelle_ExterneDaten_111[[#This Row],[PaymentConventionLU]],PaymentConventionLookup,2,FALSE),"")</f>
        <v>#N/A</v>
      </c>
      <c r="AA116" s="2" t="e">
        <f>IF(Tabelle_ExterneDaten_111[[#This Row],[DayCounterLU]]&lt;&gt;"",VLOOKUP(Tabelle_ExterneDaten_111[[#This Row],[DayCounterLU]],DayCounterLookup,2,FALSE),"")</f>
        <v>#N/A</v>
      </c>
      <c r="AB116" s="2" t="str">
        <f>IF(Tabelle_ExterneDaten_111[[#This Row],[NotionalInitialExchangeLU]]&lt;&gt;"",VLOOKUP(Tabelle_ExterneDaten_111[[#This Row],[NotionalInitialExchangeLU]],NotionalInitialExchangeLookup,2,FALSE),"")</f>
        <v/>
      </c>
      <c r="AC116" s="2" t="str">
        <f>IF(Tabelle_ExterneDaten_111[[#This Row],[NotionalFinalExchangeLU]]&lt;&gt;"",VLOOKUP(Tabelle_ExterneDaten_111[[#This Row],[NotionalFinalExchangeLU]],NotionalFinalExchangeLookup,2,FALSE),"")</f>
        <v/>
      </c>
      <c r="AD116" s="2" t="str">
        <f>IF(Tabelle_ExterneDaten_111[[#This Row],[NotionalAmortizingExchangeLU]]&lt;&gt;"",VLOOKUP(Tabelle_ExterneDaten_111[[#This Row],[NotionalAmortizingExchangeLU]],NotionalAmortizingExchangeLookup,2,FALSE),"")</f>
        <v/>
      </c>
      <c r="AE116" s="2" t="str">
        <f>IF(Tabelle_ExterneDaten_111[[#This Row],[FXResetForeignCurrencyLU]]&lt;&gt;"",VLOOKUP(Tabelle_ExterneDaten_111[[#This Row],[FXResetForeignCurrencyLU]],FXResetForeignCurrencyLookup,2,FALSE),"")</f>
        <v/>
      </c>
      <c r="AF116" s="2" t="str">
        <f>IF(Tabelle_ExterneDaten_111[[#This Row],[FXResetFXIndexLU]]&lt;&gt;"",VLOOKUP(Tabelle_ExterneDaten_111[[#This Row],[FXResetFXIndexLU]],FXResetFXIndexLookup,2,FALSE),"")</f>
        <v/>
      </c>
      <c r="AG116" s="2" t="e">
        <f>IF(Tabelle_ExterneDaten_111[[#This Row],[FloatingLegIndexNameLU]]&lt;&gt;"",VLOOKUP(Tabelle_ExterneDaten_111[[#This Row],[FloatingLegIndexNameLU]],FloatingLegIndexNameLookup,2,FALSE),"")</f>
        <v>#N/A</v>
      </c>
      <c r="AH116" s="2" t="e">
        <f>IF(Tabelle_ExterneDaten_111[[#This Row],[FloatingLegIsInArrearsLU]]&lt;&gt;"",VLOOKUP(Tabelle_ExterneDaten_111[[#This Row],[FloatingLegIsInArrearsLU]],FloatingLegIsInArrearsLookup,2,FALSE),"")</f>
        <v>#N/A</v>
      </c>
      <c r="AI116" s="2" t="str">
        <f>IF(Tabelle_ExterneDaten_111[[#This Row],[FloatingLegIsAveragedLU]]&lt;&gt;"",VLOOKUP(Tabelle_ExterneDaten_111[[#This Row],[FloatingLegIsAveragedLU]],FloatingLegIsAveragedLookup,2,FALSE),"")</f>
        <v/>
      </c>
      <c r="AJ116" s="2" t="str">
        <f>IF(Tabelle_ExterneDaten_111[[#This Row],[FloatingLegIsNotResettingXCCYLU]]&lt;&gt;"",VLOOKUP(Tabelle_ExterneDaten_111[[#This Row],[FloatingLegIsNotResettingXCCYLU]],FloatingLegIsNotResettingXCCYLookup,2,FALSE),"")</f>
        <v/>
      </c>
    </row>
    <row r="117" spans="2:36" x14ac:dyDescent="0.25">
      <c r="B117" s="2">
        <v>18010</v>
      </c>
      <c r="C117" s="2" t="s">
        <v>149</v>
      </c>
      <c r="D117" s="2" t="s">
        <v>329</v>
      </c>
      <c r="E117" s="2" t="s">
        <v>379</v>
      </c>
      <c r="F117" s="2" t="s">
        <v>307</v>
      </c>
      <c r="G117" s="2" t="s">
        <v>382</v>
      </c>
      <c r="H117" s="2" t="s">
        <v>391</v>
      </c>
      <c r="I117" s="2"/>
      <c r="J117" s="2"/>
      <c r="K117" s="2"/>
      <c r="L117" s="2"/>
      <c r="M117" s="2"/>
      <c r="N117" s="2"/>
      <c r="O117" s="2"/>
      <c r="P117" s="2"/>
      <c r="Q117" s="2"/>
      <c r="R117" s="2"/>
      <c r="S117" s="2"/>
      <c r="T117" s="2"/>
      <c r="U117" s="2"/>
      <c r="V117" s="2" t="e">
        <f>IF(Tabelle_ExterneDaten_111[[#This Row],[TradeIdLU]]&lt;&gt;"",VLOOKUP(Tabelle_ExterneDaten_111[[#This Row],[TradeIdLU]],TradeIdLookup,2,FALSE),"")</f>
        <v>#N/A</v>
      </c>
      <c r="W117" s="2" t="e">
        <f>IF(Tabelle_ExterneDaten_111[[#This Row],[PayerLU]]&lt;&gt;"",VLOOKUP(Tabelle_ExterneDaten_111[[#This Row],[PayerLU]],PayerLookup,2,FALSE),"")</f>
        <v>#N/A</v>
      </c>
      <c r="X117" s="2" t="e">
        <f>IF(Tabelle_ExterneDaten_111[[#This Row],[LegTypeLU]]&lt;&gt;"",VLOOKUP(Tabelle_ExterneDaten_111[[#This Row],[LegTypeLU]],LegTypeLookup,2,FALSE),"")</f>
        <v>#N/A</v>
      </c>
      <c r="Y117" s="2" t="e">
        <f>IF(Tabelle_ExterneDaten_111[[#This Row],[CurrencyLU]]&lt;&gt;"",VLOOKUP(Tabelle_ExterneDaten_111[[#This Row],[CurrencyLU]],CurrencyLookup,2,FALSE),"")</f>
        <v>#N/A</v>
      </c>
      <c r="Z117" s="2" t="e">
        <f>IF(Tabelle_ExterneDaten_111[[#This Row],[PaymentConventionLU]]&lt;&gt;"",VLOOKUP(Tabelle_ExterneDaten_111[[#This Row],[PaymentConventionLU]],PaymentConventionLookup,2,FALSE),"")</f>
        <v>#N/A</v>
      </c>
      <c r="AA117" s="2" t="e">
        <f>IF(Tabelle_ExterneDaten_111[[#This Row],[DayCounterLU]]&lt;&gt;"",VLOOKUP(Tabelle_ExterneDaten_111[[#This Row],[DayCounterLU]],DayCounterLookup,2,FALSE),"")</f>
        <v>#N/A</v>
      </c>
      <c r="AB117" s="2" t="str">
        <f>IF(Tabelle_ExterneDaten_111[[#This Row],[NotionalInitialExchangeLU]]&lt;&gt;"",VLOOKUP(Tabelle_ExterneDaten_111[[#This Row],[NotionalInitialExchangeLU]],NotionalInitialExchangeLookup,2,FALSE),"")</f>
        <v/>
      </c>
      <c r="AC117" s="2" t="str">
        <f>IF(Tabelle_ExterneDaten_111[[#This Row],[NotionalFinalExchangeLU]]&lt;&gt;"",VLOOKUP(Tabelle_ExterneDaten_111[[#This Row],[NotionalFinalExchangeLU]],NotionalFinalExchangeLookup,2,FALSE),"")</f>
        <v/>
      </c>
      <c r="AD117" s="2" t="str">
        <f>IF(Tabelle_ExterneDaten_111[[#This Row],[NotionalAmortizingExchangeLU]]&lt;&gt;"",VLOOKUP(Tabelle_ExterneDaten_111[[#This Row],[NotionalAmortizingExchangeLU]],NotionalAmortizingExchangeLookup,2,FALSE),"")</f>
        <v/>
      </c>
      <c r="AE117" s="2" t="str">
        <f>IF(Tabelle_ExterneDaten_111[[#This Row],[FXResetForeignCurrencyLU]]&lt;&gt;"",VLOOKUP(Tabelle_ExterneDaten_111[[#This Row],[FXResetForeignCurrencyLU]],FXResetForeignCurrencyLookup,2,FALSE),"")</f>
        <v/>
      </c>
      <c r="AF117" s="2" t="str">
        <f>IF(Tabelle_ExterneDaten_111[[#This Row],[FXResetFXIndexLU]]&lt;&gt;"",VLOOKUP(Tabelle_ExterneDaten_111[[#This Row],[FXResetFXIndexLU]],FXResetFXIndexLookup,2,FALSE),"")</f>
        <v/>
      </c>
      <c r="AG117" s="2" t="str">
        <f>IF(Tabelle_ExterneDaten_111[[#This Row],[FloatingLegIndexNameLU]]&lt;&gt;"",VLOOKUP(Tabelle_ExterneDaten_111[[#This Row],[FloatingLegIndexNameLU]],FloatingLegIndexNameLookup,2,FALSE),"")</f>
        <v/>
      </c>
      <c r="AH117" s="2" t="str">
        <f>IF(Tabelle_ExterneDaten_111[[#This Row],[FloatingLegIsInArrearsLU]]&lt;&gt;"",VLOOKUP(Tabelle_ExterneDaten_111[[#This Row],[FloatingLegIsInArrearsLU]],FloatingLegIsInArrearsLookup,2,FALSE),"")</f>
        <v/>
      </c>
      <c r="AI117" s="2" t="str">
        <f>IF(Tabelle_ExterneDaten_111[[#This Row],[FloatingLegIsAveragedLU]]&lt;&gt;"",VLOOKUP(Tabelle_ExterneDaten_111[[#This Row],[FloatingLegIsAveragedLU]],FloatingLegIsAveragedLookup,2,FALSE),"")</f>
        <v/>
      </c>
      <c r="AJ117" s="2" t="str">
        <f>IF(Tabelle_ExterneDaten_111[[#This Row],[FloatingLegIsNotResettingXCCYLU]]&lt;&gt;"",VLOOKUP(Tabelle_ExterneDaten_111[[#This Row],[FloatingLegIsNotResettingXCCYLU]],FloatingLegIsNotResettingXCCYLookup,2,FALSE),"")</f>
        <v/>
      </c>
    </row>
    <row r="118" spans="2:36" x14ac:dyDescent="0.25">
      <c r="B118" s="2">
        <v>20001</v>
      </c>
      <c r="C118" s="2" t="s">
        <v>173</v>
      </c>
      <c r="D118" s="2" t="s">
        <v>330</v>
      </c>
      <c r="E118" s="2" t="s">
        <v>379</v>
      </c>
      <c r="F118" s="2" t="s">
        <v>309</v>
      </c>
      <c r="G118" s="2" t="s">
        <v>382</v>
      </c>
      <c r="H118" s="2" t="s">
        <v>388</v>
      </c>
      <c r="I118" s="2"/>
      <c r="J118" s="2"/>
      <c r="K118" s="2"/>
      <c r="L118" s="2"/>
      <c r="M118" s="2"/>
      <c r="N118" s="2"/>
      <c r="O118" s="2"/>
      <c r="P118" s="2"/>
      <c r="Q118" s="2"/>
      <c r="R118" s="2"/>
      <c r="S118" s="2"/>
      <c r="T118" s="2"/>
      <c r="U118" s="2"/>
      <c r="V118" s="2" t="e">
        <f>IF(Tabelle_ExterneDaten_111[[#This Row],[TradeIdLU]]&lt;&gt;"",VLOOKUP(Tabelle_ExterneDaten_111[[#This Row],[TradeIdLU]],TradeIdLookup,2,FALSE),"")</f>
        <v>#N/A</v>
      </c>
      <c r="W118" s="2" t="e">
        <f>IF(Tabelle_ExterneDaten_111[[#This Row],[PayerLU]]&lt;&gt;"",VLOOKUP(Tabelle_ExterneDaten_111[[#This Row],[PayerLU]],PayerLookup,2,FALSE),"")</f>
        <v>#N/A</v>
      </c>
      <c r="X118" s="2" t="e">
        <f>IF(Tabelle_ExterneDaten_111[[#This Row],[LegTypeLU]]&lt;&gt;"",VLOOKUP(Tabelle_ExterneDaten_111[[#This Row],[LegTypeLU]],LegTypeLookup,2,FALSE),"")</f>
        <v>#N/A</v>
      </c>
      <c r="Y118" s="2" t="e">
        <f>IF(Tabelle_ExterneDaten_111[[#This Row],[CurrencyLU]]&lt;&gt;"",VLOOKUP(Tabelle_ExterneDaten_111[[#This Row],[CurrencyLU]],CurrencyLookup,2,FALSE),"")</f>
        <v>#N/A</v>
      </c>
      <c r="Z118" s="2" t="e">
        <f>IF(Tabelle_ExterneDaten_111[[#This Row],[PaymentConventionLU]]&lt;&gt;"",VLOOKUP(Tabelle_ExterneDaten_111[[#This Row],[PaymentConventionLU]],PaymentConventionLookup,2,FALSE),"")</f>
        <v>#N/A</v>
      </c>
      <c r="AA118" s="2" t="e">
        <f>IF(Tabelle_ExterneDaten_111[[#This Row],[DayCounterLU]]&lt;&gt;"",VLOOKUP(Tabelle_ExterneDaten_111[[#This Row],[DayCounterLU]],DayCounterLookup,2,FALSE),"")</f>
        <v>#N/A</v>
      </c>
      <c r="AB118" s="2" t="str">
        <f>IF(Tabelle_ExterneDaten_111[[#This Row],[NotionalInitialExchangeLU]]&lt;&gt;"",VLOOKUP(Tabelle_ExterneDaten_111[[#This Row],[NotionalInitialExchangeLU]],NotionalInitialExchangeLookup,2,FALSE),"")</f>
        <v/>
      </c>
      <c r="AC118" s="2" t="str">
        <f>IF(Tabelle_ExterneDaten_111[[#This Row],[NotionalFinalExchangeLU]]&lt;&gt;"",VLOOKUP(Tabelle_ExterneDaten_111[[#This Row],[NotionalFinalExchangeLU]],NotionalFinalExchangeLookup,2,FALSE),"")</f>
        <v/>
      </c>
      <c r="AD118" s="2" t="str">
        <f>IF(Tabelle_ExterneDaten_111[[#This Row],[NotionalAmortizingExchangeLU]]&lt;&gt;"",VLOOKUP(Tabelle_ExterneDaten_111[[#This Row],[NotionalAmortizingExchangeLU]],NotionalAmortizingExchangeLookup,2,FALSE),"")</f>
        <v/>
      </c>
      <c r="AE118" s="2" t="str">
        <f>IF(Tabelle_ExterneDaten_111[[#This Row],[FXResetForeignCurrencyLU]]&lt;&gt;"",VLOOKUP(Tabelle_ExterneDaten_111[[#This Row],[FXResetForeignCurrencyLU]],FXResetForeignCurrencyLookup,2,FALSE),"")</f>
        <v/>
      </c>
      <c r="AF118" s="2" t="str">
        <f>IF(Tabelle_ExterneDaten_111[[#This Row],[FXResetFXIndexLU]]&lt;&gt;"",VLOOKUP(Tabelle_ExterneDaten_111[[#This Row],[FXResetFXIndexLU]],FXResetFXIndexLookup,2,FALSE),"")</f>
        <v/>
      </c>
      <c r="AG118" s="2" t="str">
        <f>IF(Tabelle_ExterneDaten_111[[#This Row],[FloatingLegIndexNameLU]]&lt;&gt;"",VLOOKUP(Tabelle_ExterneDaten_111[[#This Row],[FloatingLegIndexNameLU]],FloatingLegIndexNameLookup,2,FALSE),"")</f>
        <v/>
      </c>
      <c r="AH118" s="2" t="str">
        <f>IF(Tabelle_ExterneDaten_111[[#This Row],[FloatingLegIsInArrearsLU]]&lt;&gt;"",VLOOKUP(Tabelle_ExterneDaten_111[[#This Row],[FloatingLegIsInArrearsLU]],FloatingLegIsInArrearsLookup,2,FALSE),"")</f>
        <v/>
      </c>
      <c r="AI118" s="2" t="str">
        <f>IF(Tabelle_ExterneDaten_111[[#This Row],[FloatingLegIsAveragedLU]]&lt;&gt;"",VLOOKUP(Tabelle_ExterneDaten_111[[#This Row],[FloatingLegIsAveragedLU]],FloatingLegIsAveragedLookup,2,FALSE),"")</f>
        <v/>
      </c>
      <c r="AJ118" s="2" t="str">
        <f>IF(Tabelle_ExterneDaten_111[[#This Row],[FloatingLegIsNotResettingXCCYLU]]&lt;&gt;"",VLOOKUP(Tabelle_ExterneDaten_111[[#This Row],[FloatingLegIsNotResettingXCCYLU]],FloatingLegIsNotResettingXCCYLookup,2,FALSE),"")</f>
        <v/>
      </c>
    </row>
    <row r="119" spans="2:36" x14ac:dyDescent="0.25">
      <c r="B119" s="2">
        <v>22001</v>
      </c>
      <c r="C119" s="2" t="s">
        <v>269</v>
      </c>
      <c r="D119" s="2" t="s">
        <v>329</v>
      </c>
      <c r="E119" s="2" t="s">
        <v>379</v>
      </c>
      <c r="F119" s="2" t="s">
        <v>307</v>
      </c>
      <c r="G119" s="2" t="s">
        <v>382</v>
      </c>
      <c r="H119" s="2" t="s">
        <v>387</v>
      </c>
      <c r="I119" s="2"/>
      <c r="J119" s="2"/>
      <c r="K119" s="2"/>
      <c r="L119" s="2"/>
      <c r="M119" s="2"/>
      <c r="N119" s="2"/>
      <c r="O119" s="2"/>
      <c r="P119" s="2"/>
      <c r="Q119" s="2"/>
      <c r="R119" s="2"/>
      <c r="S119" s="2"/>
      <c r="T119" s="2"/>
      <c r="U119" s="2"/>
      <c r="V119" s="2" t="e">
        <f>IF(Tabelle_ExterneDaten_111[[#This Row],[TradeIdLU]]&lt;&gt;"",VLOOKUP(Tabelle_ExterneDaten_111[[#This Row],[TradeIdLU]],TradeIdLookup,2,FALSE),"")</f>
        <v>#N/A</v>
      </c>
      <c r="W119" s="2" t="e">
        <f>IF(Tabelle_ExterneDaten_111[[#This Row],[PayerLU]]&lt;&gt;"",VLOOKUP(Tabelle_ExterneDaten_111[[#This Row],[PayerLU]],PayerLookup,2,FALSE),"")</f>
        <v>#N/A</v>
      </c>
      <c r="X119" s="2" t="e">
        <f>IF(Tabelle_ExterneDaten_111[[#This Row],[LegTypeLU]]&lt;&gt;"",VLOOKUP(Tabelle_ExterneDaten_111[[#This Row],[LegTypeLU]],LegTypeLookup,2,FALSE),"")</f>
        <v>#N/A</v>
      </c>
      <c r="Y119" s="2" t="e">
        <f>IF(Tabelle_ExterneDaten_111[[#This Row],[CurrencyLU]]&lt;&gt;"",VLOOKUP(Tabelle_ExterneDaten_111[[#This Row],[CurrencyLU]],CurrencyLookup,2,FALSE),"")</f>
        <v>#N/A</v>
      </c>
      <c r="Z119" s="2" t="e">
        <f>IF(Tabelle_ExterneDaten_111[[#This Row],[PaymentConventionLU]]&lt;&gt;"",VLOOKUP(Tabelle_ExterneDaten_111[[#This Row],[PaymentConventionLU]],PaymentConventionLookup,2,FALSE),"")</f>
        <v>#N/A</v>
      </c>
      <c r="AA119" s="2" t="e">
        <f>IF(Tabelle_ExterneDaten_111[[#This Row],[DayCounterLU]]&lt;&gt;"",VLOOKUP(Tabelle_ExterneDaten_111[[#This Row],[DayCounterLU]],DayCounterLookup,2,FALSE),"")</f>
        <v>#N/A</v>
      </c>
      <c r="AB119" s="2" t="str">
        <f>IF(Tabelle_ExterneDaten_111[[#This Row],[NotionalInitialExchangeLU]]&lt;&gt;"",VLOOKUP(Tabelle_ExterneDaten_111[[#This Row],[NotionalInitialExchangeLU]],NotionalInitialExchangeLookup,2,FALSE),"")</f>
        <v/>
      </c>
      <c r="AC119" s="2" t="str">
        <f>IF(Tabelle_ExterneDaten_111[[#This Row],[NotionalFinalExchangeLU]]&lt;&gt;"",VLOOKUP(Tabelle_ExterneDaten_111[[#This Row],[NotionalFinalExchangeLU]],NotionalFinalExchangeLookup,2,FALSE),"")</f>
        <v/>
      </c>
      <c r="AD119" s="2" t="str">
        <f>IF(Tabelle_ExterneDaten_111[[#This Row],[NotionalAmortizingExchangeLU]]&lt;&gt;"",VLOOKUP(Tabelle_ExterneDaten_111[[#This Row],[NotionalAmortizingExchangeLU]],NotionalAmortizingExchangeLookup,2,FALSE),"")</f>
        <v/>
      </c>
      <c r="AE119" s="2" t="str">
        <f>IF(Tabelle_ExterneDaten_111[[#This Row],[FXResetForeignCurrencyLU]]&lt;&gt;"",VLOOKUP(Tabelle_ExterneDaten_111[[#This Row],[FXResetForeignCurrencyLU]],FXResetForeignCurrencyLookup,2,FALSE),"")</f>
        <v/>
      </c>
      <c r="AF119" s="2" t="str">
        <f>IF(Tabelle_ExterneDaten_111[[#This Row],[FXResetFXIndexLU]]&lt;&gt;"",VLOOKUP(Tabelle_ExterneDaten_111[[#This Row],[FXResetFXIndexLU]],FXResetFXIndexLookup,2,FALSE),"")</f>
        <v/>
      </c>
      <c r="AG119" s="2" t="str">
        <f>IF(Tabelle_ExterneDaten_111[[#This Row],[FloatingLegIndexNameLU]]&lt;&gt;"",VLOOKUP(Tabelle_ExterneDaten_111[[#This Row],[FloatingLegIndexNameLU]],FloatingLegIndexNameLookup,2,FALSE),"")</f>
        <v/>
      </c>
      <c r="AH119" s="2" t="str">
        <f>IF(Tabelle_ExterneDaten_111[[#This Row],[FloatingLegIsInArrearsLU]]&lt;&gt;"",VLOOKUP(Tabelle_ExterneDaten_111[[#This Row],[FloatingLegIsInArrearsLU]],FloatingLegIsInArrearsLookup,2,FALSE),"")</f>
        <v/>
      </c>
      <c r="AI119" s="2" t="str">
        <f>IF(Tabelle_ExterneDaten_111[[#This Row],[FloatingLegIsAveragedLU]]&lt;&gt;"",VLOOKUP(Tabelle_ExterneDaten_111[[#This Row],[FloatingLegIsAveragedLU]],FloatingLegIsAveragedLookup,2,FALSE),"")</f>
        <v/>
      </c>
      <c r="AJ119" s="2" t="str">
        <f>IF(Tabelle_ExterneDaten_111[[#This Row],[FloatingLegIsNotResettingXCCYLU]]&lt;&gt;"",VLOOKUP(Tabelle_ExterneDaten_111[[#This Row],[FloatingLegIsNotResettingXCCYLU]],FloatingLegIsNotResettingXCCYLookup,2,FALSE),"")</f>
        <v/>
      </c>
    </row>
    <row r="120" spans="2:36" x14ac:dyDescent="0.25">
      <c r="B120" s="2">
        <v>22002</v>
      </c>
      <c r="C120" s="2" t="s">
        <v>269</v>
      </c>
      <c r="D120" s="2" t="s">
        <v>330</v>
      </c>
      <c r="E120" s="2" t="s">
        <v>380</v>
      </c>
      <c r="F120" s="2" t="s">
        <v>307</v>
      </c>
      <c r="G120" s="2" t="s">
        <v>384</v>
      </c>
      <c r="H120" s="2" t="s">
        <v>388</v>
      </c>
      <c r="I120" s="2"/>
      <c r="J120" s="2"/>
      <c r="K120" s="2"/>
      <c r="L120" s="2"/>
      <c r="M120" s="2"/>
      <c r="N120" s="2"/>
      <c r="O120" s="2"/>
      <c r="P120" s="2" t="s">
        <v>394</v>
      </c>
      <c r="Q120" s="2" t="s">
        <v>329</v>
      </c>
      <c r="R120" s="2">
        <v>2</v>
      </c>
      <c r="S120" s="2"/>
      <c r="T120" s="2"/>
      <c r="U120" s="2"/>
      <c r="V120" s="2" t="e">
        <f>IF(Tabelle_ExterneDaten_111[[#This Row],[TradeIdLU]]&lt;&gt;"",VLOOKUP(Tabelle_ExterneDaten_111[[#This Row],[TradeIdLU]],TradeIdLookup,2,FALSE),"")</f>
        <v>#N/A</v>
      </c>
      <c r="W120" s="2" t="e">
        <f>IF(Tabelle_ExterneDaten_111[[#This Row],[PayerLU]]&lt;&gt;"",VLOOKUP(Tabelle_ExterneDaten_111[[#This Row],[PayerLU]],PayerLookup,2,FALSE),"")</f>
        <v>#N/A</v>
      </c>
      <c r="X120" s="2" t="e">
        <f>IF(Tabelle_ExterneDaten_111[[#This Row],[LegTypeLU]]&lt;&gt;"",VLOOKUP(Tabelle_ExterneDaten_111[[#This Row],[LegTypeLU]],LegTypeLookup,2,FALSE),"")</f>
        <v>#N/A</v>
      </c>
      <c r="Y120" s="2" t="e">
        <f>IF(Tabelle_ExterneDaten_111[[#This Row],[CurrencyLU]]&lt;&gt;"",VLOOKUP(Tabelle_ExterneDaten_111[[#This Row],[CurrencyLU]],CurrencyLookup,2,FALSE),"")</f>
        <v>#N/A</v>
      </c>
      <c r="Z120" s="2" t="e">
        <f>IF(Tabelle_ExterneDaten_111[[#This Row],[PaymentConventionLU]]&lt;&gt;"",VLOOKUP(Tabelle_ExterneDaten_111[[#This Row],[PaymentConventionLU]],PaymentConventionLookup,2,FALSE),"")</f>
        <v>#N/A</v>
      </c>
      <c r="AA120" s="2" t="e">
        <f>IF(Tabelle_ExterneDaten_111[[#This Row],[DayCounterLU]]&lt;&gt;"",VLOOKUP(Tabelle_ExterneDaten_111[[#This Row],[DayCounterLU]],DayCounterLookup,2,FALSE),"")</f>
        <v>#N/A</v>
      </c>
      <c r="AB120" s="2" t="str">
        <f>IF(Tabelle_ExterneDaten_111[[#This Row],[NotionalInitialExchangeLU]]&lt;&gt;"",VLOOKUP(Tabelle_ExterneDaten_111[[#This Row],[NotionalInitialExchangeLU]],NotionalInitialExchangeLookup,2,FALSE),"")</f>
        <v/>
      </c>
      <c r="AC120" s="2" t="str">
        <f>IF(Tabelle_ExterneDaten_111[[#This Row],[NotionalFinalExchangeLU]]&lt;&gt;"",VLOOKUP(Tabelle_ExterneDaten_111[[#This Row],[NotionalFinalExchangeLU]],NotionalFinalExchangeLookup,2,FALSE),"")</f>
        <v/>
      </c>
      <c r="AD120" s="2" t="str">
        <f>IF(Tabelle_ExterneDaten_111[[#This Row],[NotionalAmortizingExchangeLU]]&lt;&gt;"",VLOOKUP(Tabelle_ExterneDaten_111[[#This Row],[NotionalAmortizingExchangeLU]],NotionalAmortizingExchangeLookup,2,FALSE),"")</f>
        <v/>
      </c>
      <c r="AE120" s="2" t="str">
        <f>IF(Tabelle_ExterneDaten_111[[#This Row],[FXResetForeignCurrencyLU]]&lt;&gt;"",VLOOKUP(Tabelle_ExterneDaten_111[[#This Row],[FXResetForeignCurrencyLU]],FXResetForeignCurrencyLookup,2,FALSE),"")</f>
        <v/>
      </c>
      <c r="AF120" s="2" t="str">
        <f>IF(Tabelle_ExterneDaten_111[[#This Row],[FXResetFXIndexLU]]&lt;&gt;"",VLOOKUP(Tabelle_ExterneDaten_111[[#This Row],[FXResetFXIndexLU]],FXResetFXIndexLookup,2,FALSE),"")</f>
        <v/>
      </c>
      <c r="AG120" s="2" t="e">
        <f>IF(Tabelle_ExterneDaten_111[[#This Row],[FloatingLegIndexNameLU]]&lt;&gt;"",VLOOKUP(Tabelle_ExterneDaten_111[[#This Row],[FloatingLegIndexNameLU]],FloatingLegIndexNameLookup,2,FALSE),"")</f>
        <v>#N/A</v>
      </c>
      <c r="AH120" s="2" t="e">
        <f>IF(Tabelle_ExterneDaten_111[[#This Row],[FloatingLegIsInArrearsLU]]&lt;&gt;"",VLOOKUP(Tabelle_ExterneDaten_111[[#This Row],[FloatingLegIsInArrearsLU]],FloatingLegIsInArrearsLookup,2,FALSE),"")</f>
        <v>#N/A</v>
      </c>
      <c r="AI120" s="2" t="str">
        <f>IF(Tabelle_ExterneDaten_111[[#This Row],[FloatingLegIsAveragedLU]]&lt;&gt;"",VLOOKUP(Tabelle_ExterneDaten_111[[#This Row],[FloatingLegIsAveragedLU]],FloatingLegIsAveragedLookup,2,FALSE),"")</f>
        <v/>
      </c>
      <c r="AJ120" s="2" t="str">
        <f>IF(Tabelle_ExterneDaten_111[[#This Row],[FloatingLegIsNotResettingXCCYLU]]&lt;&gt;"",VLOOKUP(Tabelle_ExterneDaten_111[[#This Row],[FloatingLegIsNotResettingXCCYLU]],FloatingLegIsNotResettingXCCYLookup,2,FALSE),"")</f>
        <v/>
      </c>
    </row>
    <row r="121" spans="2:36" x14ac:dyDescent="0.25">
      <c r="B121" s="2">
        <v>23001</v>
      </c>
      <c r="C121" s="2" t="s">
        <v>225</v>
      </c>
      <c r="D121" s="2" t="s">
        <v>329</v>
      </c>
      <c r="E121" s="2" t="s">
        <v>380</v>
      </c>
      <c r="F121" s="2" t="s">
        <v>309</v>
      </c>
      <c r="G121" s="2" t="s">
        <v>384</v>
      </c>
      <c r="H121" s="2" t="s">
        <v>388</v>
      </c>
      <c r="I121" s="2"/>
      <c r="J121" s="2"/>
      <c r="K121" s="2"/>
      <c r="L121" s="2"/>
      <c r="M121" s="2"/>
      <c r="N121" s="2"/>
      <c r="O121" s="2"/>
      <c r="P121" s="2" t="s">
        <v>397</v>
      </c>
      <c r="Q121" s="2" t="s">
        <v>329</v>
      </c>
      <c r="R121" s="2">
        <v>2</v>
      </c>
      <c r="S121" s="2"/>
      <c r="T121" s="2"/>
      <c r="U121" s="2"/>
      <c r="V121" s="2" t="e">
        <f>IF(Tabelle_ExterneDaten_111[[#This Row],[TradeIdLU]]&lt;&gt;"",VLOOKUP(Tabelle_ExterneDaten_111[[#This Row],[TradeIdLU]],TradeIdLookup,2,FALSE),"")</f>
        <v>#N/A</v>
      </c>
      <c r="W121" s="2" t="e">
        <f>IF(Tabelle_ExterneDaten_111[[#This Row],[PayerLU]]&lt;&gt;"",VLOOKUP(Tabelle_ExterneDaten_111[[#This Row],[PayerLU]],PayerLookup,2,FALSE),"")</f>
        <v>#N/A</v>
      </c>
      <c r="X121" s="2" t="e">
        <f>IF(Tabelle_ExterneDaten_111[[#This Row],[LegTypeLU]]&lt;&gt;"",VLOOKUP(Tabelle_ExterneDaten_111[[#This Row],[LegTypeLU]],LegTypeLookup,2,FALSE),"")</f>
        <v>#N/A</v>
      </c>
      <c r="Y121" s="2" t="e">
        <f>IF(Tabelle_ExterneDaten_111[[#This Row],[CurrencyLU]]&lt;&gt;"",VLOOKUP(Tabelle_ExterneDaten_111[[#This Row],[CurrencyLU]],CurrencyLookup,2,FALSE),"")</f>
        <v>#N/A</v>
      </c>
      <c r="Z121" s="2" t="e">
        <f>IF(Tabelle_ExterneDaten_111[[#This Row],[PaymentConventionLU]]&lt;&gt;"",VLOOKUP(Tabelle_ExterneDaten_111[[#This Row],[PaymentConventionLU]],PaymentConventionLookup,2,FALSE),"")</f>
        <v>#N/A</v>
      </c>
      <c r="AA121" s="2" t="e">
        <f>IF(Tabelle_ExterneDaten_111[[#This Row],[DayCounterLU]]&lt;&gt;"",VLOOKUP(Tabelle_ExterneDaten_111[[#This Row],[DayCounterLU]],DayCounterLookup,2,FALSE),"")</f>
        <v>#N/A</v>
      </c>
      <c r="AB121" s="2" t="str">
        <f>IF(Tabelle_ExterneDaten_111[[#This Row],[NotionalInitialExchangeLU]]&lt;&gt;"",VLOOKUP(Tabelle_ExterneDaten_111[[#This Row],[NotionalInitialExchangeLU]],NotionalInitialExchangeLookup,2,FALSE),"")</f>
        <v/>
      </c>
      <c r="AC121" s="2" t="str">
        <f>IF(Tabelle_ExterneDaten_111[[#This Row],[NotionalFinalExchangeLU]]&lt;&gt;"",VLOOKUP(Tabelle_ExterneDaten_111[[#This Row],[NotionalFinalExchangeLU]],NotionalFinalExchangeLookup,2,FALSE),"")</f>
        <v/>
      </c>
      <c r="AD121" s="2" t="str">
        <f>IF(Tabelle_ExterneDaten_111[[#This Row],[NotionalAmortizingExchangeLU]]&lt;&gt;"",VLOOKUP(Tabelle_ExterneDaten_111[[#This Row],[NotionalAmortizingExchangeLU]],NotionalAmortizingExchangeLookup,2,FALSE),"")</f>
        <v/>
      </c>
      <c r="AE121" s="2" t="str">
        <f>IF(Tabelle_ExterneDaten_111[[#This Row],[FXResetForeignCurrencyLU]]&lt;&gt;"",VLOOKUP(Tabelle_ExterneDaten_111[[#This Row],[FXResetForeignCurrencyLU]],FXResetForeignCurrencyLookup,2,FALSE),"")</f>
        <v/>
      </c>
      <c r="AF121" s="2" t="str">
        <f>IF(Tabelle_ExterneDaten_111[[#This Row],[FXResetFXIndexLU]]&lt;&gt;"",VLOOKUP(Tabelle_ExterneDaten_111[[#This Row],[FXResetFXIndexLU]],FXResetFXIndexLookup,2,FALSE),"")</f>
        <v/>
      </c>
      <c r="AG121" s="2" t="e">
        <f>IF(Tabelle_ExterneDaten_111[[#This Row],[FloatingLegIndexNameLU]]&lt;&gt;"",VLOOKUP(Tabelle_ExterneDaten_111[[#This Row],[FloatingLegIndexNameLU]],FloatingLegIndexNameLookup,2,FALSE),"")</f>
        <v>#N/A</v>
      </c>
      <c r="AH121" s="2" t="e">
        <f>IF(Tabelle_ExterneDaten_111[[#This Row],[FloatingLegIsInArrearsLU]]&lt;&gt;"",VLOOKUP(Tabelle_ExterneDaten_111[[#This Row],[FloatingLegIsInArrearsLU]],FloatingLegIsInArrearsLookup,2,FALSE),"")</f>
        <v>#N/A</v>
      </c>
      <c r="AI121" s="2" t="str">
        <f>IF(Tabelle_ExterneDaten_111[[#This Row],[FloatingLegIsAveragedLU]]&lt;&gt;"",VLOOKUP(Tabelle_ExterneDaten_111[[#This Row],[FloatingLegIsAveragedLU]],FloatingLegIsAveragedLookup,2,FALSE),"")</f>
        <v/>
      </c>
      <c r="AJ121" s="2" t="str">
        <f>IF(Tabelle_ExterneDaten_111[[#This Row],[FloatingLegIsNotResettingXCCYLU]]&lt;&gt;"",VLOOKUP(Tabelle_ExterneDaten_111[[#This Row],[FloatingLegIsNotResettingXCCYLU]],FloatingLegIsNotResettingXCCYLookup,2,FALSE),"")</f>
        <v/>
      </c>
    </row>
    <row r="122" spans="2:36" x14ac:dyDescent="0.25">
      <c r="B122" s="2">
        <v>23002</v>
      </c>
      <c r="C122" s="2" t="s">
        <v>225</v>
      </c>
      <c r="D122" s="2" t="s">
        <v>330</v>
      </c>
      <c r="E122" s="2" t="s">
        <v>379</v>
      </c>
      <c r="F122" s="2" t="s">
        <v>309</v>
      </c>
      <c r="G122" s="2" t="s">
        <v>384</v>
      </c>
      <c r="H122" s="2" t="s">
        <v>387</v>
      </c>
      <c r="I122" s="2"/>
      <c r="J122" s="2"/>
      <c r="K122" s="2"/>
      <c r="L122" s="2"/>
      <c r="M122" s="2"/>
      <c r="N122" s="2"/>
      <c r="O122" s="2"/>
      <c r="P122" s="2"/>
      <c r="Q122" s="2"/>
      <c r="R122" s="2"/>
      <c r="S122" s="2"/>
      <c r="T122" s="2"/>
      <c r="U122" s="2"/>
      <c r="V122" s="2" t="e">
        <f>IF(Tabelle_ExterneDaten_111[[#This Row],[TradeIdLU]]&lt;&gt;"",VLOOKUP(Tabelle_ExterneDaten_111[[#This Row],[TradeIdLU]],TradeIdLookup,2,FALSE),"")</f>
        <v>#N/A</v>
      </c>
      <c r="W122" s="2" t="e">
        <f>IF(Tabelle_ExterneDaten_111[[#This Row],[PayerLU]]&lt;&gt;"",VLOOKUP(Tabelle_ExterneDaten_111[[#This Row],[PayerLU]],PayerLookup,2,FALSE),"")</f>
        <v>#N/A</v>
      </c>
      <c r="X122" s="2" t="e">
        <f>IF(Tabelle_ExterneDaten_111[[#This Row],[LegTypeLU]]&lt;&gt;"",VLOOKUP(Tabelle_ExterneDaten_111[[#This Row],[LegTypeLU]],LegTypeLookup,2,FALSE),"")</f>
        <v>#N/A</v>
      </c>
      <c r="Y122" s="2" t="e">
        <f>IF(Tabelle_ExterneDaten_111[[#This Row],[CurrencyLU]]&lt;&gt;"",VLOOKUP(Tabelle_ExterneDaten_111[[#This Row],[CurrencyLU]],CurrencyLookup,2,FALSE),"")</f>
        <v>#N/A</v>
      </c>
      <c r="Z122" s="2" t="e">
        <f>IF(Tabelle_ExterneDaten_111[[#This Row],[PaymentConventionLU]]&lt;&gt;"",VLOOKUP(Tabelle_ExterneDaten_111[[#This Row],[PaymentConventionLU]],PaymentConventionLookup,2,FALSE),"")</f>
        <v>#N/A</v>
      </c>
      <c r="AA122" s="2" t="e">
        <f>IF(Tabelle_ExterneDaten_111[[#This Row],[DayCounterLU]]&lt;&gt;"",VLOOKUP(Tabelle_ExterneDaten_111[[#This Row],[DayCounterLU]],DayCounterLookup,2,FALSE),"")</f>
        <v>#N/A</v>
      </c>
      <c r="AB122" s="2" t="str">
        <f>IF(Tabelle_ExterneDaten_111[[#This Row],[NotionalInitialExchangeLU]]&lt;&gt;"",VLOOKUP(Tabelle_ExterneDaten_111[[#This Row],[NotionalInitialExchangeLU]],NotionalInitialExchangeLookup,2,FALSE),"")</f>
        <v/>
      </c>
      <c r="AC122" s="2" t="str">
        <f>IF(Tabelle_ExterneDaten_111[[#This Row],[NotionalFinalExchangeLU]]&lt;&gt;"",VLOOKUP(Tabelle_ExterneDaten_111[[#This Row],[NotionalFinalExchangeLU]],NotionalFinalExchangeLookup,2,FALSE),"")</f>
        <v/>
      </c>
      <c r="AD122" s="2" t="str">
        <f>IF(Tabelle_ExterneDaten_111[[#This Row],[NotionalAmortizingExchangeLU]]&lt;&gt;"",VLOOKUP(Tabelle_ExterneDaten_111[[#This Row],[NotionalAmortizingExchangeLU]],NotionalAmortizingExchangeLookup,2,FALSE),"")</f>
        <v/>
      </c>
      <c r="AE122" s="2" t="str">
        <f>IF(Tabelle_ExterneDaten_111[[#This Row],[FXResetForeignCurrencyLU]]&lt;&gt;"",VLOOKUP(Tabelle_ExterneDaten_111[[#This Row],[FXResetForeignCurrencyLU]],FXResetForeignCurrencyLookup,2,FALSE),"")</f>
        <v/>
      </c>
      <c r="AF122" s="2" t="str">
        <f>IF(Tabelle_ExterneDaten_111[[#This Row],[FXResetFXIndexLU]]&lt;&gt;"",VLOOKUP(Tabelle_ExterneDaten_111[[#This Row],[FXResetFXIndexLU]],FXResetFXIndexLookup,2,FALSE),"")</f>
        <v/>
      </c>
      <c r="AG122" s="2" t="str">
        <f>IF(Tabelle_ExterneDaten_111[[#This Row],[FloatingLegIndexNameLU]]&lt;&gt;"",VLOOKUP(Tabelle_ExterneDaten_111[[#This Row],[FloatingLegIndexNameLU]],FloatingLegIndexNameLookup,2,FALSE),"")</f>
        <v/>
      </c>
      <c r="AH122" s="2" t="str">
        <f>IF(Tabelle_ExterneDaten_111[[#This Row],[FloatingLegIsInArrearsLU]]&lt;&gt;"",VLOOKUP(Tabelle_ExterneDaten_111[[#This Row],[FloatingLegIsInArrearsLU]],FloatingLegIsInArrearsLookup,2,FALSE),"")</f>
        <v/>
      </c>
      <c r="AI122" s="2" t="str">
        <f>IF(Tabelle_ExterneDaten_111[[#This Row],[FloatingLegIsAveragedLU]]&lt;&gt;"",VLOOKUP(Tabelle_ExterneDaten_111[[#This Row],[FloatingLegIsAveragedLU]],FloatingLegIsAveragedLookup,2,FALSE),"")</f>
        <v/>
      </c>
      <c r="AJ122" s="2" t="str">
        <f>IF(Tabelle_ExterneDaten_111[[#This Row],[FloatingLegIsNotResettingXCCYLU]]&lt;&gt;"",VLOOKUP(Tabelle_ExterneDaten_111[[#This Row],[FloatingLegIsNotResettingXCCYLU]],FloatingLegIsNotResettingXCCYLookup,2,FALSE),"")</f>
        <v/>
      </c>
    </row>
    <row r="123" spans="2:36" x14ac:dyDescent="0.25">
      <c r="B123" s="2">
        <v>23003</v>
      </c>
      <c r="C123" s="2" t="s">
        <v>227</v>
      </c>
      <c r="D123" s="2" t="s">
        <v>329</v>
      </c>
      <c r="E123" s="2" t="s">
        <v>380</v>
      </c>
      <c r="F123" s="2" t="s">
        <v>309</v>
      </c>
      <c r="G123" s="2" t="s">
        <v>384</v>
      </c>
      <c r="H123" s="2" t="s">
        <v>388</v>
      </c>
      <c r="I123" s="2"/>
      <c r="J123" s="2"/>
      <c r="K123" s="2"/>
      <c r="L123" s="2"/>
      <c r="M123" s="2"/>
      <c r="N123" s="2"/>
      <c r="O123" s="2"/>
      <c r="P123" s="2" t="s">
        <v>397</v>
      </c>
      <c r="Q123" s="2" t="s">
        <v>329</v>
      </c>
      <c r="R123" s="2">
        <v>2</v>
      </c>
      <c r="S123" s="2"/>
      <c r="T123" s="2"/>
      <c r="U123" s="2"/>
      <c r="V123" s="2" t="e">
        <f>IF(Tabelle_ExterneDaten_111[[#This Row],[TradeIdLU]]&lt;&gt;"",VLOOKUP(Tabelle_ExterneDaten_111[[#This Row],[TradeIdLU]],TradeIdLookup,2,FALSE),"")</f>
        <v>#N/A</v>
      </c>
      <c r="W123" s="2" t="e">
        <f>IF(Tabelle_ExterneDaten_111[[#This Row],[PayerLU]]&lt;&gt;"",VLOOKUP(Tabelle_ExterneDaten_111[[#This Row],[PayerLU]],PayerLookup,2,FALSE),"")</f>
        <v>#N/A</v>
      </c>
      <c r="X123" s="2" t="e">
        <f>IF(Tabelle_ExterneDaten_111[[#This Row],[LegTypeLU]]&lt;&gt;"",VLOOKUP(Tabelle_ExterneDaten_111[[#This Row],[LegTypeLU]],LegTypeLookup,2,FALSE),"")</f>
        <v>#N/A</v>
      </c>
      <c r="Y123" s="2" t="e">
        <f>IF(Tabelle_ExterneDaten_111[[#This Row],[CurrencyLU]]&lt;&gt;"",VLOOKUP(Tabelle_ExterneDaten_111[[#This Row],[CurrencyLU]],CurrencyLookup,2,FALSE),"")</f>
        <v>#N/A</v>
      </c>
      <c r="Z123" s="2" t="e">
        <f>IF(Tabelle_ExterneDaten_111[[#This Row],[PaymentConventionLU]]&lt;&gt;"",VLOOKUP(Tabelle_ExterneDaten_111[[#This Row],[PaymentConventionLU]],PaymentConventionLookup,2,FALSE),"")</f>
        <v>#N/A</v>
      </c>
      <c r="AA123" s="2" t="e">
        <f>IF(Tabelle_ExterneDaten_111[[#This Row],[DayCounterLU]]&lt;&gt;"",VLOOKUP(Tabelle_ExterneDaten_111[[#This Row],[DayCounterLU]],DayCounterLookup,2,FALSE),"")</f>
        <v>#N/A</v>
      </c>
      <c r="AB123" s="2" t="str">
        <f>IF(Tabelle_ExterneDaten_111[[#This Row],[NotionalInitialExchangeLU]]&lt;&gt;"",VLOOKUP(Tabelle_ExterneDaten_111[[#This Row],[NotionalInitialExchangeLU]],NotionalInitialExchangeLookup,2,FALSE),"")</f>
        <v/>
      </c>
      <c r="AC123" s="2" t="str">
        <f>IF(Tabelle_ExterneDaten_111[[#This Row],[NotionalFinalExchangeLU]]&lt;&gt;"",VLOOKUP(Tabelle_ExterneDaten_111[[#This Row],[NotionalFinalExchangeLU]],NotionalFinalExchangeLookup,2,FALSE),"")</f>
        <v/>
      </c>
      <c r="AD123" s="2" t="str">
        <f>IF(Tabelle_ExterneDaten_111[[#This Row],[NotionalAmortizingExchangeLU]]&lt;&gt;"",VLOOKUP(Tabelle_ExterneDaten_111[[#This Row],[NotionalAmortizingExchangeLU]],NotionalAmortizingExchangeLookup,2,FALSE),"")</f>
        <v/>
      </c>
      <c r="AE123" s="2" t="str">
        <f>IF(Tabelle_ExterneDaten_111[[#This Row],[FXResetForeignCurrencyLU]]&lt;&gt;"",VLOOKUP(Tabelle_ExterneDaten_111[[#This Row],[FXResetForeignCurrencyLU]],FXResetForeignCurrencyLookup,2,FALSE),"")</f>
        <v/>
      </c>
      <c r="AF123" s="2" t="str">
        <f>IF(Tabelle_ExterneDaten_111[[#This Row],[FXResetFXIndexLU]]&lt;&gt;"",VLOOKUP(Tabelle_ExterneDaten_111[[#This Row],[FXResetFXIndexLU]],FXResetFXIndexLookup,2,FALSE),"")</f>
        <v/>
      </c>
      <c r="AG123" s="2" t="e">
        <f>IF(Tabelle_ExterneDaten_111[[#This Row],[FloatingLegIndexNameLU]]&lt;&gt;"",VLOOKUP(Tabelle_ExterneDaten_111[[#This Row],[FloatingLegIndexNameLU]],FloatingLegIndexNameLookup,2,FALSE),"")</f>
        <v>#N/A</v>
      </c>
      <c r="AH123" s="2" t="e">
        <f>IF(Tabelle_ExterneDaten_111[[#This Row],[FloatingLegIsInArrearsLU]]&lt;&gt;"",VLOOKUP(Tabelle_ExterneDaten_111[[#This Row],[FloatingLegIsInArrearsLU]],FloatingLegIsInArrearsLookup,2,FALSE),"")</f>
        <v>#N/A</v>
      </c>
      <c r="AI123" s="2" t="str">
        <f>IF(Tabelle_ExterneDaten_111[[#This Row],[FloatingLegIsAveragedLU]]&lt;&gt;"",VLOOKUP(Tabelle_ExterneDaten_111[[#This Row],[FloatingLegIsAveragedLU]],FloatingLegIsAveragedLookup,2,FALSE),"")</f>
        <v/>
      </c>
      <c r="AJ123" s="2" t="str">
        <f>IF(Tabelle_ExterneDaten_111[[#This Row],[FloatingLegIsNotResettingXCCYLU]]&lt;&gt;"",VLOOKUP(Tabelle_ExterneDaten_111[[#This Row],[FloatingLegIsNotResettingXCCYLU]],FloatingLegIsNotResettingXCCYLookup,2,FALSE),"")</f>
        <v/>
      </c>
    </row>
    <row r="124" spans="2:36" x14ac:dyDescent="0.25">
      <c r="B124" s="2">
        <v>23004</v>
      </c>
      <c r="C124" s="2" t="s">
        <v>229</v>
      </c>
      <c r="D124" s="2" t="s">
        <v>330</v>
      </c>
      <c r="E124" s="2" t="s">
        <v>379</v>
      </c>
      <c r="F124" s="2" t="s">
        <v>309</v>
      </c>
      <c r="G124" s="2" t="s">
        <v>384</v>
      </c>
      <c r="H124" s="2" t="s">
        <v>387</v>
      </c>
      <c r="I124" s="2"/>
      <c r="J124" s="2"/>
      <c r="K124" s="2"/>
      <c r="L124" s="2"/>
      <c r="M124" s="2"/>
      <c r="N124" s="2"/>
      <c r="O124" s="2"/>
      <c r="P124" s="2"/>
      <c r="Q124" s="2"/>
      <c r="R124" s="2"/>
      <c r="S124" s="2"/>
      <c r="T124" s="2"/>
      <c r="U124" s="2"/>
      <c r="V124" s="2" t="e">
        <f>IF(Tabelle_ExterneDaten_111[[#This Row],[TradeIdLU]]&lt;&gt;"",VLOOKUP(Tabelle_ExterneDaten_111[[#This Row],[TradeIdLU]],TradeIdLookup,2,FALSE),"")</f>
        <v>#N/A</v>
      </c>
      <c r="W124" s="2" t="e">
        <f>IF(Tabelle_ExterneDaten_111[[#This Row],[PayerLU]]&lt;&gt;"",VLOOKUP(Tabelle_ExterneDaten_111[[#This Row],[PayerLU]],PayerLookup,2,FALSE),"")</f>
        <v>#N/A</v>
      </c>
      <c r="X124" s="2" t="e">
        <f>IF(Tabelle_ExterneDaten_111[[#This Row],[LegTypeLU]]&lt;&gt;"",VLOOKUP(Tabelle_ExterneDaten_111[[#This Row],[LegTypeLU]],LegTypeLookup,2,FALSE),"")</f>
        <v>#N/A</v>
      </c>
      <c r="Y124" s="2" t="e">
        <f>IF(Tabelle_ExterneDaten_111[[#This Row],[CurrencyLU]]&lt;&gt;"",VLOOKUP(Tabelle_ExterneDaten_111[[#This Row],[CurrencyLU]],CurrencyLookup,2,FALSE),"")</f>
        <v>#N/A</v>
      </c>
      <c r="Z124" s="2" t="e">
        <f>IF(Tabelle_ExterneDaten_111[[#This Row],[PaymentConventionLU]]&lt;&gt;"",VLOOKUP(Tabelle_ExterneDaten_111[[#This Row],[PaymentConventionLU]],PaymentConventionLookup,2,FALSE),"")</f>
        <v>#N/A</v>
      </c>
      <c r="AA124" s="2" t="e">
        <f>IF(Tabelle_ExterneDaten_111[[#This Row],[DayCounterLU]]&lt;&gt;"",VLOOKUP(Tabelle_ExterneDaten_111[[#This Row],[DayCounterLU]],DayCounterLookup,2,FALSE),"")</f>
        <v>#N/A</v>
      </c>
      <c r="AB124" s="2" t="str">
        <f>IF(Tabelle_ExterneDaten_111[[#This Row],[NotionalInitialExchangeLU]]&lt;&gt;"",VLOOKUP(Tabelle_ExterneDaten_111[[#This Row],[NotionalInitialExchangeLU]],NotionalInitialExchangeLookup,2,FALSE),"")</f>
        <v/>
      </c>
      <c r="AC124" s="2" t="str">
        <f>IF(Tabelle_ExterneDaten_111[[#This Row],[NotionalFinalExchangeLU]]&lt;&gt;"",VLOOKUP(Tabelle_ExterneDaten_111[[#This Row],[NotionalFinalExchangeLU]],NotionalFinalExchangeLookup,2,FALSE),"")</f>
        <v/>
      </c>
      <c r="AD124" s="2" t="str">
        <f>IF(Tabelle_ExterneDaten_111[[#This Row],[NotionalAmortizingExchangeLU]]&lt;&gt;"",VLOOKUP(Tabelle_ExterneDaten_111[[#This Row],[NotionalAmortizingExchangeLU]],NotionalAmortizingExchangeLookup,2,FALSE),"")</f>
        <v/>
      </c>
      <c r="AE124" s="2" t="str">
        <f>IF(Tabelle_ExterneDaten_111[[#This Row],[FXResetForeignCurrencyLU]]&lt;&gt;"",VLOOKUP(Tabelle_ExterneDaten_111[[#This Row],[FXResetForeignCurrencyLU]],FXResetForeignCurrencyLookup,2,FALSE),"")</f>
        <v/>
      </c>
      <c r="AF124" s="2" t="str">
        <f>IF(Tabelle_ExterneDaten_111[[#This Row],[FXResetFXIndexLU]]&lt;&gt;"",VLOOKUP(Tabelle_ExterneDaten_111[[#This Row],[FXResetFXIndexLU]],FXResetFXIndexLookup,2,FALSE),"")</f>
        <v/>
      </c>
      <c r="AG124" s="2" t="str">
        <f>IF(Tabelle_ExterneDaten_111[[#This Row],[FloatingLegIndexNameLU]]&lt;&gt;"",VLOOKUP(Tabelle_ExterneDaten_111[[#This Row],[FloatingLegIndexNameLU]],FloatingLegIndexNameLookup,2,FALSE),"")</f>
        <v/>
      </c>
      <c r="AH124" s="2" t="str">
        <f>IF(Tabelle_ExterneDaten_111[[#This Row],[FloatingLegIsInArrearsLU]]&lt;&gt;"",VLOOKUP(Tabelle_ExterneDaten_111[[#This Row],[FloatingLegIsInArrearsLU]],FloatingLegIsInArrearsLookup,2,FALSE),"")</f>
        <v/>
      </c>
      <c r="AI124" s="2" t="str">
        <f>IF(Tabelle_ExterneDaten_111[[#This Row],[FloatingLegIsAveragedLU]]&lt;&gt;"",VLOOKUP(Tabelle_ExterneDaten_111[[#This Row],[FloatingLegIsAveragedLU]],FloatingLegIsAveragedLookup,2,FALSE),"")</f>
        <v/>
      </c>
      <c r="AJ124" s="2" t="str">
        <f>IF(Tabelle_ExterneDaten_111[[#This Row],[FloatingLegIsNotResettingXCCYLU]]&lt;&gt;"",VLOOKUP(Tabelle_ExterneDaten_111[[#This Row],[FloatingLegIsNotResettingXCCYLU]],FloatingLegIsNotResettingXCCYLookup,2,FALSE),"")</f>
        <v/>
      </c>
    </row>
  </sheetData>
  <dataValidations count="15">
    <dataValidation type="list" allowBlank="1" showInputMessage="1" showErrorMessage="1" sqref="C2:C124" xr:uid="{92F239BB-88C8-4F15-9DF1-258165E419D6}">
      <formula1>OFFSET(TradeIdLookup,0,0,,1)</formula1>
    </dataValidation>
    <dataValidation type="list" allowBlank="1" showInputMessage="1" showErrorMessage="1" sqref="D2:D124" xr:uid="{D62DB63B-4251-4A8D-99D4-2724EA94D5E8}">
      <formula1>OFFSET(PayerLookup,0,0,,1)</formula1>
    </dataValidation>
    <dataValidation type="list" allowBlank="1" showInputMessage="1" showErrorMessage="1" sqref="E2:E124" xr:uid="{1ABAA7BD-EFE4-4BE7-97E9-08F167CABDBB}">
      <formula1>OFFSET(LegTypeLookup,0,0,,1)</formula1>
    </dataValidation>
    <dataValidation type="list" allowBlank="1" showInputMessage="1" showErrorMessage="1" sqref="F2:F124" xr:uid="{F0B82155-3AA7-4C72-9427-0E1729CD7575}">
      <formula1>OFFSET(CurrencyLookup,0,0,,1)</formula1>
    </dataValidation>
    <dataValidation type="list" allowBlank="1" showInputMessage="1" showErrorMessage="1" sqref="G2:G124" xr:uid="{40E8A93A-DDA6-4A2A-B0FC-44FBEE1D1DE3}">
      <formula1>OFFSET(PaymentConventionLookup,0,0,,1)</formula1>
    </dataValidation>
    <dataValidation type="list" allowBlank="1" showInputMessage="1" showErrorMessage="1" sqref="H2:H124" xr:uid="{6B963270-C879-4CEC-B1CE-216D2E8E9224}">
      <formula1>OFFSET(DayCounterLookup,0,0,,1)</formula1>
    </dataValidation>
    <dataValidation type="list" allowBlank="1" showInputMessage="1" showErrorMessage="1" sqref="I2:I124" xr:uid="{C0ECF44D-EDB5-421D-9844-30B059E00DFB}">
      <formula1>OFFSET(NotionalInitialExchangeLookup,0,0,,1)</formula1>
    </dataValidation>
    <dataValidation type="list" allowBlank="1" showInputMessage="1" showErrorMessage="1" sqref="J2:J124" xr:uid="{D1122997-68F3-4D6D-9B10-7BECED9E4CDD}">
      <formula1>OFFSET(NotionalFinalExchangeLookup,0,0,,1)</formula1>
    </dataValidation>
    <dataValidation type="list" allowBlank="1" showInputMessage="1" showErrorMessage="1" sqref="K2:K124" xr:uid="{2793118B-D3CC-45B0-BC81-0B81F8C28D42}">
      <formula1>OFFSET(NotionalAmortizingExchangeLookup,0,0,,1)</formula1>
    </dataValidation>
    <dataValidation type="list" allowBlank="1" showInputMessage="1" showErrorMessage="1" sqref="L2:L124" xr:uid="{38D2678C-DFE8-493D-B6B9-9044D185F905}">
      <formula1>OFFSET(FXResetForeignCurrencyLookup,0,0,,1)</formula1>
    </dataValidation>
    <dataValidation type="list" allowBlank="1" showInputMessage="1" showErrorMessage="1" sqref="N2:N124" xr:uid="{2BEB4197-6F8B-455B-A4AB-32B792D8582B}">
      <formula1>OFFSET(FXResetFXIndexLookup,0,0,,1)</formula1>
    </dataValidation>
    <dataValidation type="list" allowBlank="1" showInputMessage="1" showErrorMessage="1" sqref="P2:P124" xr:uid="{DC0C2ADA-4A19-417B-97A1-3A21C5487779}">
      <formula1>OFFSET(FloatingLegIndexNameLookup,0,0,,1)</formula1>
    </dataValidation>
    <dataValidation type="list" allowBlank="1" showInputMessage="1" showErrorMessage="1" sqref="Q2:Q124" xr:uid="{7F7EEF53-1E4A-491A-8B2D-2147F21AC5A5}">
      <formula1>OFFSET(FloatingLegIsInArrearsLookup,0,0,,1)</formula1>
    </dataValidation>
    <dataValidation type="list" allowBlank="1" showInputMessage="1" showErrorMessage="1" sqref="S2:S124" xr:uid="{CA013A6C-B207-4680-8E57-B8583D062492}">
      <formula1>OFFSET(FloatingLegIsAveragedLookup,0,0,,1)</formula1>
    </dataValidation>
    <dataValidation type="list" allowBlank="1" showInputMessage="1" showErrorMessage="1" sqref="T2:T124" xr:uid="{BA389CB2-21E0-486A-BD90-E375518A626B}">
      <formula1>OFFSET(FloatingLegIsNotResettingXCCYLookup,0,0,,1)</formula1>
    </dataValidation>
  </dataValidations>
  <pageMargins left="0.7" right="0.7" top="0.78740157499999996" bottom="0.78740157499999996"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BFD4-3403-4B59-97F3-B11428FF0DFB}">
  <dimension ref="A1:B1"/>
  <sheetViews>
    <sheetView workbookViewId="0"/>
  </sheetViews>
  <sheetFormatPr baseColWidth="10" defaultRowHeight="15" x14ac:dyDescent="0.25"/>
  <sheetData>
    <row r="1" spans="1:2" x14ac:dyDescent="0.25">
      <c r="A1" t="str">
        <f>_xll.DBListFetch(B1,"",LegDataIdLookup)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'Trade:'+TradeId+'/'+LegType+'/'+Currency+'/'+convert(varchar,Id) LegDataId,Id FROM ORE.dbo.PortfolioLegData ORDER BY TradeId</v>
      </c>
      <c r="B1" s="1" t="s">
        <v>0</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EF8FD-EAC6-410B-A63C-6E71915A42A4}">
  <dimension ref="A1:F123"/>
  <sheetViews>
    <sheetView workbookViewId="0">
      <pane xSplit="3" ySplit="1" topLeftCell="D2" activePane="bottomRight" state="frozen"/>
      <selection pane="topRight" activeCell="D1" sqref="D1"/>
      <selection pane="bottomLeft" activeCell="A2" sqref="A2"/>
      <selection pane="bottomRight" activeCell="C2" sqref="C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T1.Notional, T1.startDate_x000D_
FROM ORE.dbo.PortfolioLegNotionals T1 INNER JOIN _x000D_
ORE.dbo.PortfolioLegData T2 ON T1.LegDataId = T2.Id_x000D_
</v>
      </c>
      <c r="B1" s="2" t="s">
        <v>124</v>
      </c>
      <c r="C1" s="2" t="s">
        <v>125</v>
      </c>
      <c r="D1" s="2" t="s">
        <v>434</v>
      </c>
      <c r="E1" s="2" t="s">
        <v>435</v>
      </c>
      <c r="F1" s="2" t="s">
        <v>128</v>
      </c>
    </row>
    <row r="2" spans="1:6" x14ac:dyDescent="0.25">
      <c r="A2" s="1" t="s">
        <v>433</v>
      </c>
      <c r="B2" s="3" t="s">
        <v>45</v>
      </c>
      <c r="C2" s="3">
        <v>0</v>
      </c>
      <c r="D2" s="3">
        <v>10000000</v>
      </c>
      <c r="E2" s="3"/>
      <c r="F2" s="3" t="e">
        <f>IF(Tabelle_ExterneDaten_112[[#This Row],[LegDataIdLU]]&lt;&gt;"",VLOOKUP(Tabelle_ExterneDaten_112[[#This Row],[LegDataIdLU]],LegDataIdLookup,2,FALSE),"")</f>
        <v>#N/A</v>
      </c>
    </row>
    <row r="3" spans="1:6" x14ac:dyDescent="0.25">
      <c r="B3" s="2" t="s">
        <v>46</v>
      </c>
      <c r="C3" s="2">
        <v>0</v>
      </c>
      <c r="D3" s="2">
        <v>10000000</v>
      </c>
      <c r="E3" s="2"/>
      <c r="F3" s="2" t="e">
        <f>IF(Tabelle_ExterneDaten_112[[#This Row],[LegDataIdLU]]&lt;&gt;"",VLOOKUP(Tabelle_ExterneDaten_112[[#This Row],[LegDataIdLU]],LegDataIdLookup,2,FALSE),"")</f>
        <v>#N/A</v>
      </c>
    </row>
    <row r="4" spans="1:6" x14ac:dyDescent="0.25">
      <c r="B4" s="2" t="s">
        <v>47</v>
      </c>
      <c r="C4" s="2">
        <v>0</v>
      </c>
      <c r="D4" s="2">
        <v>10000000</v>
      </c>
      <c r="E4" s="2"/>
      <c r="F4" s="2" t="e">
        <f>IF(Tabelle_ExterneDaten_112[[#This Row],[LegDataIdLU]]&lt;&gt;"",VLOOKUP(Tabelle_ExterneDaten_112[[#This Row],[LegDataIdLU]],LegDataIdLookup,2,FALSE),"")</f>
        <v>#N/A</v>
      </c>
    </row>
    <row r="5" spans="1:6" x14ac:dyDescent="0.25">
      <c r="B5" s="2" t="s">
        <v>48</v>
      </c>
      <c r="C5" s="2">
        <v>0</v>
      </c>
      <c r="D5" s="2">
        <v>10000000</v>
      </c>
      <c r="E5" s="2"/>
      <c r="F5" s="2" t="e">
        <f>IF(Tabelle_ExterneDaten_112[[#This Row],[LegDataIdLU]]&lt;&gt;"",VLOOKUP(Tabelle_ExterneDaten_112[[#This Row],[LegDataIdLU]],LegDataIdLookup,2,FALSE),"")</f>
        <v>#N/A</v>
      </c>
    </row>
    <row r="6" spans="1:6" x14ac:dyDescent="0.25">
      <c r="B6" s="2" t="s">
        <v>61</v>
      </c>
      <c r="C6" s="2">
        <v>0</v>
      </c>
      <c r="D6" s="2">
        <v>10000000</v>
      </c>
      <c r="E6" s="2"/>
      <c r="F6" s="2" t="e">
        <f>IF(Tabelle_ExterneDaten_112[[#This Row],[LegDataIdLU]]&lt;&gt;"",VLOOKUP(Tabelle_ExterneDaten_112[[#This Row],[LegDataIdLU]],LegDataIdLookup,2,FALSE),"")</f>
        <v>#N/A</v>
      </c>
    </row>
    <row r="7" spans="1:6" x14ac:dyDescent="0.25">
      <c r="B7" s="2" t="s">
        <v>62</v>
      </c>
      <c r="C7" s="2">
        <v>0</v>
      </c>
      <c r="D7" s="2">
        <v>10000000</v>
      </c>
      <c r="E7" s="2"/>
      <c r="F7" s="2" t="e">
        <f>IF(Tabelle_ExterneDaten_112[[#This Row],[LegDataIdLU]]&lt;&gt;"",VLOOKUP(Tabelle_ExterneDaten_112[[#This Row],[LegDataIdLU]],LegDataIdLookup,2,FALSE),"")</f>
        <v>#N/A</v>
      </c>
    </row>
    <row r="8" spans="1:6" x14ac:dyDescent="0.25">
      <c r="B8" s="2" t="s">
        <v>63</v>
      </c>
      <c r="C8" s="2">
        <v>0</v>
      </c>
      <c r="D8" s="2">
        <v>10000000</v>
      </c>
      <c r="E8" s="2"/>
      <c r="F8" s="2" t="e">
        <f>IF(Tabelle_ExterneDaten_112[[#This Row],[LegDataIdLU]]&lt;&gt;"",VLOOKUP(Tabelle_ExterneDaten_112[[#This Row],[LegDataIdLU]],LegDataIdLookup,2,FALSE),"")</f>
        <v>#N/A</v>
      </c>
    </row>
    <row r="9" spans="1:6" x14ac:dyDescent="0.25">
      <c r="B9" s="2" t="s">
        <v>64</v>
      </c>
      <c r="C9" s="2">
        <v>0</v>
      </c>
      <c r="D9" s="2">
        <v>10000000</v>
      </c>
      <c r="E9" s="2"/>
      <c r="F9" s="2" t="e">
        <f>IF(Tabelle_ExterneDaten_112[[#This Row],[LegDataIdLU]]&lt;&gt;"",VLOOKUP(Tabelle_ExterneDaten_112[[#This Row],[LegDataIdLU]],LegDataIdLookup,2,FALSE),"")</f>
        <v>#N/A</v>
      </c>
    </row>
    <row r="10" spans="1:6" x14ac:dyDescent="0.25">
      <c r="B10" s="2" t="s">
        <v>65</v>
      </c>
      <c r="C10" s="2">
        <v>0</v>
      </c>
      <c r="D10" s="2">
        <v>10000000</v>
      </c>
      <c r="E10" s="2"/>
      <c r="F10" s="2" t="e">
        <f>IF(Tabelle_ExterneDaten_112[[#This Row],[LegDataIdLU]]&lt;&gt;"",VLOOKUP(Tabelle_ExterneDaten_112[[#This Row],[LegDataIdLU]],LegDataIdLookup,2,FALSE),"")</f>
        <v>#N/A</v>
      </c>
    </row>
    <row r="11" spans="1:6" x14ac:dyDescent="0.25">
      <c r="B11" s="2" t="s">
        <v>66</v>
      </c>
      <c r="C11" s="2">
        <v>0</v>
      </c>
      <c r="D11" s="2">
        <v>10000000</v>
      </c>
      <c r="E11" s="2"/>
      <c r="F11" s="2" t="e">
        <f>IF(Tabelle_ExterneDaten_112[[#This Row],[LegDataIdLU]]&lt;&gt;"",VLOOKUP(Tabelle_ExterneDaten_112[[#This Row],[LegDataIdLU]],LegDataIdLookup,2,FALSE),"")</f>
        <v>#N/A</v>
      </c>
    </row>
    <row r="12" spans="1:6" x14ac:dyDescent="0.25">
      <c r="B12" s="2" t="s">
        <v>67</v>
      </c>
      <c r="C12" s="2">
        <v>0</v>
      </c>
      <c r="D12" s="2">
        <v>10000000</v>
      </c>
      <c r="E12" s="2"/>
      <c r="F12" s="2" t="e">
        <f>IF(Tabelle_ExterneDaten_112[[#This Row],[LegDataIdLU]]&lt;&gt;"",VLOOKUP(Tabelle_ExterneDaten_112[[#This Row],[LegDataIdLU]],LegDataIdLookup,2,FALSE),"")</f>
        <v>#N/A</v>
      </c>
    </row>
    <row r="13" spans="1:6" x14ac:dyDescent="0.25">
      <c r="B13" s="2" t="s">
        <v>68</v>
      </c>
      <c r="C13" s="2">
        <v>0</v>
      </c>
      <c r="D13" s="2">
        <v>10000000</v>
      </c>
      <c r="E13" s="2"/>
      <c r="F13" s="2" t="e">
        <f>IF(Tabelle_ExterneDaten_112[[#This Row],[LegDataIdLU]]&lt;&gt;"",VLOOKUP(Tabelle_ExterneDaten_112[[#This Row],[LegDataIdLU]],LegDataIdLookup,2,FALSE),"")</f>
        <v>#N/A</v>
      </c>
    </row>
    <row r="14" spans="1:6" x14ac:dyDescent="0.25">
      <c r="B14" s="2" t="s">
        <v>49</v>
      </c>
      <c r="C14" s="2">
        <v>0</v>
      </c>
      <c r="D14" s="2">
        <v>10000000</v>
      </c>
      <c r="E14" s="2"/>
      <c r="F14" s="2" t="e">
        <f>IF(Tabelle_ExterneDaten_112[[#This Row],[LegDataIdLU]]&lt;&gt;"",VLOOKUP(Tabelle_ExterneDaten_112[[#This Row],[LegDataIdLU]],LegDataIdLookup,2,FALSE),"")</f>
        <v>#N/A</v>
      </c>
    </row>
    <row r="15" spans="1:6" x14ac:dyDescent="0.25">
      <c r="B15" s="2" t="s">
        <v>50</v>
      </c>
      <c r="C15" s="2">
        <v>0</v>
      </c>
      <c r="D15" s="2">
        <v>10000000</v>
      </c>
      <c r="E15" s="2"/>
      <c r="F15" s="2" t="e">
        <f>IF(Tabelle_ExterneDaten_112[[#This Row],[LegDataIdLU]]&lt;&gt;"",VLOOKUP(Tabelle_ExterneDaten_112[[#This Row],[LegDataIdLU]],LegDataIdLookup,2,FALSE),"")</f>
        <v>#N/A</v>
      </c>
    </row>
    <row r="16" spans="1:6" x14ac:dyDescent="0.25">
      <c r="B16" s="2" t="s">
        <v>51</v>
      </c>
      <c r="C16" s="2">
        <v>0</v>
      </c>
      <c r="D16" s="2">
        <v>10000000</v>
      </c>
      <c r="E16" s="2"/>
      <c r="F16" s="2" t="e">
        <f>IF(Tabelle_ExterneDaten_112[[#This Row],[LegDataIdLU]]&lt;&gt;"",VLOOKUP(Tabelle_ExterneDaten_112[[#This Row],[LegDataIdLU]],LegDataIdLookup,2,FALSE),"")</f>
        <v>#N/A</v>
      </c>
    </row>
    <row r="17" spans="2:6" x14ac:dyDescent="0.25">
      <c r="B17" s="2" t="s">
        <v>52</v>
      </c>
      <c r="C17" s="2">
        <v>0</v>
      </c>
      <c r="D17" s="2">
        <v>10000000</v>
      </c>
      <c r="E17" s="2"/>
      <c r="F17" s="2" t="e">
        <f>IF(Tabelle_ExterneDaten_112[[#This Row],[LegDataIdLU]]&lt;&gt;"",VLOOKUP(Tabelle_ExterneDaten_112[[#This Row],[LegDataIdLU]],LegDataIdLookup,2,FALSE),"")</f>
        <v>#N/A</v>
      </c>
    </row>
    <row r="18" spans="2:6" x14ac:dyDescent="0.25">
      <c r="B18" s="2" t="s">
        <v>53</v>
      </c>
      <c r="C18" s="2">
        <v>0</v>
      </c>
      <c r="D18" s="2">
        <v>10000000</v>
      </c>
      <c r="E18" s="2"/>
      <c r="F18" s="2" t="e">
        <f>IF(Tabelle_ExterneDaten_112[[#This Row],[LegDataIdLU]]&lt;&gt;"",VLOOKUP(Tabelle_ExterneDaten_112[[#This Row],[LegDataIdLU]],LegDataIdLookup,2,FALSE),"")</f>
        <v>#N/A</v>
      </c>
    </row>
    <row r="19" spans="2:6" x14ac:dyDescent="0.25">
      <c r="B19" s="2" t="s">
        <v>54</v>
      </c>
      <c r="C19" s="2">
        <v>0</v>
      </c>
      <c r="D19" s="2">
        <v>10000000</v>
      </c>
      <c r="E19" s="2"/>
      <c r="F19" s="2" t="e">
        <f>IF(Tabelle_ExterneDaten_112[[#This Row],[LegDataIdLU]]&lt;&gt;"",VLOOKUP(Tabelle_ExterneDaten_112[[#This Row],[LegDataIdLU]],LegDataIdLookup,2,FALSE),"")</f>
        <v>#N/A</v>
      </c>
    </row>
    <row r="20" spans="2:6" x14ac:dyDescent="0.25">
      <c r="B20" s="2" t="s">
        <v>55</v>
      </c>
      <c r="C20" s="2">
        <v>0</v>
      </c>
      <c r="D20" s="2">
        <v>10000000</v>
      </c>
      <c r="E20" s="2"/>
      <c r="F20" s="2" t="e">
        <f>IF(Tabelle_ExterneDaten_112[[#This Row],[LegDataIdLU]]&lt;&gt;"",VLOOKUP(Tabelle_ExterneDaten_112[[#This Row],[LegDataIdLU]],LegDataIdLookup,2,FALSE),"")</f>
        <v>#N/A</v>
      </c>
    </row>
    <row r="21" spans="2:6" x14ac:dyDescent="0.25">
      <c r="B21" s="2" t="s">
        <v>56</v>
      </c>
      <c r="C21" s="2">
        <v>0</v>
      </c>
      <c r="D21" s="2">
        <v>10000000</v>
      </c>
      <c r="E21" s="2"/>
      <c r="F21" s="2" t="e">
        <f>IF(Tabelle_ExterneDaten_112[[#This Row],[LegDataIdLU]]&lt;&gt;"",VLOOKUP(Tabelle_ExterneDaten_112[[#This Row],[LegDataIdLU]],LegDataIdLookup,2,FALSE),"")</f>
        <v>#N/A</v>
      </c>
    </row>
    <row r="22" spans="2:6" x14ac:dyDescent="0.25">
      <c r="B22" s="2" t="s">
        <v>57</v>
      </c>
      <c r="C22" s="2">
        <v>0</v>
      </c>
      <c r="D22" s="2">
        <v>10000000</v>
      </c>
      <c r="E22" s="2"/>
      <c r="F22" s="2" t="e">
        <f>IF(Tabelle_ExterneDaten_112[[#This Row],[LegDataIdLU]]&lt;&gt;"",VLOOKUP(Tabelle_ExterneDaten_112[[#This Row],[LegDataIdLU]],LegDataIdLookup,2,FALSE),"")</f>
        <v>#N/A</v>
      </c>
    </row>
    <row r="23" spans="2:6" x14ac:dyDescent="0.25">
      <c r="B23" s="2" t="s">
        <v>58</v>
      </c>
      <c r="C23" s="2">
        <v>0</v>
      </c>
      <c r="D23" s="2">
        <v>10000000</v>
      </c>
      <c r="E23" s="2"/>
      <c r="F23" s="2" t="e">
        <f>IF(Tabelle_ExterneDaten_112[[#This Row],[LegDataIdLU]]&lt;&gt;"",VLOOKUP(Tabelle_ExterneDaten_112[[#This Row],[LegDataIdLU]],LegDataIdLookup,2,FALSE),"")</f>
        <v>#N/A</v>
      </c>
    </row>
    <row r="24" spans="2:6" x14ac:dyDescent="0.25">
      <c r="B24" s="2" t="s">
        <v>59</v>
      </c>
      <c r="C24" s="2">
        <v>0</v>
      </c>
      <c r="D24" s="2">
        <v>10000000</v>
      </c>
      <c r="E24" s="2"/>
      <c r="F24" s="2" t="e">
        <f>IF(Tabelle_ExterneDaten_112[[#This Row],[LegDataIdLU]]&lt;&gt;"",VLOOKUP(Tabelle_ExterneDaten_112[[#This Row],[LegDataIdLU]],LegDataIdLookup,2,FALSE),"")</f>
        <v>#N/A</v>
      </c>
    </row>
    <row r="25" spans="2:6" x14ac:dyDescent="0.25">
      <c r="B25" s="2" t="s">
        <v>60</v>
      </c>
      <c r="C25" s="2">
        <v>0</v>
      </c>
      <c r="D25" s="2">
        <v>10000000</v>
      </c>
      <c r="E25" s="2"/>
      <c r="F25" s="2" t="e">
        <f>IF(Tabelle_ExterneDaten_112[[#This Row],[LegDataIdLU]]&lt;&gt;"",VLOOKUP(Tabelle_ExterneDaten_112[[#This Row],[LegDataIdLU]],LegDataIdLookup,2,FALSE),"")</f>
        <v>#N/A</v>
      </c>
    </row>
    <row r="26" spans="2:6" x14ac:dyDescent="0.25">
      <c r="B26" s="2" t="s">
        <v>76</v>
      </c>
      <c r="C26" s="2">
        <v>0</v>
      </c>
      <c r="D26" s="2">
        <v>10000000</v>
      </c>
      <c r="E26" s="2"/>
      <c r="F26" s="2" t="e">
        <f>IF(Tabelle_ExterneDaten_112[[#This Row],[LegDataIdLU]]&lt;&gt;"",VLOOKUP(Tabelle_ExterneDaten_112[[#This Row],[LegDataIdLU]],LegDataIdLookup,2,FALSE),"")</f>
        <v>#N/A</v>
      </c>
    </row>
    <row r="27" spans="2:6" x14ac:dyDescent="0.25">
      <c r="B27" s="2" t="s">
        <v>77</v>
      </c>
      <c r="C27" s="2">
        <v>0</v>
      </c>
      <c r="D27" s="2">
        <v>10000000</v>
      </c>
      <c r="E27" s="2"/>
      <c r="F27" s="2" t="e">
        <f>IF(Tabelle_ExterneDaten_112[[#This Row],[LegDataIdLU]]&lt;&gt;"",VLOOKUP(Tabelle_ExterneDaten_112[[#This Row],[LegDataIdLU]],LegDataIdLookup,2,FALSE),"")</f>
        <v>#N/A</v>
      </c>
    </row>
    <row r="28" spans="2:6" x14ac:dyDescent="0.25">
      <c r="B28" s="2" t="s">
        <v>78</v>
      </c>
      <c r="C28" s="2">
        <v>0</v>
      </c>
      <c r="D28" s="2">
        <v>10000000</v>
      </c>
      <c r="E28" s="2"/>
      <c r="F28" s="2" t="e">
        <f>IF(Tabelle_ExterneDaten_112[[#This Row],[LegDataIdLU]]&lt;&gt;"",VLOOKUP(Tabelle_ExterneDaten_112[[#This Row],[LegDataIdLU]],LegDataIdLookup,2,FALSE),"")</f>
        <v>#N/A</v>
      </c>
    </row>
    <row r="29" spans="2:6" x14ac:dyDescent="0.25">
      <c r="B29" s="2" t="s">
        <v>79</v>
      </c>
      <c r="C29" s="2">
        <v>0</v>
      </c>
      <c r="D29" s="2">
        <v>10000000</v>
      </c>
      <c r="E29" s="2"/>
      <c r="F29" s="2" t="e">
        <f>IF(Tabelle_ExterneDaten_112[[#This Row],[LegDataIdLU]]&lt;&gt;"",VLOOKUP(Tabelle_ExterneDaten_112[[#This Row],[LegDataIdLU]],LegDataIdLookup,2,FALSE),"")</f>
        <v>#N/A</v>
      </c>
    </row>
    <row r="30" spans="2:6" x14ac:dyDescent="0.25">
      <c r="B30" s="2" t="s">
        <v>92</v>
      </c>
      <c r="C30" s="2">
        <v>0</v>
      </c>
      <c r="D30" s="2">
        <v>10000000</v>
      </c>
      <c r="E30" s="2"/>
      <c r="F30" s="2" t="e">
        <f>IF(Tabelle_ExterneDaten_112[[#This Row],[LegDataIdLU]]&lt;&gt;"",VLOOKUP(Tabelle_ExterneDaten_112[[#This Row],[LegDataIdLU]],LegDataIdLookup,2,FALSE),"")</f>
        <v>#N/A</v>
      </c>
    </row>
    <row r="31" spans="2:6" x14ac:dyDescent="0.25">
      <c r="B31" s="2" t="s">
        <v>93</v>
      </c>
      <c r="C31" s="2">
        <v>0</v>
      </c>
      <c r="D31" s="2">
        <v>10000000</v>
      </c>
      <c r="E31" s="2"/>
      <c r="F31" s="2" t="e">
        <f>IF(Tabelle_ExterneDaten_112[[#This Row],[LegDataIdLU]]&lt;&gt;"",VLOOKUP(Tabelle_ExterneDaten_112[[#This Row],[LegDataIdLU]],LegDataIdLookup,2,FALSE),"")</f>
        <v>#N/A</v>
      </c>
    </row>
    <row r="32" spans="2:6" x14ac:dyDescent="0.25">
      <c r="B32" s="2" t="s">
        <v>94</v>
      </c>
      <c r="C32" s="2">
        <v>0</v>
      </c>
      <c r="D32" s="2">
        <v>10000000</v>
      </c>
      <c r="E32" s="2"/>
      <c r="F32" s="2" t="e">
        <f>IF(Tabelle_ExterneDaten_112[[#This Row],[LegDataIdLU]]&lt;&gt;"",VLOOKUP(Tabelle_ExterneDaten_112[[#This Row],[LegDataIdLU]],LegDataIdLookup,2,FALSE),"")</f>
        <v>#N/A</v>
      </c>
    </row>
    <row r="33" spans="2:6" x14ac:dyDescent="0.25">
      <c r="B33" s="2" t="s">
        <v>95</v>
      </c>
      <c r="C33" s="2">
        <v>0</v>
      </c>
      <c r="D33" s="2">
        <v>10000000</v>
      </c>
      <c r="E33" s="2"/>
      <c r="F33" s="2" t="e">
        <f>IF(Tabelle_ExterneDaten_112[[#This Row],[LegDataIdLU]]&lt;&gt;"",VLOOKUP(Tabelle_ExterneDaten_112[[#This Row],[LegDataIdLU]],LegDataIdLookup,2,FALSE),"")</f>
        <v>#N/A</v>
      </c>
    </row>
    <row r="34" spans="2:6" x14ac:dyDescent="0.25">
      <c r="B34" s="2" t="s">
        <v>96</v>
      </c>
      <c r="C34" s="2">
        <v>0</v>
      </c>
      <c r="D34" s="2">
        <v>10000000</v>
      </c>
      <c r="E34" s="2"/>
      <c r="F34" s="2" t="e">
        <f>IF(Tabelle_ExterneDaten_112[[#This Row],[LegDataIdLU]]&lt;&gt;"",VLOOKUP(Tabelle_ExterneDaten_112[[#This Row],[LegDataIdLU]],LegDataIdLookup,2,FALSE),"")</f>
        <v>#N/A</v>
      </c>
    </row>
    <row r="35" spans="2:6" x14ac:dyDescent="0.25">
      <c r="B35" s="2" t="s">
        <v>97</v>
      </c>
      <c r="C35" s="2">
        <v>0</v>
      </c>
      <c r="D35" s="2">
        <v>10000000</v>
      </c>
      <c r="E35" s="2"/>
      <c r="F35" s="2" t="e">
        <f>IF(Tabelle_ExterneDaten_112[[#This Row],[LegDataIdLU]]&lt;&gt;"",VLOOKUP(Tabelle_ExterneDaten_112[[#This Row],[LegDataIdLU]],LegDataIdLookup,2,FALSE),"")</f>
        <v>#N/A</v>
      </c>
    </row>
    <row r="36" spans="2:6" x14ac:dyDescent="0.25">
      <c r="B36" s="2" t="s">
        <v>98</v>
      </c>
      <c r="C36" s="2">
        <v>0</v>
      </c>
      <c r="D36" s="2">
        <v>10000000</v>
      </c>
      <c r="E36" s="2"/>
      <c r="F36" s="2" t="e">
        <f>IF(Tabelle_ExterneDaten_112[[#This Row],[LegDataIdLU]]&lt;&gt;"",VLOOKUP(Tabelle_ExterneDaten_112[[#This Row],[LegDataIdLU]],LegDataIdLookup,2,FALSE),"")</f>
        <v>#N/A</v>
      </c>
    </row>
    <row r="37" spans="2:6" x14ac:dyDescent="0.25">
      <c r="B37" s="2" t="s">
        <v>99</v>
      </c>
      <c r="C37" s="2">
        <v>0</v>
      </c>
      <c r="D37" s="2">
        <v>10000000</v>
      </c>
      <c r="E37" s="2"/>
      <c r="F37" s="2" t="e">
        <f>IF(Tabelle_ExterneDaten_112[[#This Row],[LegDataIdLU]]&lt;&gt;"",VLOOKUP(Tabelle_ExterneDaten_112[[#This Row],[LegDataIdLU]],LegDataIdLookup,2,FALSE),"")</f>
        <v>#N/A</v>
      </c>
    </row>
    <row r="38" spans="2:6" x14ac:dyDescent="0.25">
      <c r="B38" s="2" t="s">
        <v>80</v>
      </c>
      <c r="C38" s="2">
        <v>0</v>
      </c>
      <c r="D38" s="2">
        <v>10000000</v>
      </c>
      <c r="E38" s="2"/>
      <c r="F38" s="2" t="e">
        <f>IF(Tabelle_ExterneDaten_112[[#This Row],[LegDataIdLU]]&lt;&gt;"",VLOOKUP(Tabelle_ExterneDaten_112[[#This Row],[LegDataIdLU]],LegDataIdLookup,2,FALSE),"")</f>
        <v>#N/A</v>
      </c>
    </row>
    <row r="39" spans="2:6" x14ac:dyDescent="0.25">
      <c r="B39" s="2" t="s">
        <v>81</v>
      </c>
      <c r="C39" s="2">
        <v>0</v>
      </c>
      <c r="D39" s="2">
        <v>10000000</v>
      </c>
      <c r="E39" s="2"/>
      <c r="F39" s="2" t="e">
        <f>IF(Tabelle_ExterneDaten_112[[#This Row],[LegDataIdLU]]&lt;&gt;"",VLOOKUP(Tabelle_ExterneDaten_112[[#This Row],[LegDataIdLU]],LegDataIdLookup,2,FALSE),"")</f>
        <v>#N/A</v>
      </c>
    </row>
    <row r="40" spans="2:6" x14ac:dyDescent="0.25">
      <c r="B40" s="2" t="s">
        <v>82</v>
      </c>
      <c r="C40" s="2">
        <v>0</v>
      </c>
      <c r="D40" s="2">
        <v>10000000</v>
      </c>
      <c r="E40" s="2"/>
      <c r="F40" s="2" t="e">
        <f>IF(Tabelle_ExterneDaten_112[[#This Row],[LegDataIdLU]]&lt;&gt;"",VLOOKUP(Tabelle_ExterneDaten_112[[#This Row],[LegDataIdLU]],LegDataIdLookup,2,FALSE),"")</f>
        <v>#N/A</v>
      </c>
    </row>
    <row r="41" spans="2:6" x14ac:dyDescent="0.25">
      <c r="B41" s="2" t="s">
        <v>83</v>
      </c>
      <c r="C41" s="2">
        <v>0</v>
      </c>
      <c r="D41" s="2">
        <v>10000000</v>
      </c>
      <c r="E41" s="2"/>
      <c r="F41" s="2" t="e">
        <f>IF(Tabelle_ExterneDaten_112[[#This Row],[LegDataIdLU]]&lt;&gt;"",VLOOKUP(Tabelle_ExterneDaten_112[[#This Row],[LegDataIdLU]],LegDataIdLookup,2,FALSE),"")</f>
        <v>#N/A</v>
      </c>
    </row>
    <row r="42" spans="2:6" x14ac:dyDescent="0.25">
      <c r="B42" s="2" t="s">
        <v>84</v>
      </c>
      <c r="C42" s="2">
        <v>0</v>
      </c>
      <c r="D42" s="2">
        <v>10000000</v>
      </c>
      <c r="E42" s="2"/>
      <c r="F42" s="2" t="e">
        <f>IF(Tabelle_ExterneDaten_112[[#This Row],[LegDataIdLU]]&lt;&gt;"",VLOOKUP(Tabelle_ExterneDaten_112[[#This Row],[LegDataIdLU]],LegDataIdLookup,2,FALSE),"")</f>
        <v>#N/A</v>
      </c>
    </row>
    <row r="43" spans="2:6" x14ac:dyDescent="0.25">
      <c r="B43" s="2" t="s">
        <v>85</v>
      </c>
      <c r="C43" s="2">
        <v>0</v>
      </c>
      <c r="D43" s="2">
        <v>10000000</v>
      </c>
      <c r="E43" s="2"/>
      <c r="F43" s="2" t="e">
        <f>IF(Tabelle_ExterneDaten_112[[#This Row],[LegDataIdLU]]&lt;&gt;"",VLOOKUP(Tabelle_ExterneDaten_112[[#This Row],[LegDataIdLU]],LegDataIdLookup,2,FALSE),"")</f>
        <v>#N/A</v>
      </c>
    </row>
    <row r="44" spans="2:6" x14ac:dyDescent="0.25">
      <c r="B44" s="2" t="s">
        <v>86</v>
      </c>
      <c r="C44" s="2">
        <v>0</v>
      </c>
      <c r="D44" s="2">
        <v>10000000</v>
      </c>
      <c r="E44" s="2"/>
      <c r="F44" s="2" t="e">
        <f>IF(Tabelle_ExterneDaten_112[[#This Row],[LegDataIdLU]]&lt;&gt;"",VLOOKUP(Tabelle_ExterneDaten_112[[#This Row],[LegDataIdLU]],LegDataIdLookup,2,FALSE),"")</f>
        <v>#N/A</v>
      </c>
    </row>
    <row r="45" spans="2:6" x14ac:dyDescent="0.25">
      <c r="B45" s="2" t="s">
        <v>87</v>
      </c>
      <c r="C45" s="2">
        <v>0</v>
      </c>
      <c r="D45" s="2">
        <v>10000000</v>
      </c>
      <c r="E45" s="2"/>
      <c r="F45" s="2" t="e">
        <f>IF(Tabelle_ExterneDaten_112[[#This Row],[LegDataIdLU]]&lt;&gt;"",VLOOKUP(Tabelle_ExterneDaten_112[[#This Row],[LegDataIdLU]],LegDataIdLookup,2,FALSE),"")</f>
        <v>#N/A</v>
      </c>
    </row>
    <row r="46" spans="2:6" x14ac:dyDescent="0.25">
      <c r="B46" s="2" t="s">
        <v>88</v>
      </c>
      <c r="C46" s="2">
        <v>0</v>
      </c>
      <c r="D46" s="2">
        <v>10000000</v>
      </c>
      <c r="E46" s="2"/>
      <c r="F46" s="2" t="e">
        <f>IF(Tabelle_ExterneDaten_112[[#This Row],[LegDataIdLU]]&lt;&gt;"",VLOOKUP(Tabelle_ExterneDaten_112[[#This Row],[LegDataIdLU]],LegDataIdLookup,2,FALSE),"")</f>
        <v>#N/A</v>
      </c>
    </row>
    <row r="47" spans="2:6" x14ac:dyDescent="0.25">
      <c r="B47" s="2" t="s">
        <v>89</v>
      </c>
      <c r="C47" s="2">
        <v>0</v>
      </c>
      <c r="D47" s="2">
        <v>10000000</v>
      </c>
      <c r="E47" s="2"/>
      <c r="F47" s="2" t="e">
        <f>IF(Tabelle_ExterneDaten_112[[#This Row],[LegDataIdLU]]&lt;&gt;"",VLOOKUP(Tabelle_ExterneDaten_112[[#This Row],[LegDataIdLU]],LegDataIdLookup,2,FALSE),"")</f>
        <v>#N/A</v>
      </c>
    </row>
    <row r="48" spans="2:6" x14ac:dyDescent="0.25">
      <c r="B48" s="2" t="s">
        <v>90</v>
      </c>
      <c r="C48" s="2">
        <v>0</v>
      </c>
      <c r="D48" s="2">
        <v>10000000</v>
      </c>
      <c r="E48" s="2"/>
      <c r="F48" s="2" t="e">
        <f>IF(Tabelle_ExterneDaten_112[[#This Row],[LegDataIdLU]]&lt;&gt;"",VLOOKUP(Tabelle_ExterneDaten_112[[#This Row],[LegDataIdLU]],LegDataIdLookup,2,FALSE),"")</f>
        <v>#N/A</v>
      </c>
    </row>
    <row r="49" spans="2:6" x14ac:dyDescent="0.25">
      <c r="B49" s="2" t="s">
        <v>91</v>
      </c>
      <c r="C49" s="2">
        <v>0</v>
      </c>
      <c r="D49" s="2">
        <v>10000000</v>
      </c>
      <c r="E49" s="2"/>
      <c r="F49" s="2" t="e">
        <f>IF(Tabelle_ExterneDaten_112[[#This Row],[LegDataIdLU]]&lt;&gt;"",VLOOKUP(Tabelle_ExterneDaten_112[[#This Row],[LegDataIdLU]],LegDataIdLookup,2,FALSE),"")</f>
        <v>#N/A</v>
      </c>
    </row>
    <row r="50" spans="2:6" x14ac:dyDescent="0.25">
      <c r="B50" s="2" t="s">
        <v>102</v>
      </c>
      <c r="C50" s="2">
        <v>0</v>
      </c>
      <c r="D50" s="2">
        <v>10000000</v>
      </c>
      <c r="E50" s="2"/>
      <c r="F50" s="2" t="e">
        <f>IF(Tabelle_ExterneDaten_112[[#This Row],[LegDataIdLU]]&lt;&gt;"",VLOOKUP(Tabelle_ExterneDaten_112[[#This Row],[LegDataIdLU]],LegDataIdLookup,2,FALSE),"")</f>
        <v>#N/A</v>
      </c>
    </row>
    <row r="51" spans="2:6" x14ac:dyDescent="0.25">
      <c r="B51" s="2" t="s">
        <v>103</v>
      </c>
      <c r="C51" s="2">
        <v>0</v>
      </c>
      <c r="D51" s="2">
        <v>10000000</v>
      </c>
      <c r="E51" s="2"/>
      <c r="F51" s="2" t="e">
        <f>IF(Tabelle_ExterneDaten_112[[#This Row],[LegDataIdLU]]&lt;&gt;"",VLOOKUP(Tabelle_ExterneDaten_112[[#This Row],[LegDataIdLU]],LegDataIdLookup,2,FALSE),"")</f>
        <v>#N/A</v>
      </c>
    </row>
    <row r="52" spans="2:6" x14ac:dyDescent="0.25">
      <c r="B52" s="2" t="s">
        <v>106</v>
      </c>
      <c r="C52" s="2">
        <v>0</v>
      </c>
      <c r="D52" s="2">
        <v>10000000</v>
      </c>
      <c r="E52" s="2"/>
      <c r="F52" s="2" t="e">
        <f>IF(Tabelle_ExterneDaten_112[[#This Row],[LegDataIdLU]]&lt;&gt;"",VLOOKUP(Tabelle_ExterneDaten_112[[#This Row],[LegDataIdLU]],LegDataIdLookup,2,FALSE),"")</f>
        <v>#N/A</v>
      </c>
    </row>
    <row r="53" spans="2:6" x14ac:dyDescent="0.25">
      <c r="B53" s="2" t="s">
        <v>107</v>
      </c>
      <c r="C53" s="2">
        <v>0</v>
      </c>
      <c r="D53" s="2">
        <v>10000000</v>
      </c>
      <c r="E53" s="2"/>
      <c r="F53" s="2" t="e">
        <f>IF(Tabelle_ExterneDaten_112[[#This Row],[LegDataIdLU]]&lt;&gt;"",VLOOKUP(Tabelle_ExterneDaten_112[[#This Row],[LegDataIdLU]],LegDataIdLookup,2,FALSE),"")</f>
        <v>#N/A</v>
      </c>
    </row>
    <row r="54" spans="2:6" x14ac:dyDescent="0.25">
      <c r="B54" s="2" t="s">
        <v>100</v>
      </c>
      <c r="C54" s="2">
        <v>0</v>
      </c>
      <c r="D54" s="2">
        <v>10000000</v>
      </c>
      <c r="E54" s="2"/>
      <c r="F54" s="2" t="e">
        <f>IF(Tabelle_ExterneDaten_112[[#This Row],[LegDataIdLU]]&lt;&gt;"",VLOOKUP(Tabelle_ExterneDaten_112[[#This Row],[LegDataIdLU]],LegDataIdLookup,2,FALSE),"")</f>
        <v>#N/A</v>
      </c>
    </row>
    <row r="55" spans="2:6" x14ac:dyDescent="0.25">
      <c r="B55" s="2" t="s">
        <v>101</v>
      </c>
      <c r="C55" s="2">
        <v>0</v>
      </c>
      <c r="D55" s="2">
        <v>10000000</v>
      </c>
      <c r="E55" s="2"/>
      <c r="F55" s="2" t="e">
        <f>IF(Tabelle_ExterneDaten_112[[#This Row],[LegDataIdLU]]&lt;&gt;"",VLOOKUP(Tabelle_ExterneDaten_112[[#This Row],[LegDataIdLU]],LegDataIdLookup,2,FALSE),"")</f>
        <v>#N/A</v>
      </c>
    </row>
    <row r="56" spans="2:6" x14ac:dyDescent="0.25">
      <c r="B56" s="2" t="s">
        <v>104</v>
      </c>
      <c r="C56" s="2">
        <v>0</v>
      </c>
      <c r="D56" s="2">
        <v>10000000</v>
      </c>
      <c r="E56" s="2"/>
      <c r="F56" s="2" t="e">
        <f>IF(Tabelle_ExterneDaten_112[[#This Row],[LegDataIdLU]]&lt;&gt;"",VLOOKUP(Tabelle_ExterneDaten_112[[#This Row],[LegDataIdLU]],LegDataIdLookup,2,FALSE),"")</f>
        <v>#N/A</v>
      </c>
    </row>
    <row r="57" spans="2:6" x14ac:dyDescent="0.25">
      <c r="B57" s="2" t="s">
        <v>105</v>
      </c>
      <c r="C57" s="2">
        <v>0</v>
      </c>
      <c r="D57" s="2">
        <v>10000000</v>
      </c>
      <c r="E57" s="2"/>
      <c r="F57" s="2" t="e">
        <f>IF(Tabelle_ExterneDaten_112[[#This Row],[LegDataIdLU]]&lt;&gt;"",VLOOKUP(Tabelle_ExterneDaten_112[[#This Row],[LegDataIdLU]],LegDataIdLookup,2,FALSE),"")</f>
        <v>#N/A</v>
      </c>
    </row>
    <row r="58" spans="2:6" x14ac:dyDescent="0.25">
      <c r="B58" s="2" t="s">
        <v>108</v>
      </c>
      <c r="C58" s="2">
        <v>0</v>
      </c>
      <c r="D58" s="2">
        <v>10000000</v>
      </c>
      <c r="E58" s="2"/>
      <c r="F58" s="2" t="e">
        <f>IF(Tabelle_ExterneDaten_112[[#This Row],[LegDataIdLU]]&lt;&gt;"",VLOOKUP(Tabelle_ExterneDaten_112[[#This Row],[LegDataIdLU]],LegDataIdLookup,2,FALSE),"")</f>
        <v>#N/A</v>
      </c>
    </row>
    <row r="59" spans="2:6" x14ac:dyDescent="0.25">
      <c r="B59" s="2" t="s">
        <v>109</v>
      </c>
      <c r="C59" s="2">
        <v>0</v>
      </c>
      <c r="D59" s="2">
        <v>10000000</v>
      </c>
      <c r="E59" s="2"/>
      <c r="F59" s="2" t="e">
        <f>IF(Tabelle_ExterneDaten_112[[#This Row],[LegDataIdLU]]&lt;&gt;"",VLOOKUP(Tabelle_ExterneDaten_112[[#This Row],[LegDataIdLU]],LegDataIdLookup,2,FALSE),"")</f>
        <v>#N/A</v>
      </c>
    </row>
    <row r="60" spans="2:6" x14ac:dyDescent="0.25">
      <c r="B60" s="2" t="s">
        <v>112</v>
      </c>
      <c r="C60" s="2">
        <v>0</v>
      </c>
      <c r="D60" s="2">
        <v>10000000</v>
      </c>
      <c r="E60" s="2"/>
      <c r="F60" s="2" t="e">
        <f>IF(Tabelle_ExterneDaten_112[[#This Row],[LegDataIdLU]]&lt;&gt;"",VLOOKUP(Tabelle_ExterneDaten_112[[#This Row],[LegDataIdLU]],LegDataIdLookup,2,FALSE),"")</f>
        <v>#N/A</v>
      </c>
    </row>
    <row r="61" spans="2:6" x14ac:dyDescent="0.25">
      <c r="B61" s="2" t="s">
        <v>113</v>
      </c>
      <c r="C61" s="2">
        <v>0</v>
      </c>
      <c r="D61" s="2">
        <v>10000000</v>
      </c>
      <c r="E61" s="2"/>
      <c r="F61" s="2" t="e">
        <f>IF(Tabelle_ExterneDaten_112[[#This Row],[LegDataIdLU]]&lt;&gt;"",VLOOKUP(Tabelle_ExterneDaten_112[[#This Row],[LegDataIdLU]],LegDataIdLookup,2,FALSE),"")</f>
        <v>#N/A</v>
      </c>
    </row>
    <row r="62" spans="2:6" x14ac:dyDescent="0.25">
      <c r="B62" s="2" t="s">
        <v>114</v>
      </c>
      <c r="C62" s="2">
        <v>0</v>
      </c>
      <c r="D62" s="2">
        <v>10000000</v>
      </c>
      <c r="E62" s="2"/>
      <c r="F62" s="2" t="e">
        <f>IF(Tabelle_ExterneDaten_112[[#This Row],[LegDataIdLU]]&lt;&gt;"",VLOOKUP(Tabelle_ExterneDaten_112[[#This Row],[LegDataIdLU]],LegDataIdLookup,2,FALSE),"")</f>
        <v>#N/A</v>
      </c>
    </row>
    <row r="63" spans="2:6" x14ac:dyDescent="0.25">
      <c r="B63" s="2" t="s">
        <v>115</v>
      </c>
      <c r="C63" s="2">
        <v>0</v>
      </c>
      <c r="D63" s="2">
        <v>10000000</v>
      </c>
      <c r="E63" s="2"/>
      <c r="F63" s="2" t="e">
        <f>IF(Tabelle_ExterneDaten_112[[#This Row],[LegDataIdLU]]&lt;&gt;"",VLOOKUP(Tabelle_ExterneDaten_112[[#This Row],[LegDataIdLU]],LegDataIdLookup,2,FALSE),"")</f>
        <v>#N/A</v>
      </c>
    </row>
    <row r="64" spans="2:6" x14ac:dyDescent="0.25">
      <c r="B64" s="2" t="s">
        <v>110</v>
      </c>
      <c r="C64" s="2">
        <v>0</v>
      </c>
      <c r="D64" s="2">
        <v>10000000</v>
      </c>
      <c r="E64" s="2"/>
      <c r="F64" s="2" t="e">
        <f>IF(Tabelle_ExterneDaten_112[[#This Row],[LegDataIdLU]]&lt;&gt;"",VLOOKUP(Tabelle_ExterneDaten_112[[#This Row],[LegDataIdLU]],LegDataIdLookup,2,FALSE),"")</f>
        <v>#N/A</v>
      </c>
    </row>
    <row r="65" spans="2:6" x14ac:dyDescent="0.25">
      <c r="B65" s="2" t="s">
        <v>111</v>
      </c>
      <c r="C65" s="2">
        <v>0</v>
      </c>
      <c r="D65" s="2">
        <v>10000000</v>
      </c>
      <c r="E65" s="2"/>
      <c r="F65" s="2" t="e">
        <f>IF(Tabelle_ExterneDaten_112[[#This Row],[LegDataIdLU]]&lt;&gt;"",VLOOKUP(Tabelle_ExterneDaten_112[[#This Row],[LegDataIdLU]],LegDataIdLookup,2,FALSE),"")</f>
        <v>#N/A</v>
      </c>
    </row>
    <row r="66" spans="2:6" x14ac:dyDescent="0.25">
      <c r="B66" s="2" t="s">
        <v>118</v>
      </c>
      <c r="C66" s="2">
        <v>0</v>
      </c>
      <c r="D66" s="2">
        <v>10000000</v>
      </c>
      <c r="E66" s="2"/>
      <c r="F66" s="2" t="e">
        <f>IF(Tabelle_ExterneDaten_112[[#This Row],[LegDataIdLU]]&lt;&gt;"",VLOOKUP(Tabelle_ExterneDaten_112[[#This Row],[LegDataIdLU]],LegDataIdLookup,2,FALSE),"")</f>
        <v>#N/A</v>
      </c>
    </row>
    <row r="67" spans="2:6" x14ac:dyDescent="0.25">
      <c r="B67" s="2" t="s">
        <v>119</v>
      </c>
      <c r="C67" s="2">
        <v>0</v>
      </c>
      <c r="D67" s="2">
        <v>10000000</v>
      </c>
      <c r="E67" s="2"/>
      <c r="F67" s="2" t="e">
        <f>IF(Tabelle_ExterneDaten_112[[#This Row],[LegDataIdLU]]&lt;&gt;"",VLOOKUP(Tabelle_ExterneDaten_112[[#This Row],[LegDataIdLU]],LegDataIdLookup,2,FALSE),"")</f>
        <v>#N/A</v>
      </c>
    </row>
    <row r="68" spans="2:6" x14ac:dyDescent="0.25">
      <c r="B68" s="2" t="s">
        <v>120</v>
      </c>
      <c r="C68" s="2">
        <v>0</v>
      </c>
      <c r="D68" s="2">
        <v>10000000</v>
      </c>
      <c r="E68" s="2"/>
      <c r="F68" s="2" t="e">
        <f>IF(Tabelle_ExterneDaten_112[[#This Row],[LegDataIdLU]]&lt;&gt;"",VLOOKUP(Tabelle_ExterneDaten_112[[#This Row],[LegDataIdLU]],LegDataIdLookup,2,FALSE),"")</f>
        <v>#N/A</v>
      </c>
    </row>
    <row r="69" spans="2:6" x14ac:dyDescent="0.25">
      <c r="B69" s="2" t="s">
        <v>121</v>
      </c>
      <c r="C69" s="2">
        <v>0</v>
      </c>
      <c r="D69" s="2">
        <v>10000000</v>
      </c>
      <c r="E69" s="2"/>
      <c r="F69" s="2" t="e">
        <f>IF(Tabelle_ExterneDaten_112[[#This Row],[LegDataIdLU]]&lt;&gt;"",VLOOKUP(Tabelle_ExterneDaten_112[[#This Row],[LegDataIdLU]],LegDataIdLookup,2,FALSE),"")</f>
        <v>#N/A</v>
      </c>
    </row>
    <row r="70" spans="2:6" x14ac:dyDescent="0.25">
      <c r="B70" s="2" t="s">
        <v>116</v>
      </c>
      <c r="C70" s="2">
        <v>0</v>
      </c>
      <c r="D70" s="2">
        <v>10000000</v>
      </c>
      <c r="E70" s="2"/>
      <c r="F70" s="2" t="e">
        <f>IF(Tabelle_ExterneDaten_112[[#This Row],[LegDataIdLU]]&lt;&gt;"",VLOOKUP(Tabelle_ExterneDaten_112[[#This Row],[LegDataIdLU]],LegDataIdLookup,2,FALSE),"")</f>
        <v>#N/A</v>
      </c>
    </row>
    <row r="71" spans="2:6" x14ac:dyDescent="0.25">
      <c r="B71" s="2" t="s">
        <v>117</v>
      </c>
      <c r="C71" s="2">
        <v>0</v>
      </c>
      <c r="D71" s="2">
        <v>10000000</v>
      </c>
      <c r="E71" s="2"/>
      <c r="F71" s="2" t="e">
        <f>IF(Tabelle_ExterneDaten_112[[#This Row],[LegDataIdLU]]&lt;&gt;"",VLOOKUP(Tabelle_ExterneDaten_112[[#This Row],[LegDataIdLU]],LegDataIdLookup,2,FALSE),"")</f>
        <v>#N/A</v>
      </c>
    </row>
    <row r="72" spans="2:6" x14ac:dyDescent="0.25">
      <c r="B72" s="2" t="s">
        <v>122</v>
      </c>
      <c r="C72" s="2">
        <v>0</v>
      </c>
      <c r="D72" s="2">
        <v>10000000</v>
      </c>
      <c r="E72" s="2"/>
      <c r="F72" s="2" t="e">
        <f>IF(Tabelle_ExterneDaten_112[[#This Row],[LegDataIdLU]]&lt;&gt;"",VLOOKUP(Tabelle_ExterneDaten_112[[#This Row],[LegDataIdLU]],LegDataIdLookup,2,FALSE),"")</f>
        <v>#N/A</v>
      </c>
    </row>
    <row r="73" spans="2:6" x14ac:dyDescent="0.25">
      <c r="B73" s="2" t="s">
        <v>123</v>
      </c>
      <c r="C73" s="2">
        <v>0</v>
      </c>
      <c r="D73" s="2">
        <v>11000000</v>
      </c>
      <c r="E73" s="2"/>
      <c r="F73" s="2" t="e">
        <f>IF(Tabelle_ExterneDaten_112[[#This Row],[LegDataIdLU]]&lt;&gt;"",VLOOKUP(Tabelle_ExterneDaten_112[[#This Row],[LegDataIdLU]],LegDataIdLookup,2,FALSE),"")</f>
        <v>#N/A</v>
      </c>
    </row>
    <row r="74" spans="2:6" x14ac:dyDescent="0.25">
      <c r="B74" s="2" t="s">
        <v>2</v>
      </c>
      <c r="C74" s="2">
        <v>0</v>
      </c>
      <c r="D74" s="2">
        <v>40000000</v>
      </c>
      <c r="E74" s="2"/>
      <c r="F74" s="2" t="e">
        <f>IF(Tabelle_ExterneDaten_112[[#This Row],[LegDataIdLU]]&lt;&gt;"",VLOOKUP(Tabelle_ExterneDaten_112[[#This Row],[LegDataIdLU]],LegDataIdLookup,2,FALSE),"")</f>
        <v>#N/A</v>
      </c>
    </row>
    <row r="75" spans="2:6" x14ac:dyDescent="0.25">
      <c r="B75" s="2" t="s">
        <v>3</v>
      </c>
      <c r="C75" s="2">
        <v>0</v>
      </c>
      <c r="D75" s="2">
        <v>40000000</v>
      </c>
      <c r="E75" s="2"/>
      <c r="F75" s="2" t="e">
        <f>IF(Tabelle_ExterneDaten_112[[#This Row],[LegDataIdLU]]&lt;&gt;"",VLOOKUP(Tabelle_ExterneDaten_112[[#This Row],[LegDataIdLU]],LegDataIdLookup,2,FALSE),"")</f>
        <v>#N/A</v>
      </c>
    </row>
    <row r="76" spans="2:6" x14ac:dyDescent="0.25">
      <c r="B76" s="2" t="s">
        <v>6</v>
      </c>
      <c r="C76" s="2">
        <v>0</v>
      </c>
      <c r="D76" s="2">
        <v>50000000</v>
      </c>
      <c r="E76" s="2"/>
      <c r="F76" s="2" t="e">
        <f>IF(Tabelle_ExterneDaten_112[[#This Row],[LegDataIdLU]]&lt;&gt;"",VLOOKUP(Tabelle_ExterneDaten_112[[#This Row],[LegDataIdLU]],LegDataIdLookup,2,FALSE),"")</f>
        <v>#N/A</v>
      </c>
    </row>
    <row r="77" spans="2:6" x14ac:dyDescent="0.25">
      <c r="B77" s="2" t="s">
        <v>7</v>
      </c>
      <c r="C77" s="2">
        <v>0</v>
      </c>
      <c r="D77" s="2">
        <v>50000000</v>
      </c>
      <c r="E77" s="2"/>
      <c r="F77" s="2" t="e">
        <f>IF(Tabelle_ExterneDaten_112[[#This Row],[LegDataIdLU]]&lt;&gt;"",VLOOKUP(Tabelle_ExterneDaten_112[[#This Row],[LegDataIdLU]],LegDataIdLookup,2,FALSE),"")</f>
        <v>#N/A</v>
      </c>
    </row>
    <row r="78" spans="2:6" x14ac:dyDescent="0.25">
      <c r="B78" s="2" t="s">
        <v>4</v>
      </c>
      <c r="C78" s="2">
        <v>0</v>
      </c>
      <c r="D78" s="2">
        <v>30000000</v>
      </c>
      <c r="E78" s="2"/>
      <c r="F78" s="2" t="e">
        <f>IF(Tabelle_ExterneDaten_112[[#This Row],[LegDataIdLU]]&lt;&gt;"",VLOOKUP(Tabelle_ExterneDaten_112[[#This Row],[LegDataIdLU]],LegDataIdLookup,2,FALSE),"")</f>
        <v>#N/A</v>
      </c>
    </row>
    <row r="79" spans="2:6" x14ac:dyDescent="0.25">
      <c r="B79" s="2" t="s">
        <v>5</v>
      </c>
      <c r="C79" s="2">
        <v>0</v>
      </c>
      <c r="D79" s="2">
        <v>30000000</v>
      </c>
      <c r="E79" s="2"/>
      <c r="F79" s="2" t="e">
        <f>IF(Tabelle_ExterneDaten_112[[#This Row],[LegDataIdLU]]&lt;&gt;"",VLOOKUP(Tabelle_ExterneDaten_112[[#This Row],[LegDataIdLU]],LegDataIdLookup,2,FALSE),"")</f>
        <v>#N/A</v>
      </c>
    </row>
    <row r="80" spans="2:6" x14ac:dyDescent="0.25">
      <c r="B80" s="2" t="s">
        <v>8</v>
      </c>
      <c r="C80" s="2">
        <v>0</v>
      </c>
      <c r="D80" s="2">
        <v>10000000</v>
      </c>
      <c r="E80" s="2"/>
      <c r="F80" s="2" t="e">
        <f>IF(Tabelle_ExterneDaten_112[[#This Row],[LegDataIdLU]]&lt;&gt;"",VLOOKUP(Tabelle_ExterneDaten_112[[#This Row],[LegDataIdLU]],LegDataIdLookup,2,FALSE),"")</f>
        <v>#N/A</v>
      </c>
    </row>
    <row r="81" spans="2:6" x14ac:dyDescent="0.25">
      <c r="B81" s="2" t="s">
        <v>9</v>
      </c>
      <c r="C81" s="2">
        <v>0</v>
      </c>
      <c r="D81" s="2">
        <v>10000000</v>
      </c>
      <c r="E81" s="2"/>
      <c r="F81" s="2" t="e">
        <f>IF(Tabelle_ExterneDaten_112[[#This Row],[LegDataIdLU]]&lt;&gt;"",VLOOKUP(Tabelle_ExterneDaten_112[[#This Row],[LegDataIdLU]],LegDataIdLookup,2,FALSE),"")</f>
        <v>#N/A</v>
      </c>
    </row>
    <row r="82" spans="2:6" x14ac:dyDescent="0.25">
      <c r="B82" s="2" t="s">
        <v>26</v>
      </c>
      <c r="C82" s="2">
        <v>0</v>
      </c>
      <c r="D82" s="2">
        <v>10000000</v>
      </c>
      <c r="E82" s="2"/>
      <c r="F82" s="2" t="e">
        <f>IF(Tabelle_ExterneDaten_112[[#This Row],[LegDataIdLU]]&lt;&gt;"",VLOOKUP(Tabelle_ExterneDaten_112[[#This Row],[LegDataIdLU]],LegDataIdLookup,2,FALSE),"")</f>
        <v>#N/A</v>
      </c>
    </row>
    <row r="83" spans="2:6" x14ac:dyDescent="0.25">
      <c r="B83" s="2" t="s">
        <v>27</v>
      </c>
      <c r="C83" s="2">
        <v>0</v>
      </c>
      <c r="D83" s="2">
        <v>10000000</v>
      </c>
      <c r="E83" s="2"/>
      <c r="F83" s="2" t="e">
        <f>IF(Tabelle_ExterneDaten_112[[#This Row],[LegDataIdLU]]&lt;&gt;"",VLOOKUP(Tabelle_ExterneDaten_112[[#This Row],[LegDataIdLU]],LegDataIdLookup,2,FALSE),"")</f>
        <v>#N/A</v>
      </c>
    </row>
    <row r="84" spans="2:6" x14ac:dyDescent="0.25">
      <c r="B84" s="2" t="s">
        <v>15</v>
      </c>
      <c r="C84" s="2">
        <v>0</v>
      </c>
      <c r="D84" s="2">
        <v>100000000</v>
      </c>
      <c r="E84" s="2"/>
      <c r="F84" s="2" t="e">
        <f>IF(Tabelle_ExterneDaten_112[[#This Row],[LegDataIdLU]]&lt;&gt;"",VLOOKUP(Tabelle_ExterneDaten_112[[#This Row],[LegDataIdLU]],LegDataIdLookup,2,FALSE),"")</f>
        <v>#N/A</v>
      </c>
    </row>
    <row r="85" spans="2:6" x14ac:dyDescent="0.25">
      <c r="B85" s="2" t="s">
        <v>16</v>
      </c>
      <c r="C85" s="2">
        <v>0</v>
      </c>
      <c r="D85" s="2">
        <v>88312931.569999993</v>
      </c>
      <c r="E85" s="2"/>
      <c r="F85" s="2" t="e">
        <f>IF(Tabelle_ExterneDaten_112[[#This Row],[LegDataIdLU]]&lt;&gt;"",VLOOKUP(Tabelle_ExterneDaten_112[[#This Row],[LegDataIdLU]],LegDataIdLookup,2,FALSE),"")</f>
        <v>#N/A</v>
      </c>
    </row>
    <row r="86" spans="2:6" x14ac:dyDescent="0.25">
      <c r="B86" s="2" t="s">
        <v>17</v>
      </c>
      <c r="C86" s="2">
        <v>0</v>
      </c>
      <c r="D86" s="2">
        <v>100000000</v>
      </c>
      <c r="E86" s="2"/>
      <c r="F86" s="2" t="e">
        <f>IF(Tabelle_ExterneDaten_112[[#This Row],[LegDataIdLU]]&lt;&gt;"",VLOOKUP(Tabelle_ExterneDaten_112[[#This Row],[LegDataIdLU]],LegDataIdLookup,2,FALSE),"")</f>
        <v>#N/A</v>
      </c>
    </row>
    <row r="87" spans="2:6" x14ac:dyDescent="0.25">
      <c r="B87" s="2" t="s">
        <v>18</v>
      </c>
      <c r="C87" s="2">
        <v>0</v>
      </c>
      <c r="D87" s="2">
        <v>88312931.569999993</v>
      </c>
      <c r="E87" s="2"/>
      <c r="F87" s="2" t="e">
        <f>IF(Tabelle_ExterneDaten_112[[#This Row],[LegDataIdLU]]&lt;&gt;"",VLOOKUP(Tabelle_ExterneDaten_112[[#This Row],[LegDataIdLU]],LegDataIdLookup,2,FALSE),"")</f>
        <v>#N/A</v>
      </c>
    </row>
    <row r="88" spans="2:6" x14ac:dyDescent="0.25">
      <c r="B88" s="2" t="s">
        <v>22</v>
      </c>
      <c r="C88" s="2">
        <v>0</v>
      </c>
      <c r="D88" s="2">
        <v>10000000</v>
      </c>
      <c r="E88" s="2"/>
      <c r="F88" s="2" t="e">
        <f>IF(Tabelle_ExterneDaten_112[[#This Row],[LegDataIdLU]]&lt;&gt;"",VLOOKUP(Tabelle_ExterneDaten_112[[#This Row],[LegDataIdLU]],LegDataIdLookup,2,FALSE),"")</f>
        <v>#N/A</v>
      </c>
    </row>
    <row r="89" spans="2:6" x14ac:dyDescent="0.25">
      <c r="B89" s="2" t="s">
        <v>23</v>
      </c>
      <c r="C89" s="2">
        <v>0</v>
      </c>
      <c r="D89" s="2">
        <v>10000000</v>
      </c>
      <c r="E89" s="2"/>
      <c r="F89" s="2" t="e">
        <f>IF(Tabelle_ExterneDaten_112[[#This Row],[LegDataIdLU]]&lt;&gt;"",VLOOKUP(Tabelle_ExterneDaten_112[[#This Row],[LegDataIdLU]],LegDataIdLookup,2,FALSE),"")</f>
        <v>#N/A</v>
      </c>
    </row>
    <row r="90" spans="2:6" x14ac:dyDescent="0.25">
      <c r="B90" s="2" t="s">
        <v>10</v>
      </c>
      <c r="C90" s="2">
        <v>0</v>
      </c>
      <c r="D90" s="2">
        <v>10000000</v>
      </c>
      <c r="E90" s="2"/>
      <c r="F90" s="2" t="e">
        <f>IF(Tabelle_ExterneDaten_112[[#This Row],[LegDataIdLU]]&lt;&gt;"",VLOOKUP(Tabelle_ExterneDaten_112[[#This Row],[LegDataIdLU]],LegDataIdLookup,2,FALSE),"")</f>
        <v>#N/A</v>
      </c>
    </row>
    <row r="91" spans="2:6" x14ac:dyDescent="0.25">
      <c r="B91" s="2" t="s">
        <v>11</v>
      </c>
      <c r="C91" s="2">
        <v>0</v>
      </c>
      <c r="D91" s="2">
        <v>10000000</v>
      </c>
      <c r="E91" s="2"/>
      <c r="F91" s="2" t="e">
        <f>IF(Tabelle_ExterneDaten_112[[#This Row],[LegDataIdLU]]&lt;&gt;"",VLOOKUP(Tabelle_ExterneDaten_112[[#This Row],[LegDataIdLU]],LegDataIdLookup,2,FALSE),"")</f>
        <v>#N/A</v>
      </c>
    </row>
    <row r="92" spans="2:6" x14ac:dyDescent="0.25">
      <c r="B92" s="2" t="s">
        <v>14</v>
      </c>
      <c r="C92" s="2">
        <v>0</v>
      </c>
      <c r="D92" s="2">
        <v>1000000</v>
      </c>
      <c r="E92" s="2"/>
      <c r="F92" s="2" t="e">
        <f>IF(Tabelle_ExterneDaten_112[[#This Row],[LegDataIdLU]]&lt;&gt;"",VLOOKUP(Tabelle_ExterneDaten_112[[#This Row],[LegDataIdLU]],LegDataIdLookup,2,FALSE),"")</f>
        <v>#N/A</v>
      </c>
    </row>
    <row r="93" spans="2:6" x14ac:dyDescent="0.25">
      <c r="B93" s="2" t="s">
        <v>25</v>
      </c>
      <c r="C93" s="2">
        <v>0</v>
      </c>
      <c r="D93" s="2">
        <v>1000000</v>
      </c>
      <c r="E93" s="2"/>
      <c r="F93" s="2" t="e">
        <f>IF(Tabelle_ExterneDaten_112[[#This Row],[LegDataIdLU]]&lt;&gt;"",VLOOKUP(Tabelle_ExterneDaten_112[[#This Row],[LegDataIdLU]],LegDataIdLookup,2,FALSE),"")</f>
        <v>#N/A</v>
      </c>
    </row>
    <row r="94" spans="2:6" x14ac:dyDescent="0.25">
      <c r="B94" s="2" t="s">
        <v>13</v>
      </c>
      <c r="C94" s="2">
        <v>0</v>
      </c>
      <c r="D94" s="2">
        <v>1000000</v>
      </c>
      <c r="E94" s="2"/>
      <c r="F94" s="2" t="e">
        <f>IF(Tabelle_ExterneDaten_112[[#This Row],[LegDataIdLU]]&lt;&gt;"",VLOOKUP(Tabelle_ExterneDaten_112[[#This Row],[LegDataIdLU]],LegDataIdLookup,2,FALSE),"")</f>
        <v>#N/A</v>
      </c>
    </row>
    <row r="95" spans="2:6" x14ac:dyDescent="0.25">
      <c r="B95" s="2" t="s">
        <v>24</v>
      </c>
      <c r="C95" s="2">
        <v>0</v>
      </c>
      <c r="D95" s="2">
        <v>1000000</v>
      </c>
      <c r="E95" s="2"/>
      <c r="F95" s="2" t="e">
        <f>IF(Tabelle_ExterneDaten_112[[#This Row],[LegDataIdLU]]&lt;&gt;"",VLOOKUP(Tabelle_ExterneDaten_112[[#This Row],[LegDataIdLU]],LegDataIdLookup,2,FALSE),"")</f>
        <v>#N/A</v>
      </c>
    </row>
    <row r="96" spans="2:6" x14ac:dyDescent="0.25">
      <c r="B96" s="2" t="s">
        <v>12</v>
      </c>
      <c r="C96" s="2">
        <v>0</v>
      </c>
      <c r="D96" s="2">
        <v>10000000</v>
      </c>
      <c r="E96" s="2"/>
      <c r="F96" s="2" t="e">
        <f>IF(Tabelle_ExterneDaten_112[[#This Row],[LegDataIdLU]]&lt;&gt;"",VLOOKUP(Tabelle_ExterneDaten_112[[#This Row],[LegDataIdLU]],LegDataIdLookup,2,FALSE),"")</f>
        <v>#N/A</v>
      </c>
    </row>
    <row r="97" spans="2:6" x14ac:dyDescent="0.25">
      <c r="B97" s="2" t="s">
        <v>20</v>
      </c>
      <c r="C97" s="2">
        <v>0</v>
      </c>
      <c r="D97" s="2">
        <v>10000000</v>
      </c>
      <c r="E97" s="2"/>
      <c r="F97" s="2" t="e">
        <f>IF(Tabelle_ExterneDaten_112[[#This Row],[LegDataIdLU]]&lt;&gt;"",VLOOKUP(Tabelle_ExterneDaten_112[[#This Row],[LegDataIdLU]],LegDataIdLookup,2,FALSE),"")</f>
        <v>#N/A</v>
      </c>
    </row>
    <row r="98" spans="2:6" x14ac:dyDescent="0.25">
      <c r="B98" s="2" t="s">
        <v>21</v>
      </c>
      <c r="C98" s="2">
        <v>0</v>
      </c>
      <c r="D98" s="2">
        <v>10000000</v>
      </c>
      <c r="E98" s="2"/>
      <c r="F98" s="2" t="e">
        <f>IF(Tabelle_ExterneDaten_112[[#This Row],[LegDataIdLU]]&lt;&gt;"",VLOOKUP(Tabelle_ExterneDaten_112[[#This Row],[LegDataIdLU]],LegDataIdLookup,2,FALSE),"")</f>
        <v>#N/A</v>
      </c>
    </row>
    <row r="99" spans="2:6" x14ac:dyDescent="0.25">
      <c r="B99" s="2" t="s">
        <v>28</v>
      </c>
      <c r="C99" s="2">
        <v>0</v>
      </c>
      <c r="D99" s="2">
        <v>10000000</v>
      </c>
      <c r="E99" s="2"/>
      <c r="F99" s="2" t="e">
        <f>IF(Tabelle_ExterneDaten_112[[#This Row],[LegDataIdLU]]&lt;&gt;"",VLOOKUP(Tabelle_ExterneDaten_112[[#This Row],[LegDataIdLU]],LegDataIdLookup,2,FALSE),"")</f>
        <v>#N/A</v>
      </c>
    </row>
    <row r="100" spans="2:6" x14ac:dyDescent="0.25">
      <c r="B100" s="2" t="s">
        <v>29</v>
      </c>
      <c r="C100" s="2">
        <v>0</v>
      </c>
      <c r="D100" s="2">
        <v>10000000</v>
      </c>
      <c r="E100" s="2"/>
      <c r="F100" s="2" t="e">
        <f>IF(Tabelle_ExterneDaten_112[[#This Row],[LegDataIdLU]]&lt;&gt;"",VLOOKUP(Tabelle_ExterneDaten_112[[#This Row],[LegDataIdLU]],LegDataIdLookup,2,FALSE),"")</f>
        <v>#N/A</v>
      </c>
    </row>
    <row r="101" spans="2:6" x14ac:dyDescent="0.25">
      <c r="B101" s="2" t="s">
        <v>19</v>
      </c>
      <c r="C101" s="2">
        <v>0</v>
      </c>
      <c r="D101" s="2">
        <v>10000000</v>
      </c>
      <c r="E101" s="2"/>
      <c r="F101" s="2" t="e">
        <f>IF(Tabelle_ExterneDaten_112[[#This Row],[LegDataIdLU]]&lt;&gt;"",VLOOKUP(Tabelle_ExterneDaten_112[[#This Row],[LegDataIdLU]],LegDataIdLookup,2,FALSE),"")</f>
        <v>#N/A</v>
      </c>
    </row>
    <row r="102" spans="2:6" x14ac:dyDescent="0.25">
      <c r="B102" s="2" t="s">
        <v>30</v>
      </c>
      <c r="C102" s="2">
        <v>0</v>
      </c>
      <c r="D102" s="2">
        <v>10000000</v>
      </c>
      <c r="E102" s="2"/>
      <c r="F102" s="2" t="e">
        <f>IF(Tabelle_ExterneDaten_112[[#This Row],[LegDataIdLU]]&lt;&gt;"",VLOOKUP(Tabelle_ExterneDaten_112[[#This Row],[LegDataIdLU]],LegDataIdLookup,2,FALSE),"")</f>
        <v>#N/A</v>
      </c>
    </row>
    <row r="103" spans="2:6" x14ac:dyDescent="0.25">
      <c r="B103" s="2" t="s">
        <v>31</v>
      </c>
      <c r="C103" s="2">
        <v>0</v>
      </c>
      <c r="D103" s="2">
        <v>10000000</v>
      </c>
      <c r="E103" s="2"/>
      <c r="F103" s="2" t="e">
        <f>IF(Tabelle_ExterneDaten_112[[#This Row],[LegDataIdLU]]&lt;&gt;"",VLOOKUP(Tabelle_ExterneDaten_112[[#This Row],[LegDataIdLU]],LegDataIdLookup,2,FALSE),"")</f>
        <v>#N/A</v>
      </c>
    </row>
    <row r="104" spans="2:6" x14ac:dyDescent="0.25">
      <c r="B104" s="2" t="s">
        <v>32</v>
      </c>
      <c r="C104" s="2">
        <v>0</v>
      </c>
      <c r="D104" s="2">
        <v>10000000</v>
      </c>
      <c r="E104" s="2"/>
      <c r="F104" s="2" t="e">
        <f>IF(Tabelle_ExterneDaten_112[[#This Row],[LegDataIdLU]]&lt;&gt;"",VLOOKUP(Tabelle_ExterneDaten_112[[#This Row],[LegDataIdLU]],LegDataIdLookup,2,FALSE),"")</f>
        <v>#N/A</v>
      </c>
    </row>
    <row r="105" spans="2:6" x14ac:dyDescent="0.25">
      <c r="B105" s="2" t="s">
        <v>33</v>
      </c>
      <c r="C105" s="2">
        <v>0</v>
      </c>
      <c r="D105" s="2">
        <v>10000000</v>
      </c>
      <c r="E105" s="2"/>
      <c r="F105" s="2" t="e">
        <f>IF(Tabelle_ExterneDaten_112[[#This Row],[LegDataIdLU]]&lt;&gt;"",VLOOKUP(Tabelle_ExterneDaten_112[[#This Row],[LegDataIdLU]],LegDataIdLookup,2,FALSE),"")</f>
        <v>#N/A</v>
      </c>
    </row>
    <row r="106" spans="2:6" x14ac:dyDescent="0.25">
      <c r="B106" s="2" t="s">
        <v>34</v>
      </c>
      <c r="C106" s="2">
        <v>0</v>
      </c>
      <c r="D106" s="2">
        <v>10000000</v>
      </c>
      <c r="E106" s="2"/>
      <c r="F106" s="2" t="e">
        <f>IF(Tabelle_ExterneDaten_112[[#This Row],[LegDataIdLU]]&lt;&gt;"",VLOOKUP(Tabelle_ExterneDaten_112[[#This Row],[LegDataIdLU]],LegDataIdLookup,2,FALSE),"")</f>
        <v>#N/A</v>
      </c>
    </row>
    <row r="107" spans="2:6" x14ac:dyDescent="0.25">
      <c r="B107" s="2" t="s">
        <v>41</v>
      </c>
      <c r="C107" s="2">
        <v>0</v>
      </c>
      <c r="D107" s="2">
        <v>10000000</v>
      </c>
      <c r="E107" s="2"/>
      <c r="F107" s="2" t="e">
        <f>IF(Tabelle_ExterneDaten_112[[#This Row],[LegDataIdLU]]&lt;&gt;"",VLOOKUP(Tabelle_ExterneDaten_112[[#This Row],[LegDataIdLU]],LegDataIdLookup,2,FALSE),"")</f>
        <v>#N/A</v>
      </c>
    </row>
    <row r="108" spans="2:6" x14ac:dyDescent="0.25">
      <c r="B108" s="2" t="s">
        <v>44</v>
      </c>
      <c r="C108" s="2">
        <v>0</v>
      </c>
      <c r="D108" s="2">
        <v>10000000</v>
      </c>
      <c r="E108" s="2"/>
      <c r="F108" s="2" t="e">
        <f>IF(Tabelle_ExterneDaten_112[[#This Row],[LegDataIdLU]]&lt;&gt;"",VLOOKUP(Tabelle_ExterneDaten_112[[#This Row],[LegDataIdLU]],LegDataIdLookup,2,FALSE),"")</f>
        <v>#N/A</v>
      </c>
    </row>
    <row r="109" spans="2:6" x14ac:dyDescent="0.25">
      <c r="B109" s="2" t="s">
        <v>42</v>
      </c>
      <c r="C109" s="2">
        <v>0</v>
      </c>
      <c r="D109" s="2">
        <v>10000000</v>
      </c>
      <c r="E109" s="2"/>
      <c r="F109" s="2" t="e">
        <f>IF(Tabelle_ExterneDaten_112[[#This Row],[LegDataIdLU]]&lt;&gt;"",VLOOKUP(Tabelle_ExterneDaten_112[[#This Row],[LegDataIdLU]],LegDataIdLookup,2,FALSE),"")</f>
        <v>#N/A</v>
      </c>
    </row>
    <row r="110" spans="2:6" x14ac:dyDescent="0.25">
      <c r="B110" s="2" t="s">
        <v>43</v>
      </c>
      <c r="C110" s="2">
        <v>0</v>
      </c>
      <c r="D110" s="2">
        <v>10000000</v>
      </c>
      <c r="E110" s="2"/>
      <c r="F110" s="2" t="e">
        <f>IF(Tabelle_ExterneDaten_112[[#This Row],[LegDataIdLU]]&lt;&gt;"",VLOOKUP(Tabelle_ExterneDaten_112[[#This Row],[LegDataIdLU]],LegDataIdLookup,2,FALSE),"")</f>
        <v>#N/A</v>
      </c>
    </row>
    <row r="111" spans="2:6" x14ac:dyDescent="0.25">
      <c r="B111" s="2" t="s">
        <v>36</v>
      </c>
      <c r="C111" s="2">
        <v>0</v>
      </c>
      <c r="D111" s="2">
        <v>10000000</v>
      </c>
      <c r="E111" s="2"/>
      <c r="F111" s="2" t="e">
        <f>IF(Tabelle_ExterneDaten_112[[#This Row],[LegDataIdLU]]&lt;&gt;"",VLOOKUP(Tabelle_ExterneDaten_112[[#This Row],[LegDataIdLU]],LegDataIdLookup,2,FALSE),"")</f>
        <v>#N/A</v>
      </c>
    </row>
    <row r="112" spans="2:6" x14ac:dyDescent="0.25">
      <c r="B112" s="2" t="s">
        <v>39</v>
      </c>
      <c r="C112" s="2">
        <v>0</v>
      </c>
      <c r="D112" s="2">
        <v>10000000</v>
      </c>
      <c r="E112" s="2"/>
      <c r="F112" s="2" t="e">
        <f>IF(Tabelle_ExterneDaten_112[[#This Row],[LegDataIdLU]]&lt;&gt;"",VLOOKUP(Tabelle_ExterneDaten_112[[#This Row],[LegDataIdLU]],LegDataIdLookup,2,FALSE),"")</f>
        <v>#N/A</v>
      </c>
    </row>
    <row r="113" spans="2:6" x14ac:dyDescent="0.25">
      <c r="B113" s="2" t="s">
        <v>40</v>
      </c>
      <c r="C113" s="2">
        <v>0</v>
      </c>
      <c r="D113" s="2">
        <v>10000000</v>
      </c>
      <c r="E113" s="2"/>
      <c r="F113" s="2" t="e">
        <f>IF(Tabelle_ExterneDaten_112[[#This Row],[LegDataIdLU]]&lt;&gt;"",VLOOKUP(Tabelle_ExterneDaten_112[[#This Row],[LegDataIdLU]],LegDataIdLookup,2,FALSE),"")</f>
        <v>#N/A</v>
      </c>
    </row>
    <row r="114" spans="2:6" x14ac:dyDescent="0.25">
      <c r="B114" s="2" t="s">
        <v>35</v>
      </c>
      <c r="C114" s="2">
        <v>0</v>
      </c>
      <c r="D114" s="2">
        <v>10000000</v>
      </c>
      <c r="E114" s="2"/>
      <c r="F114" s="2" t="e">
        <f>IF(Tabelle_ExterneDaten_112[[#This Row],[LegDataIdLU]]&lt;&gt;"",VLOOKUP(Tabelle_ExterneDaten_112[[#This Row],[LegDataIdLU]],LegDataIdLookup,2,FALSE),"")</f>
        <v>#N/A</v>
      </c>
    </row>
    <row r="115" spans="2:6" x14ac:dyDescent="0.25">
      <c r="B115" s="2" t="s">
        <v>38</v>
      </c>
      <c r="C115" s="2">
        <v>0</v>
      </c>
      <c r="D115" s="2">
        <v>10000000</v>
      </c>
      <c r="E115" s="2"/>
      <c r="F115" s="2" t="e">
        <f>IF(Tabelle_ExterneDaten_112[[#This Row],[LegDataIdLU]]&lt;&gt;"",VLOOKUP(Tabelle_ExterneDaten_112[[#This Row],[LegDataIdLU]],LegDataIdLookup,2,FALSE),"")</f>
        <v>#N/A</v>
      </c>
    </row>
    <row r="116" spans="2:6" x14ac:dyDescent="0.25">
      <c r="B116" s="2" t="s">
        <v>37</v>
      </c>
      <c r="C116" s="2">
        <v>0</v>
      </c>
      <c r="D116" s="2">
        <v>10000000</v>
      </c>
      <c r="E116" s="2"/>
      <c r="F116" s="2" t="e">
        <f>IF(Tabelle_ExterneDaten_112[[#This Row],[LegDataIdLU]]&lt;&gt;"",VLOOKUP(Tabelle_ExterneDaten_112[[#This Row],[LegDataIdLU]],LegDataIdLookup,2,FALSE),"")</f>
        <v>#N/A</v>
      </c>
    </row>
    <row r="117" spans="2:6" x14ac:dyDescent="0.25">
      <c r="B117" s="2" t="s">
        <v>69</v>
      </c>
      <c r="C117" s="2">
        <v>0</v>
      </c>
      <c r="D117" s="2">
        <v>10000000</v>
      </c>
      <c r="E117" s="2"/>
      <c r="F117" s="2" t="e">
        <f>IF(Tabelle_ExterneDaten_112[[#This Row],[LegDataIdLU]]&lt;&gt;"",VLOOKUP(Tabelle_ExterneDaten_112[[#This Row],[LegDataIdLU]],LegDataIdLookup,2,FALSE),"")</f>
        <v>#N/A</v>
      </c>
    </row>
    <row r="118" spans="2:6" x14ac:dyDescent="0.25">
      <c r="B118" s="2" t="s">
        <v>70</v>
      </c>
      <c r="C118" s="2">
        <v>0</v>
      </c>
      <c r="D118" s="2">
        <v>10000000</v>
      </c>
      <c r="E118" s="2"/>
      <c r="F118" s="2" t="e">
        <f>IF(Tabelle_ExterneDaten_112[[#This Row],[LegDataIdLU]]&lt;&gt;"",VLOOKUP(Tabelle_ExterneDaten_112[[#This Row],[LegDataIdLU]],LegDataIdLookup,2,FALSE),"")</f>
        <v>#N/A</v>
      </c>
    </row>
    <row r="119" spans="2:6" x14ac:dyDescent="0.25">
      <c r="B119" s="2" t="s">
        <v>71</v>
      </c>
      <c r="C119" s="2">
        <v>0</v>
      </c>
      <c r="D119" s="2">
        <v>10000000</v>
      </c>
      <c r="E119" s="2"/>
      <c r="F119" s="2" t="e">
        <f>IF(Tabelle_ExterneDaten_112[[#This Row],[LegDataIdLU]]&lt;&gt;"",VLOOKUP(Tabelle_ExterneDaten_112[[#This Row],[LegDataIdLU]],LegDataIdLookup,2,FALSE),"")</f>
        <v>#N/A</v>
      </c>
    </row>
    <row r="120" spans="2:6" x14ac:dyDescent="0.25">
      <c r="B120" s="2" t="s">
        <v>72</v>
      </c>
      <c r="C120" s="2">
        <v>0</v>
      </c>
      <c r="D120" s="2">
        <v>100000000</v>
      </c>
      <c r="E120" s="2"/>
      <c r="F120" s="2" t="e">
        <f>IF(Tabelle_ExterneDaten_112[[#This Row],[LegDataIdLU]]&lt;&gt;"",VLOOKUP(Tabelle_ExterneDaten_112[[#This Row],[LegDataIdLU]],LegDataIdLookup,2,FALSE),"")</f>
        <v>#N/A</v>
      </c>
    </row>
    <row r="121" spans="2:6" x14ac:dyDescent="0.25">
      <c r="B121" s="2" t="s">
        <v>73</v>
      </c>
      <c r="C121" s="2">
        <v>0</v>
      </c>
      <c r="D121" s="2">
        <v>100000000</v>
      </c>
      <c r="E121" s="2"/>
      <c r="F121" s="2" t="e">
        <f>IF(Tabelle_ExterneDaten_112[[#This Row],[LegDataIdLU]]&lt;&gt;"",VLOOKUP(Tabelle_ExterneDaten_112[[#This Row],[LegDataIdLU]],LegDataIdLookup,2,FALSE),"")</f>
        <v>#N/A</v>
      </c>
    </row>
    <row r="122" spans="2:6" x14ac:dyDescent="0.25">
      <c r="B122" s="2" t="s">
        <v>74</v>
      </c>
      <c r="C122" s="2">
        <v>0</v>
      </c>
      <c r="D122" s="2">
        <v>100000000</v>
      </c>
      <c r="E122" s="2"/>
      <c r="F122" s="2" t="e">
        <f>IF(Tabelle_ExterneDaten_112[[#This Row],[LegDataIdLU]]&lt;&gt;"",VLOOKUP(Tabelle_ExterneDaten_112[[#This Row],[LegDataIdLU]],LegDataIdLookup,2,FALSE),"")</f>
        <v>#N/A</v>
      </c>
    </row>
    <row r="123" spans="2:6" x14ac:dyDescent="0.25">
      <c r="B123" s="2" t="s">
        <v>75</v>
      </c>
      <c r="C123" s="2">
        <v>0</v>
      </c>
      <c r="D123" s="2">
        <v>100000000</v>
      </c>
      <c r="E123" s="2"/>
      <c r="F123" s="2" t="e">
        <f>IF(Tabelle_ExterneDaten_112[[#This Row],[LegDataIdLU]]&lt;&gt;"",VLOOKUP(Tabelle_ExterneDaten_112[[#This Row],[LegDataIdLU]],LegDataIdLookup,2,FALSE),"")</f>
        <v>#N/A</v>
      </c>
    </row>
  </sheetData>
  <dataValidations count="1">
    <dataValidation type="list" allowBlank="1" showInputMessage="1" showErrorMessage="1" sqref="B2:B123" xr:uid="{48F13522-9CC1-42B6-980F-D23EFBDDE80E}">
      <formula1>OFFSET(LegDataIdLookup,0,0,,1)</formula1>
    </dataValidation>
  </dataValidations>
  <pageMargins left="0.7" right="0.7" top="0.78740157499999996" bottom="0.78740157499999996"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E7C12-AB59-4066-BEF3-CBA5A7DE22FF}">
  <dimension ref="A1:N1"/>
  <sheetViews>
    <sheetView workbookViewId="0"/>
  </sheetViews>
  <sheetFormatPr baseColWidth="10" defaultRowHeight="15" x14ac:dyDescent="0.25"/>
  <sheetData>
    <row r="1" spans="1:14" x14ac:dyDescent="0.25">
      <c r="A1" t="str">
        <f>_xll.DBListFetch(B1,"",TradeActionIdLookup)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'TA/Trade:'+T1.TradeId+'/'+Type TradeActionId,T1.Id FROM ORE.dbo.PortfolioTradeActions T1 ORDER BY TradeId</v>
      </c>
      <c r="B1" s="1" t="s">
        <v>436</v>
      </c>
      <c r="C1" t="str">
        <f>_xll.DBListFetch(D1,"",LegDataIdLookup)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'Trade:'+T1.TradeId+'/'+LegType+'/'+Currency+'/'+convert(varchar,T1.Id) LegDataId,T1.Id FROM ORE.dbo.PortfolioLegData T1 ORDER BY TradeId</v>
      </c>
      <c r="D1" s="1" t="s">
        <v>437</v>
      </c>
      <c r="E1" t="str">
        <f>_xll.DBListFetch(F1,"",CalendarLookup)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Calendar,T1.value FROM ORE.dbo.TypesCalendar T1 ORDER BY value</v>
      </c>
      <c r="F1" s="1" t="s">
        <v>438</v>
      </c>
      <c r="G1" t="str">
        <f>_xll.DBListFetch(H1,"",ConventionLookup)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Convention,T1.value FROM ORE.dbo.TypesBusinessDayConvention T1 ORDER BY value</v>
      </c>
      <c r="H1" s="1" t="s">
        <v>439</v>
      </c>
      <c r="I1" t="str">
        <f>_xll.DBListFetch(J1,"",TermConventionLookup)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TermConvention,T1.value FROM ORE.dbo.TypesBusinessDayConvention T1 ORDER BY value</v>
      </c>
      <c r="J1" s="1" t="s">
        <v>440</v>
      </c>
      <c r="K1" t="str">
        <f>_xll.DBListFetch(L1,"",RuleNameLookup)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RuleName,T1.value FROM ORE.dbo.TypesDateRule T1 ORDER BY value</v>
      </c>
      <c r="L1" s="1" t="s">
        <v>441</v>
      </c>
      <c r="M1" t="str">
        <f>_xll.DBListFetch(N1,"",EndOfMonthLookup)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EndOfMonth,T1.value FROM ORE.dbo.TypesBool T1 ORDER BY value</v>
      </c>
      <c r="N1" s="1" t="s">
        <v>442</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82F46-B2D2-4000-B86D-A77E5747EE24}">
  <dimension ref="A1:U12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5" max="15" width="35.7109375" hidden="1" customWidth="1"/>
    <col min="16" max="21" width="0" hidden="1" customWidth="1"/>
  </cols>
  <sheetData>
    <row r="1" spans="1:21" x14ac:dyDescent="0.25">
      <c r="A1" t="str">
        <f>_xll.DBSetQuery(A2,"",B1)</f>
        <v xml:space="preserve">Env:MSSQL, (last result:)Set OLEDB; ListObject to (bgQuery= False, ): SELECT T1.Id, 'TA/Trade:'+T3.TradeId+'/'+Type TradeActionIdLU, 'Trade:'+T4.TradeId+'/'+LegType+'/'+Currency+'/'+convert(varchar,T4.Id) LegDataIdLU, T1.StartDate, T1.EndDate, T1.Tenor, T8.value CalendarLU, T9.value ConventionLU, T10.value TermConventionLU, T11.value RuleNameLU, T12.value EndOfMonthLU, T1.FirstDate, T1.LastDate_x000D_
FROM ORE.dbo.PortfolioScheduleDataRules T1 LEFT JOIN _x000D_
ORE.dbo.PortfolioTradeActions T3 ON T1.TradeActionId = T3.Id INNER JOIN _x000D_
ORE.dbo.PortfolioLegData T4 ON T1.LegDataId = T4.Id INNER JOIN _x000D_
ORE.dbo.TypesCalendar T8 ON T1.Calendar = T8.value LEFT JOIN _x000D_
ORE.dbo.TypesBusinessDayConvention T9 ON T1.Convention = T9.value LEFT JOIN _x000D_
ORE.dbo.TypesBusinessDayConvention T10 ON T1.TermConvention = T10.value LEFT JOIN _x000D_
ORE.dbo.TypesDateRule T11 ON T1.RuleName = T11.value LEFT JOIN _x000D_
ORE.dbo.TypesBool T12 ON T1.EndOfMonth = T12.value_x000D_
</v>
      </c>
      <c r="B1" s="2" t="s">
        <v>400</v>
      </c>
      <c r="C1" s="2" t="s">
        <v>450</v>
      </c>
      <c r="D1" s="2" t="s">
        <v>124</v>
      </c>
      <c r="E1" s="2" t="s">
        <v>127</v>
      </c>
      <c r="F1" s="2" t="s">
        <v>354</v>
      </c>
      <c r="G1" s="2" t="s">
        <v>451</v>
      </c>
      <c r="H1" s="2" t="s">
        <v>452</v>
      </c>
      <c r="I1" s="2" t="s">
        <v>453</v>
      </c>
      <c r="J1" s="2" t="s">
        <v>454</v>
      </c>
      <c r="K1" s="2" t="s">
        <v>455</v>
      </c>
      <c r="L1" s="2" t="s">
        <v>456</v>
      </c>
      <c r="M1" s="2" t="s">
        <v>457</v>
      </c>
      <c r="N1" s="2" t="s">
        <v>458</v>
      </c>
      <c r="O1" s="2" t="s">
        <v>500</v>
      </c>
      <c r="P1" s="2" t="s">
        <v>128</v>
      </c>
      <c r="Q1" s="2" t="s">
        <v>501</v>
      </c>
      <c r="R1" s="2" t="s">
        <v>502</v>
      </c>
      <c r="S1" s="2" t="s">
        <v>503</v>
      </c>
      <c r="T1" s="2" t="s">
        <v>504</v>
      </c>
      <c r="U1" s="2" t="s">
        <v>505</v>
      </c>
    </row>
    <row r="2" spans="1:21" x14ac:dyDescent="0.25">
      <c r="A2" s="1" t="s">
        <v>443</v>
      </c>
      <c r="B2" s="3">
        <v>1000</v>
      </c>
      <c r="C2" s="3"/>
      <c r="D2" s="3" t="s">
        <v>45</v>
      </c>
      <c r="E2" s="3" t="s">
        <v>459</v>
      </c>
      <c r="F2" s="3" t="s">
        <v>460</v>
      </c>
      <c r="G2" s="3" t="s">
        <v>358</v>
      </c>
      <c r="H2" s="3" t="s">
        <v>444</v>
      </c>
      <c r="I2" s="3" t="s">
        <v>382</v>
      </c>
      <c r="J2" s="3" t="s">
        <v>382</v>
      </c>
      <c r="K2" s="3" t="s">
        <v>449</v>
      </c>
      <c r="L2" s="3"/>
      <c r="M2" s="3"/>
      <c r="N2" s="3"/>
      <c r="O2" s="3" t="str">
        <f>IF(Tabelle_ExterneDaten_113[[#This Row],[TradeActionIdLU]]&lt;&gt;"",VLOOKUP(Tabelle_ExterneDaten_113[[#This Row],[TradeActionIdLU]],TradeActionIdLookup,2,FALSE),"")</f>
        <v/>
      </c>
      <c r="P2" s="3" t="e">
        <f>IF(Tabelle_ExterneDaten_113[[#This Row],[LegDataIdLU]]&lt;&gt;"",VLOOKUP(Tabelle_ExterneDaten_113[[#This Row],[LegDataIdLU]],LegDataIdLookup,2,FALSE),"")</f>
        <v>#N/A</v>
      </c>
      <c r="Q2" s="3" t="e">
        <f>IF(Tabelle_ExterneDaten_113[[#This Row],[CalendarLU]]&lt;&gt;"",VLOOKUP(Tabelle_ExterneDaten_113[[#This Row],[CalendarLU]],CalendarLookup,2,FALSE),"")</f>
        <v>#N/A</v>
      </c>
      <c r="R2" s="3" t="e">
        <f>IF(Tabelle_ExterneDaten_113[[#This Row],[ConventionLU]]&lt;&gt;"",VLOOKUP(Tabelle_ExterneDaten_113[[#This Row],[ConventionLU]],ConventionLookup,2,FALSE),"")</f>
        <v>#N/A</v>
      </c>
      <c r="S2" s="3" t="e">
        <f>IF(Tabelle_ExterneDaten_113[[#This Row],[TermConventionLU]]&lt;&gt;"",VLOOKUP(Tabelle_ExterneDaten_113[[#This Row],[TermConventionLU]],TermConventionLookup,2,FALSE),"")</f>
        <v>#N/A</v>
      </c>
      <c r="T2" s="3" t="e">
        <f>IF(Tabelle_ExterneDaten_113[[#This Row],[RuleNameLU]]&lt;&gt;"",VLOOKUP(Tabelle_ExterneDaten_113[[#This Row],[RuleNameLU]],RuleNameLookup,2,FALSE),"")</f>
        <v>#N/A</v>
      </c>
      <c r="U2" s="3" t="str">
        <f>IF(Tabelle_ExterneDaten_113[[#This Row],[EndOfMonthLU]]&lt;&gt;"",VLOOKUP(Tabelle_ExterneDaten_113[[#This Row],[EndOfMonthLU]],EndOfMonthLookup,2,FALSE),"")</f>
        <v/>
      </c>
    </row>
    <row r="3" spans="1:21" x14ac:dyDescent="0.25">
      <c r="B3" s="2">
        <v>1001</v>
      </c>
      <c r="C3" s="2"/>
      <c r="D3" s="2" t="s">
        <v>46</v>
      </c>
      <c r="E3" s="2" t="s">
        <v>459</v>
      </c>
      <c r="F3" s="2" t="s">
        <v>460</v>
      </c>
      <c r="G3" s="2" t="s">
        <v>461</v>
      </c>
      <c r="H3" s="2" t="s">
        <v>444</v>
      </c>
      <c r="I3" s="2" t="s">
        <v>384</v>
      </c>
      <c r="J3" s="2" t="s">
        <v>384</v>
      </c>
      <c r="K3" s="2" t="s">
        <v>449</v>
      </c>
      <c r="L3" s="2"/>
      <c r="M3" s="2"/>
      <c r="N3" s="2"/>
      <c r="O3" s="2" t="str">
        <f>IF(Tabelle_ExterneDaten_113[[#This Row],[TradeActionIdLU]]&lt;&gt;"",VLOOKUP(Tabelle_ExterneDaten_113[[#This Row],[TradeActionIdLU]],TradeActionIdLookup,2,FALSE),"")</f>
        <v/>
      </c>
      <c r="P3" s="2" t="e">
        <f>IF(Tabelle_ExterneDaten_113[[#This Row],[LegDataIdLU]]&lt;&gt;"",VLOOKUP(Tabelle_ExterneDaten_113[[#This Row],[LegDataIdLU]],LegDataIdLookup,2,FALSE),"")</f>
        <v>#N/A</v>
      </c>
      <c r="Q3" s="2" t="e">
        <f>IF(Tabelle_ExterneDaten_113[[#This Row],[CalendarLU]]&lt;&gt;"",VLOOKUP(Tabelle_ExterneDaten_113[[#This Row],[CalendarLU]],CalendarLookup,2,FALSE),"")</f>
        <v>#N/A</v>
      </c>
      <c r="R3" s="2" t="e">
        <f>IF(Tabelle_ExterneDaten_113[[#This Row],[ConventionLU]]&lt;&gt;"",VLOOKUP(Tabelle_ExterneDaten_113[[#This Row],[ConventionLU]],ConventionLookup,2,FALSE),"")</f>
        <v>#N/A</v>
      </c>
      <c r="S3" s="2" t="e">
        <f>IF(Tabelle_ExterneDaten_113[[#This Row],[TermConventionLU]]&lt;&gt;"",VLOOKUP(Tabelle_ExterneDaten_113[[#This Row],[TermConventionLU]],TermConventionLookup,2,FALSE),"")</f>
        <v>#N/A</v>
      </c>
      <c r="T3" s="2" t="e">
        <f>IF(Tabelle_ExterneDaten_113[[#This Row],[RuleNameLU]]&lt;&gt;"",VLOOKUP(Tabelle_ExterneDaten_113[[#This Row],[RuleNameLU]],RuleNameLookup,2,FALSE),"")</f>
        <v>#N/A</v>
      </c>
      <c r="U3" s="2" t="str">
        <f>IF(Tabelle_ExterneDaten_113[[#This Row],[EndOfMonthLU]]&lt;&gt;"",VLOOKUP(Tabelle_ExterneDaten_113[[#This Row],[EndOfMonthLU]],EndOfMonthLookup,2,FALSE),"")</f>
        <v/>
      </c>
    </row>
    <row r="4" spans="1:21" x14ac:dyDescent="0.25">
      <c r="B4" s="2">
        <v>1002</v>
      </c>
      <c r="C4" s="2"/>
      <c r="D4" s="2" t="s">
        <v>47</v>
      </c>
      <c r="E4" s="2" t="s">
        <v>462</v>
      </c>
      <c r="F4" s="2" t="s">
        <v>460</v>
      </c>
      <c r="G4" s="2" t="s">
        <v>358</v>
      </c>
      <c r="H4" s="2" t="s">
        <v>444</v>
      </c>
      <c r="I4" s="2" t="s">
        <v>382</v>
      </c>
      <c r="J4" s="2" t="s">
        <v>382</v>
      </c>
      <c r="K4" s="2" t="s">
        <v>449</v>
      </c>
      <c r="L4" s="2"/>
      <c r="M4" s="2"/>
      <c r="N4" s="2"/>
      <c r="O4" s="2" t="str">
        <f>IF(Tabelle_ExterneDaten_113[[#This Row],[TradeActionIdLU]]&lt;&gt;"",VLOOKUP(Tabelle_ExterneDaten_113[[#This Row],[TradeActionIdLU]],TradeActionIdLookup,2,FALSE),"")</f>
        <v/>
      </c>
      <c r="P4" s="2" t="e">
        <f>IF(Tabelle_ExterneDaten_113[[#This Row],[LegDataIdLU]]&lt;&gt;"",VLOOKUP(Tabelle_ExterneDaten_113[[#This Row],[LegDataIdLU]],LegDataIdLookup,2,FALSE),"")</f>
        <v>#N/A</v>
      </c>
      <c r="Q4" s="2" t="e">
        <f>IF(Tabelle_ExterneDaten_113[[#This Row],[CalendarLU]]&lt;&gt;"",VLOOKUP(Tabelle_ExterneDaten_113[[#This Row],[CalendarLU]],CalendarLookup,2,FALSE),"")</f>
        <v>#N/A</v>
      </c>
      <c r="R4" s="2" t="e">
        <f>IF(Tabelle_ExterneDaten_113[[#This Row],[ConventionLU]]&lt;&gt;"",VLOOKUP(Tabelle_ExterneDaten_113[[#This Row],[ConventionLU]],ConventionLookup,2,FALSE),"")</f>
        <v>#N/A</v>
      </c>
      <c r="S4" s="2" t="e">
        <f>IF(Tabelle_ExterneDaten_113[[#This Row],[TermConventionLU]]&lt;&gt;"",VLOOKUP(Tabelle_ExterneDaten_113[[#This Row],[TermConventionLU]],TermConventionLookup,2,FALSE),"")</f>
        <v>#N/A</v>
      </c>
      <c r="T4" s="2" t="e">
        <f>IF(Tabelle_ExterneDaten_113[[#This Row],[RuleNameLU]]&lt;&gt;"",VLOOKUP(Tabelle_ExterneDaten_113[[#This Row],[RuleNameLU]],RuleNameLookup,2,FALSE),"")</f>
        <v>#N/A</v>
      </c>
      <c r="U4" s="2" t="str">
        <f>IF(Tabelle_ExterneDaten_113[[#This Row],[EndOfMonthLU]]&lt;&gt;"",VLOOKUP(Tabelle_ExterneDaten_113[[#This Row],[EndOfMonthLU]],EndOfMonthLookup,2,FALSE),"")</f>
        <v/>
      </c>
    </row>
    <row r="5" spans="1:21" x14ac:dyDescent="0.25">
      <c r="B5" s="2">
        <v>1003</v>
      </c>
      <c r="C5" s="2"/>
      <c r="D5" s="2" t="s">
        <v>48</v>
      </c>
      <c r="E5" s="2" t="s">
        <v>462</v>
      </c>
      <c r="F5" s="2" t="s">
        <v>460</v>
      </c>
      <c r="G5" s="2" t="s">
        <v>461</v>
      </c>
      <c r="H5" s="2" t="s">
        <v>444</v>
      </c>
      <c r="I5" s="2" t="s">
        <v>384</v>
      </c>
      <c r="J5" s="2" t="s">
        <v>384</v>
      </c>
      <c r="K5" s="2" t="s">
        <v>449</v>
      </c>
      <c r="L5" s="2"/>
      <c r="M5" s="2"/>
      <c r="N5" s="2"/>
      <c r="O5" s="2" t="str">
        <f>IF(Tabelle_ExterneDaten_113[[#This Row],[TradeActionIdLU]]&lt;&gt;"",VLOOKUP(Tabelle_ExterneDaten_113[[#This Row],[TradeActionIdLU]],TradeActionIdLookup,2,FALSE),"")</f>
        <v/>
      </c>
      <c r="P5" s="2" t="e">
        <f>IF(Tabelle_ExterneDaten_113[[#This Row],[LegDataIdLU]]&lt;&gt;"",VLOOKUP(Tabelle_ExterneDaten_113[[#This Row],[LegDataIdLU]],LegDataIdLookup,2,FALSE),"")</f>
        <v>#N/A</v>
      </c>
      <c r="Q5" s="2" t="e">
        <f>IF(Tabelle_ExterneDaten_113[[#This Row],[CalendarLU]]&lt;&gt;"",VLOOKUP(Tabelle_ExterneDaten_113[[#This Row],[CalendarLU]],CalendarLookup,2,FALSE),"")</f>
        <v>#N/A</v>
      </c>
      <c r="R5" s="2" t="e">
        <f>IF(Tabelle_ExterneDaten_113[[#This Row],[ConventionLU]]&lt;&gt;"",VLOOKUP(Tabelle_ExterneDaten_113[[#This Row],[ConventionLU]],ConventionLookup,2,FALSE),"")</f>
        <v>#N/A</v>
      </c>
      <c r="S5" s="2" t="e">
        <f>IF(Tabelle_ExterneDaten_113[[#This Row],[TermConventionLU]]&lt;&gt;"",VLOOKUP(Tabelle_ExterneDaten_113[[#This Row],[TermConventionLU]],TermConventionLookup,2,FALSE),"")</f>
        <v>#N/A</v>
      </c>
      <c r="T5" s="2" t="e">
        <f>IF(Tabelle_ExterneDaten_113[[#This Row],[RuleNameLU]]&lt;&gt;"",VLOOKUP(Tabelle_ExterneDaten_113[[#This Row],[RuleNameLU]],RuleNameLookup,2,FALSE),"")</f>
        <v>#N/A</v>
      </c>
      <c r="U5" s="2" t="str">
        <f>IF(Tabelle_ExterneDaten_113[[#This Row],[EndOfMonthLU]]&lt;&gt;"",VLOOKUP(Tabelle_ExterneDaten_113[[#This Row],[EndOfMonthLU]],EndOfMonthLookup,2,FALSE),"")</f>
        <v/>
      </c>
    </row>
    <row r="6" spans="1:21" x14ac:dyDescent="0.25">
      <c r="B6" s="2">
        <v>1004</v>
      </c>
      <c r="C6" s="2"/>
      <c r="D6" s="2" t="s">
        <v>61</v>
      </c>
      <c r="E6" s="2" t="s">
        <v>463</v>
      </c>
      <c r="F6" s="2" t="s">
        <v>460</v>
      </c>
      <c r="G6" s="2" t="s">
        <v>358</v>
      </c>
      <c r="H6" s="2" t="s">
        <v>444</v>
      </c>
      <c r="I6" s="2" t="s">
        <v>382</v>
      </c>
      <c r="J6" s="2" t="s">
        <v>382</v>
      </c>
      <c r="K6" s="2" t="s">
        <v>449</v>
      </c>
      <c r="L6" s="2"/>
      <c r="M6" s="2"/>
      <c r="N6" s="2"/>
      <c r="O6" s="2" t="str">
        <f>IF(Tabelle_ExterneDaten_113[[#This Row],[TradeActionIdLU]]&lt;&gt;"",VLOOKUP(Tabelle_ExterneDaten_113[[#This Row],[TradeActionIdLU]],TradeActionIdLookup,2,FALSE),"")</f>
        <v/>
      </c>
      <c r="P6" s="2" t="e">
        <f>IF(Tabelle_ExterneDaten_113[[#This Row],[LegDataIdLU]]&lt;&gt;"",VLOOKUP(Tabelle_ExterneDaten_113[[#This Row],[LegDataIdLU]],LegDataIdLookup,2,FALSE),"")</f>
        <v>#N/A</v>
      </c>
      <c r="Q6" s="2" t="e">
        <f>IF(Tabelle_ExterneDaten_113[[#This Row],[CalendarLU]]&lt;&gt;"",VLOOKUP(Tabelle_ExterneDaten_113[[#This Row],[CalendarLU]],CalendarLookup,2,FALSE),"")</f>
        <v>#N/A</v>
      </c>
      <c r="R6" s="2" t="e">
        <f>IF(Tabelle_ExterneDaten_113[[#This Row],[ConventionLU]]&lt;&gt;"",VLOOKUP(Tabelle_ExterneDaten_113[[#This Row],[ConventionLU]],ConventionLookup,2,FALSE),"")</f>
        <v>#N/A</v>
      </c>
      <c r="S6" s="2" t="e">
        <f>IF(Tabelle_ExterneDaten_113[[#This Row],[TermConventionLU]]&lt;&gt;"",VLOOKUP(Tabelle_ExterneDaten_113[[#This Row],[TermConventionLU]],TermConventionLookup,2,FALSE),"")</f>
        <v>#N/A</v>
      </c>
      <c r="T6" s="2" t="e">
        <f>IF(Tabelle_ExterneDaten_113[[#This Row],[RuleNameLU]]&lt;&gt;"",VLOOKUP(Tabelle_ExterneDaten_113[[#This Row],[RuleNameLU]],RuleNameLookup,2,FALSE),"")</f>
        <v>#N/A</v>
      </c>
      <c r="U6" s="2" t="str">
        <f>IF(Tabelle_ExterneDaten_113[[#This Row],[EndOfMonthLU]]&lt;&gt;"",VLOOKUP(Tabelle_ExterneDaten_113[[#This Row],[EndOfMonthLU]],EndOfMonthLookup,2,FALSE),"")</f>
        <v/>
      </c>
    </row>
    <row r="7" spans="1:21" x14ac:dyDescent="0.25">
      <c r="B7" s="2">
        <v>1005</v>
      </c>
      <c r="C7" s="2"/>
      <c r="D7" s="2" t="s">
        <v>62</v>
      </c>
      <c r="E7" s="2" t="s">
        <v>463</v>
      </c>
      <c r="F7" s="2" t="s">
        <v>460</v>
      </c>
      <c r="G7" s="2" t="s">
        <v>461</v>
      </c>
      <c r="H7" s="2" t="s">
        <v>444</v>
      </c>
      <c r="I7" s="2" t="s">
        <v>384</v>
      </c>
      <c r="J7" s="2" t="s">
        <v>384</v>
      </c>
      <c r="K7" s="2" t="s">
        <v>449</v>
      </c>
      <c r="L7" s="2"/>
      <c r="M7" s="2"/>
      <c r="N7" s="2"/>
      <c r="O7" s="2" t="str">
        <f>IF(Tabelle_ExterneDaten_113[[#This Row],[TradeActionIdLU]]&lt;&gt;"",VLOOKUP(Tabelle_ExterneDaten_113[[#This Row],[TradeActionIdLU]],TradeActionIdLookup,2,FALSE),"")</f>
        <v/>
      </c>
      <c r="P7" s="2" t="e">
        <f>IF(Tabelle_ExterneDaten_113[[#This Row],[LegDataIdLU]]&lt;&gt;"",VLOOKUP(Tabelle_ExterneDaten_113[[#This Row],[LegDataIdLU]],LegDataIdLookup,2,FALSE),"")</f>
        <v>#N/A</v>
      </c>
      <c r="Q7" s="2" t="e">
        <f>IF(Tabelle_ExterneDaten_113[[#This Row],[CalendarLU]]&lt;&gt;"",VLOOKUP(Tabelle_ExterneDaten_113[[#This Row],[CalendarLU]],CalendarLookup,2,FALSE),"")</f>
        <v>#N/A</v>
      </c>
      <c r="R7" s="2" t="e">
        <f>IF(Tabelle_ExterneDaten_113[[#This Row],[ConventionLU]]&lt;&gt;"",VLOOKUP(Tabelle_ExterneDaten_113[[#This Row],[ConventionLU]],ConventionLookup,2,FALSE),"")</f>
        <v>#N/A</v>
      </c>
      <c r="S7" s="2" t="e">
        <f>IF(Tabelle_ExterneDaten_113[[#This Row],[TermConventionLU]]&lt;&gt;"",VLOOKUP(Tabelle_ExterneDaten_113[[#This Row],[TermConventionLU]],TermConventionLookup,2,FALSE),"")</f>
        <v>#N/A</v>
      </c>
      <c r="T7" s="2" t="e">
        <f>IF(Tabelle_ExterneDaten_113[[#This Row],[RuleNameLU]]&lt;&gt;"",VLOOKUP(Tabelle_ExterneDaten_113[[#This Row],[RuleNameLU]],RuleNameLookup,2,FALSE),"")</f>
        <v>#N/A</v>
      </c>
      <c r="U7" s="2" t="str">
        <f>IF(Tabelle_ExterneDaten_113[[#This Row],[EndOfMonthLU]]&lt;&gt;"",VLOOKUP(Tabelle_ExterneDaten_113[[#This Row],[EndOfMonthLU]],EndOfMonthLookup,2,FALSE),"")</f>
        <v/>
      </c>
    </row>
    <row r="8" spans="1:21" x14ac:dyDescent="0.25">
      <c r="B8" s="2">
        <v>1006</v>
      </c>
      <c r="C8" s="2"/>
      <c r="D8" s="2" t="s">
        <v>63</v>
      </c>
      <c r="E8" s="2" t="s">
        <v>464</v>
      </c>
      <c r="F8" s="2" t="s">
        <v>460</v>
      </c>
      <c r="G8" s="2" t="s">
        <v>358</v>
      </c>
      <c r="H8" s="2" t="s">
        <v>444</v>
      </c>
      <c r="I8" s="2" t="s">
        <v>382</v>
      </c>
      <c r="J8" s="2" t="s">
        <v>382</v>
      </c>
      <c r="K8" s="2" t="s">
        <v>449</v>
      </c>
      <c r="L8" s="2"/>
      <c r="M8" s="2"/>
      <c r="N8" s="2"/>
      <c r="O8" s="2" t="str">
        <f>IF(Tabelle_ExterneDaten_113[[#This Row],[TradeActionIdLU]]&lt;&gt;"",VLOOKUP(Tabelle_ExterneDaten_113[[#This Row],[TradeActionIdLU]],TradeActionIdLookup,2,FALSE),"")</f>
        <v/>
      </c>
      <c r="P8" s="2" t="e">
        <f>IF(Tabelle_ExterneDaten_113[[#This Row],[LegDataIdLU]]&lt;&gt;"",VLOOKUP(Tabelle_ExterneDaten_113[[#This Row],[LegDataIdLU]],LegDataIdLookup,2,FALSE),"")</f>
        <v>#N/A</v>
      </c>
      <c r="Q8" s="2" t="e">
        <f>IF(Tabelle_ExterneDaten_113[[#This Row],[CalendarLU]]&lt;&gt;"",VLOOKUP(Tabelle_ExterneDaten_113[[#This Row],[CalendarLU]],CalendarLookup,2,FALSE),"")</f>
        <v>#N/A</v>
      </c>
      <c r="R8" s="2" t="e">
        <f>IF(Tabelle_ExterneDaten_113[[#This Row],[ConventionLU]]&lt;&gt;"",VLOOKUP(Tabelle_ExterneDaten_113[[#This Row],[ConventionLU]],ConventionLookup,2,FALSE),"")</f>
        <v>#N/A</v>
      </c>
      <c r="S8" s="2" t="e">
        <f>IF(Tabelle_ExterneDaten_113[[#This Row],[TermConventionLU]]&lt;&gt;"",VLOOKUP(Tabelle_ExterneDaten_113[[#This Row],[TermConventionLU]],TermConventionLookup,2,FALSE),"")</f>
        <v>#N/A</v>
      </c>
      <c r="T8" s="2" t="e">
        <f>IF(Tabelle_ExterneDaten_113[[#This Row],[RuleNameLU]]&lt;&gt;"",VLOOKUP(Tabelle_ExterneDaten_113[[#This Row],[RuleNameLU]],RuleNameLookup,2,FALSE),"")</f>
        <v>#N/A</v>
      </c>
      <c r="U8" s="2" t="str">
        <f>IF(Tabelle_ExterneDaten_113[[#This Row],[EndOfMonthLU]]&lt;&gt;"",VLOOKUP(Tabelle_ExterneDaten_113[[#This Row],[EndOfMonthLU]],EndOfMonthLookup,2,FALSE),"")</f>
        <v/>
      </c>
    </row>
    <row r="9" spans="1:21" x14ac:dyDescent="0.25">
      <c r="B9" s="2">
        <v>1007</v>
      </c>
      <c r="C9" s="2"/>
      <c r="D9" s="2" t="s">
        <v>64</v>
      </c>
      <c r="E9" s="2" t="s">
        <v>464</v>
      </c>
      <c r="F9" s="2" t="s">
        <v>460</v>
      </c>
      <c r="G9" s="2" t="s">
        <v>461</v>
      </c>
      <c r="H9" s="2" t="s">
        <v>444</v>
      </c>
      <c r="I9" s="2" t="s">
        <v>384</v>
      </c>
      <c r="J9" s="2" t="s">
        <v>384</v>
      </c>
      <c r="K9" s="2" t="s">
        <v>449</v>
      </c>
      <c r="L9" s="2"/>
      <c r="M9" s="2"/>
      <c r="N9" s="2"/>
      <c r="O9" s="2" t="str">
        <f>IF(Tabelle_ExterneDaten_113[[#This Row],[TradeActionIdLU]]&lt;&gt;"",VLOOKUP(Tabelle_ExterneDaten_113[[#This Row],[TradeActionIdLU]],TradeActionIdLookup,2,FALSE),"")</f>
        <v/>
      </c>
      <c r="P9" s="2" t="e">
        <f>IF(Tabelle_ExterneDaten_113[[#This Row],[LegDataIdLU]]&lt;&gt;"",VLOOKUP(Tabelle_ExterneDaten_113[[#This Row],[LegDataIdLU]],LegDataIdLookup,2,FALSE),"")</f>
        <v>#N/A</v>
      </c>
      <c r="Q9" s="2" t="e">
        <f>IF(Tabelle_ExterneDaten_113[[#This Row],[CalendarLU]]&lt;&gt;"",VLOOKUP(Tabelle_ExterneDaten_113[[#This Row],[CalendarLU]],CalendarLookup,2,FALSE),"")</f>
        <v>#N/A</v>
      </c>
      <c r="R9" s="2" t="e">
        <f>IF(Tabelle_ExterneDaten_113[[#This Row],[ConventionLU]]&lt;&gt;"",VLOOKUP(Tabelle_ExterneDaten_113[[#This Row],[ConventionLU]],ConventionLookup,2,FALSE),"")</f>
        <v>#N/A</v>
      </c>
      <c r="S9" s="2" t="e">
        <f>IF(Tabelle_ExterneDaten_113[[#This Row],[TermConventionLU]]&lt;&gt;"",VLOOKUP(Tabelle_ExterneDaten_113[[#This Row],[TermConventionLU]],TermConventionLookup,2,FALSE),"")</f>
        <v>#N/A</v>
      </c>
      <c r="T9" s="2" t="e">
        <f>IF(Tabelle_ExterneDaten_113[[#This Row],[RuleNameLU]]&lt;&gt;"",VLOOKUP(Tabelle_ExterneDaten_113[[#This Row],[RuleNameLU]],RuleNameLookup,2,FALSE),"")</f>
        <v>#N/A</v>
      </c>
      <c r="U9" s="2" t="str">
        <f>IF(Tabelle_ExterneDaten_113[[#This Row],[EndOfMonthLU]]&lt;&gt;"",VLOOKUP(Tabelle_ExterneDaten_113[[#This Row],[EndOfMonthLU]],EndOfMonthLookup,2,FALSE),"")</f>
        <v/>
      </c>
    </row>
    <row r="10" spans="1:21" x14ac:dyDescent="0.25">
      <c r="B10" s="2">
        <v>1008</v>
      </c>
      <c r="C10" s="2"/>
      <c r="D10" s="2" t="s">
        <v>65</v>
      </c>
      <c r="E10" s="2" t="s">
        <v>465</v>
      </c>
      <c r="F10" s="2" t="s">
        <v>460</v>
      </c>
      <c r="G10" s="2" t="s">
        <v>358</v>
      </c>
      <c r="H10" s="2" t="s">
        <v>444</v>
      </c>
      <c r="I10" s="2" t="s">
        <v>382</v>
      </c>
      <c r="J10" s="2" t="s">
        <v>382</v>
      </c>
      <c r="K10" s="2" t="s">
        <v>449</v>
      </c>
      <c r="L10" s="2"/>
      <c r="M10" s="2"/>
      <c r="N10" s="2"/>
      <c r="O10" s="2" t="str">
        <f>IF(Tabelle_ExterneDaten_113[[#This Row],[TradeActionIdLU]]&lt;&gt;"",VLOOKUP(Tabelle_ExterneDaten_113[[#This Row],[TradeActionIdLU]],TradeActionIdLookup,2,FALSE),"")</f>
        <v/>
      </c>
      <c r="P10" s="2" t="e">
        <f>IF(Tabelle_ExterneDaten_113[[#This Row],[LegDataIdLU]]&lt;&gt;"",VLOOKUP(Tabelle_ExterneDaten_113[[#This Row],[LegDataIdLU]],LegDataIdLookup,2,FALSE),"")</f>
        <v>#N/A</v>
      </c>
      <c r="Q10" s="2" t="e">
        <f>IF(Tabelle_ExterneDaten_113[[#This Row],[CalendarLU]]&lt;&gt;"",VLOOKUP(Tabelle_ExterneDaten_113[[#This Row],[CalendarLU]],CalendarLookup,2,FALSE),"")</f>
        <v>#N/A</v>
      </c>
      <c r="R10" s="2" t="e">
        <f>IF(Tabelle_ExterneDaten_113[[#This Row],[ConventionLU]]&lt;&gt;"",VLOOKUP(Tabelle_ExterneDaten_113[[#This Row],[ConventionLU]],ConventionLookup,2,FALSE),"")</f>
        <v>#N/A</v>
      </c>
      <c r="S10" s="2" t="e">
        <f>IF(Tabelle_ExterneDaten_113[[#This Row],[TermConventionLU]]&lt;&gt;"",VLOOKUP(Tabelle_ExterneDaten_113[[#This Row],[TermConventionLU]],TermConventionLookup,2,FALSE),"")</f>
        <v>#N/A</v>
      </c>
      <c r="T10" s="2" t="e">
        <f>IF(Tabelle_ExterneDaten_113[[#This Row],[RuleNameLU]]&lt;&gt;"",VLOOKUP(Tabelle_ExterneDaten_113[[#This Row],[RuleNameLU]],RuleNameLookup,2,FALSE),"")</f>
        <v>#N/A</v>
      </c>
      <c r="U10" s="2" t="str">
        <f>IF(Tabelle_ExterneDaten_113[[#This Row],[EndOfMonthLU]]&lt;&gt;"",VLOOKUP(Tabelle_ExterneDaten_113[[#This Row],[EndOfMonthLU]],EndOfMonthLookup,2,FALSE),"")</f>
        <v/>
      </c>
    </row>
    <row r="11" spans="1:21" x14ac:dyDescent="0.25">
      <c r="B11" s="2">
        <v>1009</v>
      </c>
      <c r="C11" s="2"/>
      <c r="D11" s="2" t="s">
        <v>66</v>
      </c>
      <c r="E11" s="2" t="s">
        <v>465</v>
      </c>
      <c r="F11" s="2" t="s">
        <v>460</v>
      </c>
      <c r="G11" s="2" t="s">
        <v>461</v>
      </c>
      <c r="H11" s="2" t="s">
        <v>444</v>
      </c>
      <c r="I11" s="2" t="s">
        <v>384</v>
      </c>
      <c r="J11" s="2" t="s">
        <v>384</v>
      </c>
      <c r="K11" s="2" t="s">
        <v>449</v>
      </c>
      <c r="L11" s="2"/>
      <c r="M11" s="2"/>
      <c r="N11" s="2"/>
      <c r="O11" s="2" t="str">
        <f>IF(Tabelle_ExterneDaten_113[[#This Row],[TradeActionIdLU]]&lt;&gt;"",VLOOKUP(Tabelle_ExterneDaten_113[[#This Row],[TradeActionIdLU]],TradeActionIdLookup,2,FALSE),"")</f>
        <v/>
      </c>
      <c r="P11" s="2" t="e">
        <f>IF(Tabelle_ExterneDaten_113[[#This Row],[LegDataIdLU]]&lt;&gt;"",VLOOKUP(Tabelle_ExterneDaten_113[[#This Row],[LegDataIdLU]],LegDataIdLookup,2,FALSE),"")</f>
        <v>#N/A</v>
      </c>
      <c r="Q11" s="2" t="e">
        <f>IF(Tabelle_ExterneDaten_113[[#This Row],[CalendarLU]]&lt;&gt;"",VLOOKUP(Tabelle_ExterneDaten_113[[#This Row],[CalendarLU]],CalendarLookup,2,FALSE),"")</f>
        <v>#N/A</v>
      </c>
      <c r="R11" s="2" t="e">
        <f>IF(Tabelle_ExterneDaten_113[[#This Row],[ConventionLU]]&lt;&gt;"",VLOOKUP(Tabelle_ExterneDaten_113[[#This Row],[ConventionLU]],ConventionLookup,2,FALSE),"")</f>
        <v>#N/A</v>
      </c>
      <c r="S11" s="2" t="e">
        <f>IF(Tabelle_ExterneDaten_113[[#This Row],[TermConventionLU]]&lt;&gt;"",VLOOKUP(Tabelle_ExterneDaten_113[[#This Row],[TermConventionLU]],TermConventionLookup,2,FALSE),"")</f>
        <v>#N/A</v>
      </c>
      <c r="T11" s="2" t="e">
        <f>IF(Tabelle_ExterneDaten_113[[#This Row],[RuleNameLU]]&lt;&gt;"",VLOOKUP(Tabelle_ExterneDaten_113[[#This Row],[RuleNameLU]],RuleNameLookup,2,FALSE),"")</f>
        <v>#N/A</v>
      </c>
      <c r="U11" s="2" t="str">
        <f>IF(Tabelle_ExterneDaten_113[[#This Row],[EndOfMonthLU]]&lt;&gt;"",VLOOKUP(Tabelle_ExterneDaten_113[[#This Row],[EndOfMonthLU]],EndOfMonthLookup,2,FALSE),"")</f>
        <v/>
      </c>
    </row>
    <row r="12" spans="1:21" x14ac:dyDescent="0.25">
      <c r="B12" s="2">
        <v>1010</v>
      </c>
      <c r="C12" s="2"/>
      <c r="D12" s="2" t="s">
        <v>67</v>
      </c>
      <c r="E12" s="2" t="s">
        <v>466</v>
      </c>
      <c r="F12" s="2" t="s">
        <v>460</v>
      </c>
      <c r="G12" s="2" t="s">
        <v>358</v>
      </c>
      <c r="H12" s="2" t="s">
        <v>444</v>
      </c>
      <c r="I12" s="2" t="s">
        <v>382</v>
      </c>
      <c r="J12" s="2" t="s">
        <v>382</v>
      </c>
      <c r="K12" s="2" t="s">
        <v>449</v>
      </c>
      <c r="L12" s="2"/>
      <c r="M12" s="2"/>
      <c r="N12" s="2"/>
      <c r="O12" s="2" t="str">
        <f>IF(Tabelle_ExterneDaten_113[[#This Row],[TradeActionIdLU]]&lt;&gt;"",VLOOKUP(Tabelle_ExterneDaten_113[[#This Row],[TradeActionIdLU]],TradeActionIdLookup,2,FALSE),"")</f>
        <v/>
      </c>
      <c r="P12" s="2" t="e">
        <f>IF(Tabelle_ExterneDaten_113[[#This Row],[LegDataIdLU]]&lt;&gt;"",VLOOKUP(Tabelle_ExterneDaten_113[[#This Row],[LegDataIdLU]],LegDataIdLookup,2,FALSE),"")</f>
        <v>#N/A</v>
      </c>
      <c r="Q12" s="2" t="e">
        <f>IF(Tabelle_ExterneDaten_113[[#This Row],[CalendarLU]]&lt;&gt;"",VLOOKUP(Tabelle_ExterneDaten_113[[#This Row],[CalendarLU]],CalendarLookup,2,FALSE),"")</f>
        <v>#N/A</v>
      </c>
      <c r="R12" s="2" t="e">
        <f>IF(Tabelle_ExterneDaten_113[[#This Row],[ConventionLU]]&lt;&gt;"",VLOOKUP(Tabelle_ExterneDaten_113[[#This Row],[ConventionLU]],ConventionLookup,2,FALSE),"")</f>
        <v>#N/A</v>
      </c>
      <c r="S12" s="2" t="e">
        <f>IF(Tabelle_ExterneDaten_113[[#This Row],[TermConventionLU]]&lt;&gt;"",VLOOKUP(Tabelle_ExterneDaten_113[[#This Row],[TermConventionLU]],TermConventionLookup,2,FALSE),"")</f>
        <v>#N/A</v>
      </c>
      <c r="T12" s="2" t="e">
        <f>IF(Tabelle_ExterneDaten_113[[#This Row],[RuleNameLU]]&lt;&gt;"",VLOOKUP(Tabelle_ExterneDaten_113[[#This Row],[RuleNameLU]],RuleNameLookup,2,FALSE),"")</f>
        <v>#N/A</v>
      </c>
      <c r="U12" s="2" t="str">
        <f>IF(Tabelle_ExterneDaten_113[[#This Row],[EndOfMonthLU]]&lt;&gt;"",VLOOKUP(Tabelle_ExterneDaten_113[[#This Row],[EndOfMonthLU]],EndOfMonthLookup,2,FALSE),"")</f>
        <v/>
      </c>
    </row>
    <row r="13" spans="1:21" x14ac:dyDescent="0.25">
      <c r="B13" s="2">
        <v>1011</v>
      </c>
      <c r="C13" s="2"/>
      <c r="D13" s="2" t="s">
        <v>68</v>
      </c>
      <c r="E13" s="2" t="s">
        <v>466</v>
      </c>
      <c r="F13" s="2" t="s">
        <v>460</v>
      </c>
      <c r="G13" s="2" t="s">
        <v>461</v>
      </c>
      <c r="H13" s="2" t="s">
        <v>444</v>
      </c>
      <c r="I13" s="2" t="s">
        <v>384</v>
      </c>
      <c r="J13" s="2" t="s">
        <v>384</v>
      </c>
      <c r="K13" s="2" t="s">
        <v>449</v>
      </c>
      <c r="L13" s="2"/>
      <c r="M13" s="2"/>
      <c r="N13" s="2"/>
      <c r="O13" s="2" t="str">
        <f>IF(Tabelle_ExterneDaten_113[[#This Row],[TradeActionIdLU]]&lt;&gt;"",VLOOKUP(Tabelle_ExterneDaten_113[[#This Row],[TradeActionIdLU]],TradeActionIdLookup,2,FALSE),"")</f>
        <v/>
      </c>
      <c r="P13" s="2" t="e">
        <f>IF(Tabelle_ExterneDaten_113[[#This Row],[LegDataIdLU]]&lt;&gt;"",VLOOKUP(Tabelle_ExterneDaten_113[[#This Row],[LegDataIdLU]],LegDataIdLookup,2,FALSE),"")</f>
        <v>#N/A</v>
      </c>
      <c r="Q13" s="2" t="e">
        <f>IF(Tabelle_ExterneDaten_113[[#This Row],[CalendarLU]]&lt;&gt;"",VLOOKUP(Tabelle_ExterneDaten_113[[#This Row],[CalendarLU]],CalendarLookup,2,FALSE),"")</f>
        <v>#N/A</v>
      </c>
      <c r="R13" s="2" t="e">
        <f>IF(Tabelle_ExterneDaten_113[[#This Row],[ConventionLU]]&lt;&gt;"",VLOOKUP(Tabelle_ExterneDaten_113[[#This Row],[ConventionLU]],ConventionLookup,2,FALSE),"")</f>
        <v>#N/A</v>
      </c>
      <c r="S13" s="2" t="e">
        <f>IF(Tabelle_ExterneDaten_113[[#This Row],[TermConventionLU]]&lt;&gt;"",VLOOKUP(Tabelle_ExterneDaten_113[[#This Row],[TermConventionLU]],TermConventionLookup,2,FALSE),"")</f>
        <v>#N/A</v>
      </c>
      <c r="T13" s="2" t="e">
        <f>IF(Tabelle_ExterneDaten_113[[#This Row],[RuleNameLU]]&lt;&gt;"",VLOOKUP(Tabelle_ExterneDaten_113[[#This Row],[RuleNameLU]],RuleNameLookup,2,FALSE),"")</f>
        <v>#N/A</v>
      </c>
      <c r="U13" s="2" t="str">
        <f>IF(Tabelle_ExterneDaten_113[[#This Row],[EndOfMonthLU]]&lt;&gt;"",VLOOKUP(Tabelle_ExterneDaten_113[[#This Row],[EndOfMonthLU]],EndOfMonthLookup,2,FALSE),"")</f>
        <v/>
      </c>
    </row>
    <row r="14" spans="1:21" x14ac:dyDescent="0.25">
      <c r="B14" s="2">
        <v>1012</v>
      </c>
      <c r="C14" s="2"/>
      <c r="D14" s="2" t="s">
        <v>49</v>
      </c>
      <c r="E14" s="2" t="s">
        <v>467</v>
      </c>
      <c r="F14" s="2" t="s">
        <v>460</v>
      </c>
      <c r="G14" s="2" t="s">
        <v>358</v>
      </c>
      <c r="H14" s="2" t="s">
        <v>444</v>
      </c>
      <c r="I14" s="2" t="s">
        <v>382</v>
      </c>
      <c r="J14" s="2" t="s">
        <v>382</v>
      </c>
      <c r="K14" s="2" t="s">
        <v>449</v>
      </c>
      <c r="L14" s="2"/>
      <c r="M14" s="2"/>
      <c r="N14" s="2"/>
      <c r="O14" s="2" t="str">
        <f>IF(Tabelle_ExterneDaten_113[[#This Row],[TradeActionIdLU]]&lt;&gt;"",VLOOKUP(Tabelle_ExterneDaten_113[[#This Row],[TradeActionIdLU]],TradeActionIdLookup,2,FALSE),"")</f>
        <v/>
      </c>
      <c r="P14" s="2" t="e">
        <f>IF(Tabelle_ExterneDaten_113[[#This Row],[LegDataIdLU]]&lt;&gt;"",VLOOKUP(Tabelle_ExterneDaten_113[[#This Row],[LegDataIdLU]],LegDataIdLookup,2,FALSE),"")</f>
        <v>#N/A</v>
      </c>
      <c r="Q14" s="2" t="e">
        <f>IF(Tabelle_ExterneDaten_113[[#This Row],[CalendarLU]]&lt;&gt;"",VLOOKUP(Tabelle_ExterneDaten_113[[#This Row],[CalendarLU]],CalendarLookup,2,FALSE),"")</f>
        <v>#N/A</v>
      </c>
      <c r="R14" s="2" t="e">
        <f>IF(Tabelle_ExterneDaten_113[[#This Row],[ConventionLU]]&lt;&gt;"",VLOOKUP(Tabelle_ExterneDaten_113[[#This Row],[ConventionLU]],ConventionLookup,2,FALSE),"")</f>
        <v>#N/A</v>
      </c>
      <c r="S14" s="2" t="e">
        <f>IF(Tabelle_ExterneDaten_113[[#This Row],[TermConventionLU]]&lt;&gt;"",VLOOKUP(Tabelle_ExterneDaten_113[[#This Row],[TermConventionLU]],TermConventionLookup,2,FALSE),"")</f>
        <v>#N/A</v>
      </c>
      <c r="T14" s="2" t="e">
        <f>IF(Tabelle_ExterneDaten_113[[#This Row],[RuleNameLU]]&lt;&gt;"",VLOOKUP(Tabelle_ExterneDaten_113[[#This Row],[RuleNameLU]],RuleNameLookup,2,FALSE),"")</f>
        <v>#N/A</v>
      </c>
      <c r="U14" s="2" t="str">
        <f>IF(Tabelle_ExterneDaten_113[[#This Row],[EndOfMonthLU]]&lt;&gt;"",VLOOKUP(Tabelle_ExterneDaten_113[[#This Row],[EndOfMonthLU]],EndOfMonthLookup,2,FALSE),"")</f>
        <v/>
      </c>
    </row>
    <row r="15" spans="1:21" x14ac:dyDescent="0.25">
      <c r="B15" s="2">
        <v>1013</v>
      </c>
      <c r="C15" s="2"/>
      <c r="D15" s="2" t="s">
        <v>50</v>
      </c>
      <c r="E15" s="2" t="s">
        <v>467</v>
      </c>
      <c r="F15" s="2" t="s">
        <v>460</v>
      </c>
      <c r="G15" s="2" t="s">
        <v>461</v>
      </c>
      <c r="H15" s="2" t="s">
        <v>444</v>
      </c>
      <c r="I15" s="2" t="s">
        <v>384</v>
      </c>
      <c r="J15" s="2" t="s">
        <v>384</v>
      </c>
      <c r="K15" s="2" t="s">
        <v>449</v>
      </c>
      <c r="L15" s="2"/>
      <c r="M15" s="2"/>
      <c r="N15" s="2"/>
      <c r="O15" s="2" t="str">
        <f>IF(Tabelle_ExterneDaten_113[[#This Row],[TradeActionIdLU]]&lt;&gt;"",VLOOKUP(Tabelle_ExterneDaten_113[[#This Row],[TradeActionIdLU]],TradeActionIdLookup,2,FALSE),"")</f>
        <v/>
      </c>
      <c r="P15" s="2" t="e">
        <f>IF(Tabelle_ExterneDaten_113[[#This Row],[LegDataIdLU]]&lt;&gt;"",VLOOKUP(Tabelle_ExterneDaten_113[[#This Row],[LegDataIdLU]],LegDataIdLookup,2,FALSE),"")</f>
        <v>#N/A</v>
      </c>
      <c r="Q15" s="2" t="e">
        <f>IF(Tabelle_ExterneDaten_113[[#This Row],[CalendarLU]]&lt;&gt;"",VLOOKUP(Tabelle_ExterneDaten_113[[#This Row],[CalendarLU]],CalendarLookup,2,FALSE),"")</f>
        <v>#N/A</v>
      </c>
      <c r="R15" s="2" t="e">
        <f>IF(Tabelle_ExterneDaten_113[[#This Row],[ConventionLU]]&lt;&gt;"",VLOOKUP(Tabelle_ExterneDaten_113[[#This Row],[ConventionLU]],ConventionLookup,2,FALSE),"")</f>
        <v>#N/A</v>
      </c>
      <c r="S15" s="2" t="e">
        <f>IF(Tabelle_ExterneDaten_113[[#This Row],[TermConventionLU]]&lt;&gt;"",VLOOKUP(Tabelle_ExterneDaten_113[[#This Row],[TermConventionLU]],TermConventionLookup,2,FALSE),"")</f>
        <v>#N/A</v>
      </c>
      <c r="T15" s="2" t="e">
        <f>IF(Tabelle_ExterneDaten_113[[#This Row],[RuleNameLU]]&lt;&gt;"",VLOOKUP(Tabelle_ExterneDaten_113[[#This Row],[RuleNameLU]],RuleNameLookup,2,FALSE),"")</f>
        <v>#N/A</v>
      </c>
      <c r="U15" s="2" t="str">
        <f>IF(Tabelle_ExterneDaten_113[[#This Row],[EndOfMonthLU]]&lt;&gt;"",VLOOKUP(Tabelle_ExterneDaten_113[[#This Row],[EndOfMonthLU]],EndOfMonthLookup,2,FALSE),"")</f>
        <v/>
      </c>
    </row>
    <row r="16" spans="1:21" x14ac:dyDescent="0.25">
      <c r="B16" s="2">
        <v>1014</v>
      </c>
      <c r="C16" s="2"/>
      <c r="D16" s="2" t="s">
        <v>51</v>
      </c>
      <c r="E16" s="2" t="s">
        <v>468</v>
      </c>
      <c r="F16" s="2" t="s">
        <v>460</v>
      </c>
      <c r="G16" s="2" t="s">
        <v>358</v>
      </c>
      <c r="H16" s="2" t="s">
        <v>444</v>
      </c>
      <c r="I16" s="2" t="s">
        <v>382</v>
      </c>
      <c r="J16" s="2" t="s">
        <v>382</v>
      </c>
      <c r="K16" s="2" t="s">
        <v>449</v>
      </c>
      <c r="L16" s="2"/>
      <c r="M16" s="2"/>
      <c r="N16" s="2"/>
      <c r="O16" s="2" t="str">
        <f>IF(Tabelle_ExterneDaten_113[[#This Row],[TradeActionIdLU]]&lt;&gt;"",VLOOKUP(Tabelle_ExterneDaten_113[[#This Row],[TradeActionIdLU]],TradeActionIdLookup,2,FALSE),"")</f>
        <v/>
      </c>
      <c r="P16" s="2" t="e">
        <f>IF(Tabelle_ExterneDaten_113[[#This Row],[LegDataIdLU]]&lt;&gt;"",VLOOKUP(Tabelle_ExterneDaten_113[[#This Row],[LegDataIdLU]],LegDataIdLookup,2,FALSE),"")</f>
        <v>#N/A</v>
      </c>
      <c r="Q16" s="2" t="e">
        <f>IF(Tabelle_ExterneDaten_113[[#This Row],[CalendarLU]]&lt;&gt;"",VLOOKUP(Tabelle_ExterneDaten_113[[#This Row],[CalendarLU]],CalendarLookup,2,FALSE),"")</f>
        <v>#N/A</v>
      </c>
      <c r="R16" s="2" t="e">
        <f>IF(Tabelle_ExterneDaten_113[[#This Row],[ConventionLU]]&lt;&gt;"",VLOOKUP(Tabelle_ExterneDaten_113[[#This Row],[ConventionLU]],ConventionLookup,2,FALSE),"")</f>
        <v>#N/A</v>
      </c>
      <c r="S16" s="2" t="e">
        <f>IF(Tabelle_ExterneDaten_113[[#This Row],[TermConventionLU]]&lt;&gt;"",VLOOKUP(Tabelle_ExterneDaten_113[[#This Row],[TermConventionLU]],TermConventionLookup,2,FALSE),"")</f>
        <v>#N/A</v>
      </c>
      <c r="T16" s="2" t="e">
        <f>IF(Tabelle_ExterneDaten_113[[#This Row],[RuleNameLU]]&lt;&gt;"",VLOOKUP(Tabelle_ExterneDaten_113[[#This Row],[RuleNameLU]],RuleNameLookup,2,FALSE),"")</f>
        <v>#N/A</v>
      </c>
      <c r="U16" s="2" t="str">
        <f>IF(Tabelle_ExterneDaten_113[[#This Row],[EndOfMonthLU]]&lt;&gt;"",VLOOKUP(Tabelle_ExterneDaten_113[[#This Row],[EndOfMonthLU]],EndOfMonthLookup,2,FALSE),"")</f>
        <v/>
      </c>
    </row>
    <row r="17" spans="2:21" x14ac:dyDescent="0.25">
      <c r="B17" s="2">
        <v>1015</v>
      </c>
      <c r="C17" s="2"/>
      <c r="D17" s="2" t="s">
        <v>52</v>
      </c>
      <c r="E17" s="2" t="s">
        <v>468</v>
      </c>
      <c r="F17" s="2" t="s">
        <v>460</v>
      </c>
      <c r="G17" s="2" t="s">
        <v>461</v>
      </c>
      <c r="H17" s="2" t="s">
        <v>444</v>
      </c>
      <c r="I17" s="2" t="s">
        <v>384</v>
      </c>
      <c r="J17" s="2" t="s">
        <v>384</v>
      </c>
      <c r="K17" s="2" t="s">
        <v>449</v>
      </c>
      <c r="L17" s="2"/>
      <c r="M17" s="2"/>
      <c r="N17" s="2"/>
      <c r="O17" s="2" t="str">
        <f>IF(Tabelle_ExterneDaten_113[[#This Row],[TradeActionIdLU]]&lt;&gt;"",VLOOKUP(Tabelle_ExterneDaten_113[[#This Row],[TradeActionIdLU]],TradeActionIdLookup,2,FALSE),"")</f>
        <v/>
      </c>
      <c r="P17" s="2" t="e">
        <f>IF(Tabelle_ExterneDaten_113[[#This Row],[LegDataIdLU]]&lt;&gt;"",VLOOKUP(Tabelle_ExterneDaten_113[[#This Row],[LegDataIdLU]],LegDataIdLookup,2,FALSE),"")</f>
        <v>#N/A</v>
      </c>
      <c r="Q17" s="2" t="e">
        <f>IF(Tabelle_ExterneDaten_113[[#This Row],[CalendarLU]]&lt;&gt;"",VLOOKUP(Tabelle_ExterneDaten_113[[#This Row],[CalendarLU]],CalendarLookup,2,FALSE),"")</f>
        <v>#N/A</v>
      </c>
      <c r="R17" s="2" t="e">
        <f>IF(Tabelle_ExterneDaten_113[[#This Row],[ConventionLU]]&lt;&gt;"",VLOOKUP(Tabelle_ExterneDaten_113[[#This Row],[ConventionLU]],ConventionLookup,2,FALSE),"")</f>
        <v>#N/A</v>
      </c>
      <c r="S17" s="2" t="e">
        <f>IF(Tabelle_ExterneDaten_113[[#This Row],[TermConventionLU]]&lt;&gt;"",VLOOKUP(Tabelle_ExterneDaten_113[[#This Row],[TermConventionLU]],TermConventionLookup,2,FALSE),"")</f>
        <v>#N/A</v>
      </c>
      <c r="T17" s="2" t="e">
        <f>IF(Tabelle_ExterneDaten_113[[#This Row],[RuleNameLU]]&lt;&gt;"",VLOOKUP(Tabelle_ExterneDaten_113[[#This Row],[RuleNameLU]],RuleNameLookup,2,FALSE),"")</f>
        <v>#N/A</v>
      </c>
      <c r="U17" s="2" t="str">
        <f>IF(Tabelle_ExterneDaten_113[[#This Row],[EndOfMonthLU]]&lt;&gt;"",VLOOKUP(Tabelle_ExterneDaten_113[[#This Row],[EndOfMonthLU]],EndOfMonthLookup,2,FALSE),"")</f>
        <v/>
      </c>
    </row>
    <row r="18" spans="2:21" x14ac:dyDescent="0.25">
      <c r="B18" s="2">
        <v>1016</v>
      </c>
      <c r="C18" s="2"/>
      <c r="D18" s="2" t="s">
        <v>53</v>
      </c>
      <c r="E18" s="2" t="s">
        <v>469</v>
      </c>
      <c r="F18" s="2" t="s">
        <v>460</v>
      </c>
      <c r="G18" s="2" t="s">
        <v>358</v>
      </c>
      <c r="H18" s="2" t="s">
        <v>444</v>
      </c>
      <c r="I18" s="2" t="s">
        <v>382</v>
      </c>
      <c r="J18" s="2" t="s">
        <v>382</v>
      </c>
      <c r="K18" s="2" t="s">
        <v>449</v>
      </c>
      <c r="L18" s="2"/>
      <c r="M18" s="2"/>
      <c r="N18" s="2"/>
      <c r="O18" s="2" t="str">
        <f>IF(Tabelle_ExterneDaten_113[[#This Row],[TradeActionIdLU]]&lt;&gt;"",VLOOKUP(Tabelle_ExterneDaten_113[[#This Row],[TradeActionIdLU]],TradeActionIdLookup,2,FALSE),"")</f>
        <v/>
      </c>
      <c r="P18" s="2" t="e">
        <f>IF(Tabelle_ExterneDaten_113[[#This Row],[LegDataIdLU]]&lt;&gt;"",VLOOKUP(Tabelle_ExterneDaten_113[[#This Row],[LegDataIdLU]],LegDataIdLookup,2,FALSE),"")</f>
        <v>#N/A</v>
      </c>
      <c r="Q18" s="2" t="e">
        <f>IF(Tabelle_ExterneDaten_113[[#This Row],[CalendarLU]]&lt;&gt;"",VLOOKUP(Tabelle_ExterneDaten_113[[#This Row],[CalendarLU]],CalendarLookup,2,FALSE),"")</f>
        <v>#N/A</v>
      </c>
      <c r="R18" s="2" t="e">
        <f>IF(Tabelle_ExterneDaten_113[[#This Row],[ConventionLU]]&lt;&gt;"",VLOOKUP(Tabelle_ExterneDaten_113[[#This Row],[ConventionLU]],ConventionLookup,2,FALSE),"")</f>
        <v>#N/A</v>
      </c>
      <c r="S18" s="2" t="e">
        <f>IF(Tabelle_ExterneDaten_113[[#This Row],[TermConventionLU]]&lt;&gt;"",VLOOKUP(Tabelle_ExterneDaten_113[[#This Row],[TermConventionLU]],TermConventionLookup,2,FALSE),"")</f>
        <v>#N/A</v>
      </c>
      <c r="T18" s="2" t="e">
        <f>IF(Tabelle_ExterneDaten_113[[#This Row],[RuleNameLU]]&lt;&gt;"",VLOOKUP(Tabelle_ExterneDaten_113[[#This Row],[RuleNameLU]],RuleNameLookup,2,FALSE),"")</f>
        <v>#N/A</v>
      </c>
      <c r="U18" s="2" t="str">
        <f>IF(Tabelle_ExterneDaten_113[[#This Row],[EndOfMonthLU]]&lt;&gt;"",VLOOKUP(Tabelle_ExterneDaten_113[[#This Row],[EndOfMonthLU]],EndOfMonthLookup,2,FALSE),"")</f>
        <v/>
      </c>
    </row>
    <row r="19" spans="2:21" x14ac:dyDescent="0.25">
      <c r="B19" s="2">
        <v>1017</v>
      </c>
      <c r="C19" s="2"/>
      <c r="D19" s="2" t="s">
        <v>54</v>
      </c>
      <c r="E19" s="2" t="s">
        <v>469</v>
      </c>
      <c r="F19" s="2" t="s">
        <v>460</v>
      </c>
      <c r="G19" s="2" t="s">
        <v>461</v>
      </c>
      <c r="H19" s="2" t="s">
        <v>444</v>
      </c>
      <c r="I19" s="2" t="s">
        <v>384</v>
      </c>
      <c r="J19" s="2" t="s">
        <v>384</v>
      </c>
      <c r="K19" s="2" t="s">
        <v>449</v>
      </c>
      <c r="L19" s="2"/>
      <c r="M19" s="2"/>
      <c r="N19" s="2"/>
      <c r="O19" s="2" t="str">
        <f>IF(Tabelle_ExterneDaten_113[[#This Row],[TradeActionIdLU]]&lt;&gt;"",VLOOKUP(Tabelle_ExterneDaten_113[[#This Row],[TradeActionIdLU]],TradeActionIdLookup,2,FALSE),"")</f>
        <v/>
      </c>
      <c r="P19" s="2" t="e">
        <f>IF(Tabelle_ExterneDaten_113[[#This Row],[LegDataIdLU]]&lt;&gt;"",VLOOKUP(Tabelle_ExterneDaten_113[[#This Row],[LegDataIdLU]],LegDataIdLookup,2,FALSE),"")</f>
        <v>#N/A</v>
      </c>
      <c r="Q19" s="2" t="e">
        <f>IF(Tabelle_ExterneDaten_113[[#This Row],[CalendarLU]]&lt;&gt;"",VLOOKUP(Tabelle_ExterneDaten_113[[#This Row],[CalendarLU]],CalendarLookup,2,FALSE),"")</f>
        <v>#N/A</v>
      </c>
      <c r="R19" s="2" t="e">
        <f>IF(Tabelle_ExterneDaten_113[[#This Row],[ConventionLU]]&lt;&gt;"",VLOOKUP(Tabelle_ExterneDaten_113[[#This Row],[ConventionLU]],ConventionLookup,2,FALSE),"")</f>
        <v>#N/A</v>
      </c>
      <c r="S19" s="2" t="e">
        <f>IF(Tabelle_ExterneDaten_113[[#This Row],[TermConventionLU]]&lt;&gt;"",VLOOKUP(Tabelle_ExterneDaten_113[[#This Row],[TermConventionLU]],TermConventionLookup,2,FALSE),"")</f>
        <v>#N/A</v>
      </c>
      <c r="T19" s="2" t="e">
        <f>IF(Tabelle_ExterneDaten_113[[#This Row],[RuleNameLU]]&lt;&gt;"",VLOOKUP(Tabelle_ExterneDaten_113[[#This Row],[RuleNameLU]],RuleNameLookup,2,FALSE),"")</f>
        <v>#N/A</v>
      </c>
      <c r="U19" s="2" t="str">
        <f>IF(Tabelle_ExterneDaten_113[[#This Row],[EndOfMonthLU]]&lt;&gt;"",VLOOKUP(Tabelle_ExterneDaten_113[[#This Row],[EndOfMonthLU]],EndOfMonthLookup,2,FALSE),"")</f>
        <v/>
      </c>
    </row>
    <row r="20" spans="2:21" x14ac:dyDescent="0.25">
      <c r="B20" s="2">
        <v>1018</v>
      </c>
      <c r="C20" s="2"/>
      <c r="D20" s="2" t="s">
        <v>55</v>
      </c>
      <c r="E20" s="2" t="s">
        <v>470</v>
      </c>
      <c r="F20" s="2" t="s">
        <v>460</v>
      </c>
      <c r="G20" s="2" t="s">
        <v>358</v>
      </c>
      <c r="H20" s="2" t="s">
        <v>444</v>
      </c>
      <c r="I20" s="2" t="s">
        <v>382</v>
      </c>
      <c r="J20" s="2" t="s">
        <v>382</v>
      </c>
      <c r="K20" s="2" t="s">
        <v>449</v>
      </c>
      <c r="L20" s="2"/>
      <c r="M20" s="2"/>
      <c r="N20" s="2"/>
      <c r="O20" s="2" t="str">
        <f>IF(Tabelle_ExterneDaten_113[[#This Row],[TradeActionIdLU]]&lt;&gt;"",VLOOKUP(Tabelle_ExterneDaten_113[[#This Row],[TradeActionIdLU]],TradeActionIdLookup,2,FALSE),"")</f>
        <v/>
      </c>
      <c r="P20" s="2" t="e">
        <f>IF(Tabelle_ExterneDaten_113[[#This Row],[LegDataIdLU]]&lt;&gt;"",VLOOKUP(Tabelle_ExterneDaten_113[[#This Row],[LegDataIdLU]],LegDataIdLookup,2,FALSE),"")</f>
        <v>#N/A</v>
      </c>
      <c r="Q20" s="2" t="e">
        <f>IF(Tabelle_ExterneDaten_113[[#This Row],[CalendarLU]]&lt;&gt;"",VLOOKUP(Tabelle_ExterneDaten_113[[#This Row],[CalendarLU]],CalendarLookup,2,FALSE),"")</f>
        <v>#N/A</v>
      </c>
      <c r="R20" s="2" t="e">
        <f>IF(Tabelle_ExterneDaten_113[[#This Row],[ConventionLU]]&lt;&gt;"",VLOOKUP(Tabelle_ExterneDaten_113[[#This Row],[ConventionLU]],ConventionLookup,2,FALSE),"")</f>
        <v>#N/A</v>
      </c>
      <c r="S20" s="2" t="e">
        <f>IF(Tabelle_ExterneDaten_113[[#This Row],[TermConventionLU]]&lt;&gt;"",VLOOKUP(Tabelle_ExterneDaten_113[[#This Row],[TermConventionLU]],TermConventionLookup,2,FALSE),"")</f>
        <v>#N/A</v>
      </c>
      <c r="T20" s="2" t="e">
        <f>IF(Tabelle_ExterneDaten_113[[#This Row],[RuleNameLU]]&lt;&gt;"",VLOOKUP(Tabelle_ExterneDaten_113[[#This Row],[RuleNameLU]],RuleNameLookup,2,FALSE),"")</f>
        <v>#N/A</v>
      </c>
      <c r="U20" s="2" t="str">
        <f>IF(Tabelle_ExterneDaten_113[[#This Row],[EndOfMonthLU]]&lt;&gt;"",VLOOKUP(Tabelle_ExterneDaten_113[[#This Row],[EndOfMonthLU]],EndOfMonthLookup,2,FALSE),"")</f>
        <v/>
      </c>
    </row>
    <row r="21" spans="2:21" x14ac:dyDescent="0.25">
      <c r="B21" s="2">
        <v>1019</v>
      </c>
      <c r="C21" s="2"/>
      <c r="D21" s="2" t="s">
        <v>56</v>
      </c>
      <c r="E21" s="2" t="s">
        <v>470</v>
      </c>
      <c r="F21" s="2" t="s">
        <v>460</v>
      </c>
      <c r="G21" s="2" t="s">
        <v>461</v>
      </c>
      <c r="H21" s="2" t="s">
        <v>444</v>
      </c>
      <c r="I21" s="2" t="s">
        <v>384</v>
      </c>
      <c r="J21" s="2" t="s">
        <v>384</v>
      </c>
      <c r="K21" s="2" t="s">
        <v>449</v>
      </c>
      <c r="L21" s="2"/>
      <c r="M21" s="2"/>
      <c r="N21" s="2"/>
      <c r="O21" s="2" t="str">
        <f>IF(Tabelle_ExterneDaten_113[[#This Row],[TradeActionIdLU]]&lt;&gt;"",VLOOKUP(Tabelle_ExterneDaten_113[[#This Row],[TradeActionIdLU]],TradeActionIdLookup,2,FALSE),"")</f>
        <v/>
      </c>
      <c r="P21" s="2" t="e">
        <f>IF(Tabelle_ExterneDaten_113[[#This Row],[LegDataIdLU]]&lt;&gt;"",VLOOKUP(Tabelle_ExterneDaten_113[[#This Row],[LegDataIdLU]],LegDataIdLookup,2,FALSE),"")</f>
        <v>#N/A</v>
      </c>
      <c r="Q21" s="2" t="e">
        <f>IF(Tabelle_ExterneDaten_113[[#This Row],[CalendarLU]]&lt;&gt;"",VLOOKUP(Tabelle_ExterneDaten_113[[#This Row],[CalendarLU]],CalendarLookup,2,FALSE),"")</f>
        <v>#N/A</v>
      </c>
      <c r="R21" s="2" t="e">
        <f>IF(Tabelle_ExterneDaten_113[[#This Row],[ConventionLU]]&lt;&gt;"",VLOOKUP(Tabelle_ExterneDaten_113[[#This Row],[ConventionLU]],ConventionLookup,2,FALSE),"")</f>
        <v>#N/A</v>
      </c>
      <c r="S21" s="2" t="e">
        <f>IF(Tabelle_ExterneDaten_113[[#This Row],[TermConventionLU]]&lt;&gt;"",VLOOKUP(Tabelle_ExterneDaten_113[[#This Row],[TermConventionLU]],TermConventionLookup,2,FALSE),"")</f>
        <v>#N/A</v>
      </c>
      <c r="T21" s="2" t="e">
        <f>IF(Tabelle_ExterneDaten_113[[#This Row],[RuleNameLU]]&lt;&gt;"",VLOOKUP(Tabelle_ExterneDaten_113[[#This Row],[RuleNameLU]],RuleNameLookup,2,FALSE),"")</f>
        <v>#N/A</v>
      </c>
      <c r="U21" s="2" t="str">
        <f>IF(Tabelle_ExterneDaten_113[[#This Row],[EndOfMonthLU]]&lt;&gt;"",VLOOKUP(Tabelle_ExterneDaten_113[[#This Row],[EndOfMonthLU]],EndOfMonthLookup,2,FALSE),"")</f>
        <v/>
      </c>
    </row>
    <row r="22" spans="2:21" x14ac:dyDescent="0.25">
      <c r="B22" s="2">
        <v>1020</v>
      </c>
      <c r="C22" s="2"/>
      <c r="D22" s="2" t="s">
        <v>57</v>
      </c>
      <c r="E22" s="2" t="s">
        <v>471</v>
      </c>
      <c r="F22" s="2" t="s">
        <v>460</v>
      </c>
      <c r="G22" s="2" t="s">
        <v>358</v>
      </c>
      <c r="H22" s="2" t="s">
        <v>444</v>
      </c>
      <c r="I22" s="2" t="s">
        <v>382</v>
      </c>
      <c r="J22" s="2" t="s">
        <v>382</v>
      </c>
      <c r="K22" s="2" t="s">
        <v>449</v>
      </c>
      <c r="L22" s="2"/>
      <c r="M22" s="2"/>
      <c r="N22" s="2"/>
      <c r="O22" s="2" t="str">
        <f>IF(Tabelle_ExterneDaten_113[[#This Row],[TradeActionIdLU]]&lt;&gt;"",VLOOKUP(Tabelle_ExterneDaten_113[[#This Row],[TradeActionIdLU]],TradeActionIdLookup,2,FALSE),"")</f>
        <v/>
      </c>
      <c r="P22" s="2" t="e">
        <f>IF(Tabelle_ExterneDaten_113[[#This Row],[LegDataIdLU]]&lt;&gt;"",VLOOKUP(Tabelle_ExterneDaten_113[[#This Row],[LegDataIdLU]],LegDataIdLookup,2,FALSE),"")</f>
        <v>#N/A</v>
      </c>
      <c r="Q22" s="2" t="e">
        <f>IF(Tabelle_ExterneDaten_113[[#This Row],[CalendarLU]]&lt;&gt;"",VLOOKUP(Tabelle_ExterneDaten_113[[#This Row],[CalendarLU]],CalendarLookup,2,FALSE),"")</f>
        <v>#N/A</v>
      </c>
      <c r="R22" s="2" t="e">
        <f>IF(Tabelle_ExterneDaten_113[[#This Row],[ConventionLU]]&lt;&gt;"",VLOOKUP(Tabelle_ExterneDaten_113[[#This Row],[ConventionLU]],ConventionLookup,2,FALSE),"")</f>
        <v>#N/A</v>
      </c>
      <c r="S22" s="2" t="e">
        <f>IF(Tabelle_ExterneDaten_113[[#This Row],[TermConventionLU]]&lt;&gt;"",VLOOKUP(Tabelle_ExterneDaten_113[[#This Row],[TermConventionLU]],TermConventionLookup,2,FALSE),"")</f>
        <v>#N/A</v>
      </c>
      <c r="T22" s="2" t="e">
        <f>IF(Tabelle_ExterneDaten_113[[#This Row],[RuleNameLU]]&lt;&gt;"",VLOOKUP(Tabelle_ExterneDaten_113[[#This Row],[RuleNameLU]],RuleNameLookup,2,FALSE),"")</f>
        <v>#N/A</v>
      </c>
      <c r="U22" s="2" t="str">
        <f>IF(Tabelle_ExterneDaten_113[[#This Row],[EndOfMonthLU]]&lt;&gt;"",VLOOKUP(Tabelle_ExterneDaten_113[[#This Row],[EndOfMonthLU]],EndOfMonthLookup,2,FALSE),"")</f>
        <v/>
      </c>
    </row>
    <row r="23" spans="2:21" x14ac:dyDescent="0.25">
      <c r="B23" s="2">
        <v>1021</v>
      </c>
      <c r="C23" s="2"/>
      <c r="D23" s="2" t="s">
        <v>58</v>
      </c>
      <c r="E23" s="2" t="s">
        <v>471</v>
      </c>
      <c r="F23" s="2" t="s">
        <v>460</v>
      </c>
      <c r="G23" s="2" t="s">
        <v>461</v>
      </c>
      <c r="H23" s="2" t="s">
        <v>444</v>
      </c>
      <c r="I23" s="2" t="s">
        <v>384</v>
      </c>
      <c r="J23" s="2" t="s">
        <v>384</v>
      </c>
      <c r="K23" s="2" t="s">
        <v>449</v>
      </c>
      <c r="L23" s="2"/>
      <c r="M23" s="2"/>
      <c r="N23" s="2"/>
      <c r="O23" s="2" t="str">
        <f>IF(Tabelle_ExterneDaten_113[[#This Row],[TradeActionIdLU]]&lt;&gt;"",VLOOKUP(Tabelle_ExterneDaten_113[[#This Row],[TradeActionIdLU]],TradeActionIdLookup,2,FALSE),"")</f>
        <v/>
      </c>
      <c r="P23" s="2" t="e">
        <f>IF(Tabelle_ExterneDaten_113[[#This Row],[LegDataIdLU]]&lt;&gt;"",VLOOKUP(Tabelle_ExterneDaten_113[[#This Row],[LegDataIdLU]],LegDataIdLookup,2,FALSE),"")</f>
        <v>#N/A</v>
      </c>
      <c r="Q23" s="2" t="e">
        <f>IF(Tabelle_ExterneDaten_113[[#This Row],[CalendarLU]]&lt;&gt;"",VLOOKUP(Tabelle_ExterneDaten_113[[#This Row],[CalendarLU]],CalendarLookup,2,FALSE),"")</f>
        <v>#N/A</v>
      </c>
      <c r="R23" s="2" t="e">
        <f>IF(Tabelle_ExterneDaten_113[[#This Row],[ConventionLU]]&lt;&gt;"",VLOOKUP(Tabelle_ExterneDaten_113[[#This Row],[ConventionLU]],ConventionLookup,2,FALSE),"")</f>
        <v>#N/A</v>
      </c>
      <c r="S23" s="2" t="e">
        <f>IF(Tabelle_ExterneDaten_113[[#This Row],[TermConventionLU]]&lt;&gt;"",VLOOKUP(Tabelle_ExterneDaten_113[[#This Row],[TermConventionLU]],TermConventionLookup,2,FALSE),"")</f>
        <v>#N/A</v>
      </c>
      <c r="T23" s="2" t="e">
        <f>IF(Tabelle_ExterneDaten_113[[#This Row],[RuleNameLU]]&lt;&gt;"",VLOOKUP(Tabelle_ExterneDaten_113[[#This Row],[RuleNameLU]],RuleNameLookup,2,FALSE),"")</f>
        <v>#N/A</v>
      </c>
      <c r="U23" s="2" t="str">
        <f>IF(Tabelle_ExterneDaten_113[[#This Row],[EndOfMonthLU]]&lt;&gt;"",VLOOKUP(Tabelle_ExterneDaten_113[[#This Row],[EndOfMonthLU]],EndOfMonthLookup,2,FALSE),"")</f>
        <v/>
      </c>
    </row>
    <row r="24" spans="2:21" x14ac:dyDescent="0.25">
      <c r="B24" s="2">
        <v>1022</v>
      </c>
      <c r="C24" s="2"/>
      <c r="D24" s="2" t="s">
        <v>59</v>
      </c>
      <c r="E24" s="2" t="s">
        <v>472</v>
      </c>
      <c r="F24" s="2" t="s">
        <v>460</v>
      </c>
      <c r="G24" s="2" t="s">
        <v>358</v>
      </c>
      <c r="H24" s="2" t="s">
        <v>444</v>
      </c>
      <c r="I24" s="2" t="s">
        <v>382</v>
      </c>
      <c r="J24" s="2" t="s">
        <v>382</v>
      </c>
      <c r="K24" s="2" t="s">
        <v>449</v>
      </c>
      <c r="L24" s="2"/>
      <c r="M24" s="2"/>
      <c r="N24" s="2"/>
      <c r="O24" s="2" t="str">
        <f>IF(Tabelle_ExterneDaten_113[[#This Row],[TradeActionIdLU]]&lt;&gt;"",VLOOKUP(Tabelle_ExterneDaten_113[[#This Row],[TradeActionIdLU]],TradeActionIdLookup,2,FALSE),"")</f>
        <v/>
      </c>
      <c r="P24" s="2" t="e">
        <f>IF(Tabelle_ExterneDaten_113[[#This Row],[LegDataIdLU]]&lt;&gt;"",VLOOKUP(Tabelle_ExterneDaten_113[[#This Row],[LegDataIdLU]],LegDataIdLookup,2,FALSE),"")</f>
        <v>#N/A</v>
      </c>
      <c r="Q24" s="2" t="e">
        <f>IF(Tabelle_ExterneDaten_113[[#This Row],[CalendarLU]]&lt;&gt;"",VLOOKUP(Tabelle_ExterneDaten_113[[#This Row],[CalendarLU]],CalendarLookup,2,FALSE),"")</f>
        <v>#N/A</v>
      </c>
      <c r="R24" s="2" t="e">
        <f>IF(Tabelle_ExterneDaten_113[[#This Row],[ConventionLU]]&lt;&gt;"",VLOOKUP(Tabelle_ExterneDaten_113[[#This Row],[ConventionLU]],ConventionLookup,2,FALSE),"")</f>
        <v>#N/A</v>
      </c>
      <c r="S24" s="2" t="e">
        <f>IF(Tabelle_ExterneDaten_113[[#This Row],[TermConventionLU]]&lt;&gt;"",VLOOKUP(Tabelle_ExterneDaten_113[[#This Row],[TermConventionLU]],TermConventionLookup,2,FALSE),"")</f>
        <v>#N/A</v>
      </c>
      <c r="T24" s="2" t="e">
        <f>IF(Tabelle_ExterneDaten_113[[#This Row],[RuleNameLU]]&lt;&gt;"",VLOOKUP(Tabelle_ExterneDaten_113[[#This Row],[RuleNameLU]],RuleNameLookup,2,FALSE),"")</f>
        <v>#N/A</v>
      </c>
      <c r="U24" s="2" t="str">
        <f>IF(Tabelle_ExterneDaten_113[[#This Row],[EndOfMonthLU]]&lt;&gt;"",VLOOKUP(Tabelle_ExterneDaten_113[[#This Row],[EndOfMonthLU]],EndOfMonthLookup,2,FALSE),"")</f>
        <v/>
      </c>
    </row>
    <row r="25" spans="2:21" x14ac:dyDescent="0.25">
      <c r="B25" s="2">
        <v>1023</v>
      </c>
      <c r="C25" s="2"/>
      <c r="D25" s="2" t="s">
        <v>60</v>
      </c>
      <c r="E25" s="2" t="s">
        <v>472</v>
      </c>
      <c r="F25" s="2" t="s">
        <v>460</v>
      </c>
      <c r="G25" s="2" t="s">
        <v>461</v>
      </c>
      <c r="H25" s="2" t="s">
        <v>444</v>
      </c>
      <c r="I25" s="2" t="s">
        <v>384</v>
      </c>
      <c r="J25" s="2" t="s">
        <v>384</v>
      </c>
      <c r="K25" s="2" t="s">
        <v>449</v>
      </c>
      <c r="L25" s="2"/>
      <c r="M25" s="2"/>
      <c r="N25" s="2"/>
      <c r="O25" s="2" t="str">
        <f>IF(Tabelle_ExterneDaten_113[[#This Row],[TradeActionIdLU]]&lt;&gt;"",VLOOKUP(Tabelle_ExterneDaten_113[[#This Row],[TradeActionIdLU]],TradeActionIdLookup,2,FALSE),"")</f>
        <v/>
      </c>
      <c r="P25" s="2" t="e">
        <f>IF(Tabelle_ExterneDaten_113[[#This Row],[LegDataIdLU]]&lt;&gt;"",VLOOKUP(Tabelle_ExterneDaten_113[[#This Row],[LegDataIdLU]],LegDataIdLookup,2,FALSE),"")</f>
        <v>#N/A</v>
      </c>
      <c r="Q25" s="2" t="e">
        <f>IF(Tabelle_ExterneDaten_113[[#This Row],[CalendarLU]]&lt;&gt;"",VLOOKUP(Tabelle_ExterneDaten_113[[#This Row],[CalendarLU]],CalendarLookup,2,FALSE),"")</f>
        <v>#N/A</v>
      </c>
      <c r="R25" s="2" t="e">
        <f>IF(Tabelle_ExterneDaten_113[[#This Row],[ConventionLU]]&lt;&gt;"",VLOOKUP(Tabelle_ExterneDaten_113[[#This Row],[ConventionLU]],ConventionLookup,2,FALSE),"")</f>
        <v>#N/A</v>
      </c>
      <c r="S25" s="2" t="e">
        <f>IF(Tabelle_ExterneDaten_113[[#This Row],[TermConventionLU]]&lt;&gt;"",VLOOKUP(Tabelle_ExterneDaten_113[[#This Row],[TermConventionLU]],TermConventionLookup,2,FALSE),"")</f>
        <v>#N/A</v>
      </c>
      <c r="T25" s="2" t="e">
        <f>IF(Tabelle_ExterneDaten_113[[#This Row],[RuleNameLU]]&lt;&gt;"",VLOOKUP(Tabelle_ExterneDaten_113[[#This Row],[RuleNameLU]],RuleNameLookup,2,FALSE),"")</f>
        <v>#N/A</v>
      </c>
      <c r="U25" s="2" t="str">
        <f>IF(Tabelle_ExterneDaten_113[[#This Row],[EndOfMonthLU]]&lt;&gt;"",VLOOKUP(Tabelle_ExterneDaten_113[[#This Row],[EndOfMonthLU]],EndOfMonthLookup,2,FALSE),"")</f>
        <v/>
      </c>
    </row>
    <row r="26" spans="2:21" x14ac:dyDescent="0.25">
      <c r="B26" s="2">
        <v>2000</v>
      </c>
      <c r="C26" s="2"/>
      <c r="D26" s="2" t="s">
        <v>76</v>
      </c>
      <c r="E26" s="2" t="s">
        <v>459</v>
      </c>
      <c r="F26" s="2" t="s">
        <v>460</v>
      </c>
      <c r="G26" s="2" t="s">
        <v>358</v>
      </c>
      <c r="H26" s="2" t="s">
        <v>444</v>
      </c>
      <c r="I26" s="2" t="s">
        <v>382</v>
      </c>
      <c r="J26" s="2" t="s">
        <v>382</v>
      </c>
      <c r="K26" s="2" t="s">
        <v>449</v>
      </c>
      <c r="L26" s="2"/>
      <c r="M26" s="2"/>
      <c r="N26" s="2"/>
      <c r="O26" s="2" t="str">
        <f>IF(Tabelle_ExterneDaten_113[[#This Row],[TradeActionIdLU]]&lt;&gt;"",VLOOKUP(Tabelle_ExterneDaten_113[[#This Row],[TradeActionIdLU]],TradeActionIdLookup,2,FALSE),"")</f>
        <v/>
      </c>
      <c r="P26" s="2" t="e">
        <f>IF(Tabelle_ExterneDaten_113[[#This Row],[LegDataIdLU]]&lt;&gt;"",VLOOKUP(Tabelle_ExterneDaten_113[[#This Row],[LegDataIdLU]],LegDataIdLookup,2,FALSE),"")</f>
        <v>#N/A</v>
      </c>
      <c r="Q26" s="2" t="e">
        <f>IF(Tabelle_ExterneDaten_113[[#This Row],[CalendarLU]]&lt;&gt;"",VLOOKUP(Tabelle_ExterneDaten_113[[#This Row],[CalendarLU]],CalendarLookup,2,FALSE),"")</f>
        <v>#N/A</v>
      </c>
      <c r="R26" s="2" t="e">
        <f>IF(Tabelle_ExterneDaten_113[[#This Row],[ConventionLU]]&lt;&gt;"",VLOOKUP(Tabelle_ExterneDaten_113[[#This Row],[ConventionLU]],ConventionLookup,2,FALSE),"")</f>
        <v>#N/A</v>
      </c>
      <c r="S26" s="2" t="e">
        <f>IF(Tabelle_ExterneDaten_113[[#This Row],[TermConventionLU]]&lt;&gt;"",VLOOKUP(Tabelle_ExterneDaten_113[[#This Row],[TermConventionLU]],TermConventionLookup,2,FALSE),"")</f>
        <v>#N/A</v>
      </c>
      <c r="T26" s="2" t="e">
        <f>IF(Tabelle_ExterneDaten_113[[#This Row],[RuleNameLU]]&lt;&gt;"",VLOOKUP(Tabelle_ExterneDaten_113[[#This Row],[RuleNameLU]],RuleNameLookup,2,FALSE),"")</f>
        <v>#N/A</v>
      </c>
      <c r="U26" s="2" t="str">
        <f>IF(Tabelle_ExterneDaten_113[[#This Row],[EndOfMonthLU]]&lt;&gt;"",VLOOKUP(Tabelle_ExterneDaten_113[[#This Row],[EndOfMonthLU]],EndOfMonthLookup,2,FALSE),"")</f>
        <v/>
      </c>
    </row>
    <row r="27" spans="2:21" x14ac:dyDescent="0.25">
      <c r="B27" s="2">
        <v>2001</v>
      </c>
      <c r="C27" s="2"/>
      <c r="D27" s="2" t="s">
        <v>77</v>
      </c>
      <c r="E27" s="2" t="s">
        <v>459</v>
      </c>
      <c r="F27" s="2" t="s">
        <v>460</v>
      </c>
      <c r="G27" s="2" t="s">
        <v>461</v>
      </c>
      <c r="H27" s="2" t="s">
        <v>444</v>
      </c>
      <c r="I27" s="2" t="s">
        <v>384</v>
      </c>
      <c r="J27" s="2" t="s">
        <v>384</v>
      </c>
      <c r="K27" s="2" t="s">
        <v>449</v>
      </c>
      <c r="L27" s="2"/>
      <c r="M27" s="2"/>
      <c r="N27" s="2"/>
      <c r="O27" s="2" t="str">
        <f>IF(Tabelle_ExterneDaten_113[[#This Row],[TradeActionIdLU]]&lt;&gt;"",VLOOKUP(Tabelle_ExterneDaten_113[[#This Row],[TradeActionIdLU]],TradeActionIdLookup,2,FALSE),"")</f>
        <v/>
      </c>
      <c r="P27" s="2" t="e">
        <f>IF(Tabelle_ExterneDaten_113[[#This Row],[LegDataIdLU]]&lt;&gt;"",VLOOKUP(Tabelle_ExterneDaten_113[[#This Row],[LegDataIdLU]],LegDataIdLookup,2,FALSE),"")</f>
        <v>#N/A</v>
      </c>
      <c r="Q27" s="2" t="e">
        <f>IF(Tabelle_ExterneDaten_113[[#This Row],[CalendarLU]]&lt;&gt;"",VLOOKUP(Tabelle_ExterneDaten_113[[#This Row],[CalendarLU]],CalendarLookup,2,FALSE),"")</f>
        <v>#N/A</v>
      </c>
      <c r="R27" s="2" t="e">
        <f>IF(Tabelle_ExterneDaten_113[[#This Row],[ConventionLU]]&lt;&gt;"",VLOOKUP(Tabelle_ExterneDaten_113[[#This Row],[ConventionLU]],ConventionLookup,2,FALSE),"")</f>
        <v>#N/A</v>
      </c>
      <c r="S27" s="2" t="e">
        <f>IF(Tabelle_ExterneDaten_113[[#This Row],[TermConventionLU]]&lt;&gt;"",VLOOKUP(Tabelle_ExterneDaten_113[[#This Row],[TermConventionLU]],TermConventionLookup,2,FALSE),"")</f>
        <v>#N/A</v>
      </c>
      <c r="T27" s="2" t="e">
        <f>IF(Tabelle_ExterneDaten_113[[#This Row],[RuleNameLU]]&lt;&gt;"",VLOOKUP(Tabelle_ExterneDaten_113[[#This Row],[RuleNameLU]],RuleNameLookup,2,FALSE),"")</f>
        <v>#N/A</v>
      </c>
      <c r="U27" s="2" t="str">
        <f>IF(Tabelle_ExterneDaten_113[[#This Row],[EndOfMonthLU]]&lt;&gt;"",VLOOKUP(Tabelle_ExterneDaten_113[[#This Row],[EndOfMonthLU]],EndOfMonthLookup,2,FALSE),"")</f>
        <v/>
      </c>
    </row>
    <row r="28" spans="2:21" x14ac:dyDescent="0.25">
      <c r="B28" s="2">
        <v>2002</v>
      </c>
      <c r="C28" s="2"/>
      <c r="D28" s="2" t="s">
        <v>78</v>
      </c>
      <c r="E28" s="2" t="s">
        <v>462</v>
      </c>
      <c r="F28" s="2" t="s">
        <v>460</v>
      </c>
      <c r="G28" s="2" t="s">
        <v>358</v>
      </c>
      <c r="H28" s="2" t="s">
        <v>444</v>
      </c>
      <c r="I28" s="2" t="s">
        <v>382</v>
      </c>
      <c r="J28" s="2" t="s">
        <v>382</v>
      </c>
      <c r="K28" s="2" t="s">
        <v>449</v>
      </c>
      <c r="L28" s="2"/>
      <c r="M28" s="2"/>
      <c r="N28" s="2"/>
      <c r="O28" s="2" t="str">
        <f>IF(Tabelle_ExterneDaten_113[[#This Row],[TradeActionIdLU]]&lt;&gt;"",VLOOKUP(Tabelle_ExterneDaten_113[[#This Row],[TradeActionIdLU]],TradeActionIdLookup,2,FALSE),"")</f>
        <v/>
      </c>
      <c r="P28" s="2" t="e">
        <f>IF(Tabelle_ExterneDaten_113[[#This Row],[LegDataIdLU]]&lt;&gt;"",VLOOKUP(Tabelle_ExterneDaten_113[[#This Row],[LegDataIdLU]],LegDataIdLookup,2,FALSE),"")</f>
        <v>#N/A</v>
      </c>
      <c r="Q28" s="2" t="e">
        <f>IF(Tabelle_ExterneDaten_113[[#This Row],[CalendarLU]]&lt;&gt;"",VLOOKUP(Tabelle_ExterneDaten_113[[#This Row],[CalendarLU]],CalendarLookup,2,FALSE),"")</f>
        <v>#N/A</v>
      </c>
      <c r="R28" s="2" t="e">
        <f>IF(Tabelle_ExterneDaten_113[[#This Row],[ConventionLU]]&lt;&gt;"",VLOOKUP(Tabelle_ExterneDaten_113[[#This Row],[ConventionLU]],ConventionLookup,2,FALSE),"")</f>
        <v>#N/A</v>
      </c>
      <c r="S28" s="2" t="e">
        <f>IF(Tabelle_ExterneDaten_113[[#This Row],[TermConventionLU]]&lt;&gt;"",VLOOKUP(Tabelle_ExterneDaten_113[[#This Row],[TermConventionLU]],TermConventionLookup,2,FALSE),"")</f>
        <v>#N/A</v>
      </c>
      <c r="T28" s="2" t="e">
        <f>IF(Tabelle_ExterneDaten_113[[#This Row],[RuleNameLU]]&lt;&gt;"",VLOOKUP(Tabelle_ExterneDaten_113[[#This Row],[RuleNameLU]],RuleNameLookup,2,FALSE),"")</f>
        <v>#N/A</v>
      </c>
      <c r="U28" s="2" t="str">
        <f>IF(Tabelle_ExterneDaten_113[[#This Row],[EndOfMonthLU]]&lt;&gt;"",VLOOKUP(Tabelle_ExterneDaten_113[[#This Row],[EndOfMonthLU]],EndOfMonthLookup,2,FALSE),"")</f>
        <v/>
      </c>
    </row>
    <row r="29" spans="2:21" x14ac:dyDescent="0.25">
      <c r="B29" s="2">
        <v>2003</v>
      </c>
      <c r="C29" s="2"/>
      <c r="D29" s="2" t="s">
        <v>79</v>
      </c>
      <c r="E29" s="2" t="s">
        <v>462</v>
      </c>
      <c r="F29" s="2" t="s">
        <v>460</v>
      </c>
      <c r="G29" s="2" t="s">
        <v>461</v>
      </c>
      <c r="H29" s="2" t="s">
        <v>444</v>
      </c>
      <c r="I29" s="2" t="s">
        <v>384</v>
      </c>
      <c r="J29" s="2" t="s">
        <v>384</v>
      </c>
      <c r="K29" s="2" t="s">
        <v>449</v>
      </c>
      <c r="L29" s="2"/>
      <c r="M29" s="2"/>
      <c r="N29" s="2"/>
      <c r="O29" s="2" t="str">
        <f>IF(Tabelle_ExterneDaten_113[[#This Row],[TradeActionIdLU]]&lt;&gt;"",VLOOKUP(Tabelle_ExterneDaten_113[[#This Row],[TradeActionIdLU]],TradeActionIdLookup,2,FALSE),"")</f>
        <v/>
      </c>
      <c r="P29" s="2" t="e">
        <f>IF(Tabelle_ExterneDaten_113[[#This Row],[LegDataIdLU]]&lt;&gt;"",VLOOKUP(Tabelle_ExterneDaten_113[[#This Row],[LegDataIdLU]],LegDataIdLookup,2,FALSE),"")</f>
        <v>#N/A</v>
      </c>
      <c r="Q29" s="2" t="e">
        <f>IF(Tabelle_ExterneDaten_113[[#This Row],[CalendarLU]]&lt;&gt;"",VLOOKUP(Tabelle_ExterneDaten_113[[#This Row],[CalendarLU]],CalendarLookup,2,FALSE),"")</f>
        <v>#N/A</v>
      </c>
      <c r="R29" s="2" t="e">
        <f>IF(Tabelle_ExterneDaten_113[[#This Row],[ConventionLU]]&lt;&gt;"",VLOOKUP(Tabelle_ExterneDaten_113[[#This Row],[ConventionLU]],ConventionLookup,2,FALSE),"")</f>
        <v>#N/A</v>
      </c>
      <c r="S29" s="2" t="e">
        <f>IF(Tabelle_ExterneDaten_113[[#This Row],[TermConventionLU]]&lt;&gt;"",VLOOKUP(Tabelle_ExterneDaten_113[[#This Row],[TermConventionLU]],TermConventionLookup,2,FALSE),"")</f>
        <v>#N/A</v>
      </c>
      <c r="T29" s="2" t="e">
        <f>IF(Tabelle_ExterneDaten_113[[#This Row],[RuleNameLU]]&lt;&gt;"",VLOOKUP(Tabelle_ExterneDaten_113[[#This Row],[RuleNameLU]],RuleNameLookup,2,FALSE),"")</f>
        <v>#N/A</v>
      </c>
      <c r="U29" s="2" t="str">
        <f>IF(Tabelle_ExterneDaten_113[[#This Row],[EndOfMonthLU]]&lt;&gt;"",VLOOKUP(Tabelle_ExterneDaten_113[[#This Row],[EndOfMonthLU]],EndOfMonthLookup,2,FALSE),"")</f>
        <v/>
      </c>
    </row>
    <row r="30" spans="2:21" x14ac:dyDescent="0.25">
      <c r="B30" s="2">
        <v>2004</v>
      </c>
      <c r="C30" s="2"/>
      <c r="D30" s="2" t="s">
        <v>92</v>
      </c>
      <c r="E30" s="2" t="s">
        <v>463</v>
      </c>
      <c r="F30" s="2" t="s">
        <v>460</v>
      </c>
      <c r="G30" s="2" t="s">
        <v>358</v>
      </c>
      <c r="H30" s="2" t="s">
        <v>444</v>
      </c>
      <c r="I30" s="2" t="s">
        <v>382</v>
      </c>
      <c r="J30" s="2" t="s">
        <v>382</v>
      </c>
      <c r="K30" s="2" t="s">
        <v>449</v>
      </c>
      <c r="L30" s="2"/>
      <c r="M30" s="2"/>
      <c r="N30" s="2"/>
      <c r="O30" s="2" t="str">
        <f>IF(Tabelle_ExterneDaten_113[[#This Row],[TradeActionIdLU]]&lt;&gt;"",VLOOKUP(Tabelle_ExterneDaten_113[[#This Row],[TradeActionIdLU]],TradeActionIdLookup,2,FALSE),"")</f>
        <v/>
      </c>
      <c r="P30" s="2" t="e">
        <f>IF(Tabelle_ExterneDaten_113[[#This Row],[LegDataIdLU]]&lt;&gt;"",VLOOKUP(Tabelle_ExterneDaten_113[[#This Row],[LegDataIdLU]],LegDataIdLookup,2,FALSE),"")</f>
        <v>#N/A</v>
      </c>
      <c r="Q30" s="2" t="e">
        <f>IF(Tabelle_ExterneDaten_113[[#This Row],[CalendarLU]]&lt;&gt;"",VLOOKUP(Tabelle_ExterneDaten_113[[#This Row],[CalendarLU]],CalendarLookup,2,FALSE),"")</f>
        <v>#N/A</v>
      </c>
      <c r="R30" s="2" t="e">
        <f>IF(Tabelle_ExterneDaten_113[[#This Row],[ConventionLU]]&lt;&gt;"",VLOOKUP(Tabelle_ExterneDaten_113[[#This Row],[ConventionLU]],ConventionLookup,2,FALSE),"")</f>
        <v>#N/A</v>
      </c>
      <c r="S30" s="2" t="e">
        <f>IF(Tabelle_ExterneDaten_113[[#This Row],[TermConventionLU]]&lt;&gt;"",VLOOKUP(Tabelle_ExterneDaten_113[[#This Row],[TermConventionLU]],TermConventionLookup,2,FALSE),"")</f>
        <v>#N/A</v>
      </c>
      <c r="T30" s="2" t="e">
        <f>IF(Tabelle_ExterneDaten_113[[#This Row],[RuleNameLU]]&lt;&gt;"",VLOOKUP(Tabelle_ExterneDaten_113[[#This Row],[RuleNameLU]],RuleNameLookup,2,FALSE),"")</f>
        <v>#N/A</v>
      </c>
      <c r="U30" s="2" t="str">
        <f>IF(Tabelle_ExterneDaten_113[[#This Row],[EndOfMonthLU]]&lt;&gt;"",VLOOKUP(Tabelle_ExterneDaten_113[[#This Row],[EndOfMonthLU]],EndOfMonthLookup,2,FALSE),"")</f>
        <v/>
      </c>
    </row>
    <row r="31" spans="2:21" x14ac:dyDescent="0.25">
      <c r="B31" s="2">
        <v>2005</v>
      </c>
      <c r="C31" s="2"/>
      <c r="D31" s="2" t="s">
        <v>93</v>
      </c>
      <c r="E31" s="2" t="s">
        <v>463</v>
      </c>
      <c r="F31" s="2" t="s">
        <v>460</v>
      </c>
      <c r="G31" s="2" t="s">
        <v>461</v>
      </c>
      <c r="H31" s="2" t="s">
        <v>444</v>
      </c>
      <c r="I31" s="2" t="s">
        <v>384</v>
      </c>
      <c r="J31" s="2" t="s">
        <v>384</v>
      </c>
      <c r="K31" s="2" t="s">
        <v>449</v>
      </c>
      <c r="L31" s="2"/>
      <c r="M31" s="2"/>
      <c r="N31" s="2"/>
      <c r="O31" s="2" t="str">
        <f>IF(Tabelle_ExterneDaten_113[[#This Row],[TradeActionIdLU]]&lt;&gt;"",VLOOKUP(Tabelle_ExterneDaten_113[[#This Row],[TradeActionIdLU]],TradeActionIdLookup,2,FALSE),"")</f>
        <v/>
      </c>
      <c r="P31" s="2" t="e">
        <f>IF(Tabelle_ExterneDaten_113[[#This Row],[LegDataIdLU]]&lt;&gt;"",VLOOKUP(Tabelle_ExterneDaten_113[[#This Row],[LegDataIdLU]],LegDataIdLookup,2,FALSE),"")</f>
        <v>#N/A</v>
      </c>
      <c r="Q31" s="2" t="e">
        <f>IF(Tabelle_ExterneDaten_113[[#This Row],[CalendarLU]]&lt;&gt;"",VLOOKUP(Tabelle_ExterneDaten_113[[#This Row],[CalendarLU]],CalendarLookup,2,FALSE),"")</f>
        <v>#N/A</v>
      </c>
      <c r="R31" s="2" t="e">
        <f>IF(Tabelle_ExterneDaten_113[[#This Row],[ConventionLU]]&lt;&gt;"",VLOOKUP(Tabelle_ExterneDaten_113[[#This Row],[ConventionLU]],ConventionLookup,2,FALSE),"")</f>
        <v>#N/A</v>
      </c>
      <c r="S31" s="2" t="e">
        <f>IF(Tabelle_ExterneDaten_113[[#This Row],[TermConventionLU]]&lt;&gt;"",VLOOKUP(Tabelle_ExterneDaten_113[[#This Row],[TermConventionLU]],TermConventionLookup,2,FALSE),"")</f>
        <v>#N/A</v>
      </c>
      <c r="T31" s="2" t="e">
        <f>IF(Tabelle_ExterneDaten_113[[#This Row],[RuleNameLU]]&lt;&gt;"",VLOOKUP(Tabelle_ExterneDaten_113[[#This Row],[RuleNameLU]],RuleNameLookup,2,FALSE),"")</f>
        <v>#N/A</v>
      </c>
      <c r="U31" s="2" t="str">
        <f>IF(Tabelle_ExterneDaten_113[[#This Row],[EndOfMonthLU]]&lt;&gt;"",VLOOKUP(Tabelle_ExterneDaten_113[[#This Row],[EndOfMonthLU]],EndOfMonthLookup,2,FALSE),"")</f>
        <v/>
      </c>
    </row>
    <row r="32" spans="2:21" x14ac:dyDescent="0.25">
      <c r="B32" s="2">
        <v>2006</v>
      </c>
      <c r="C32" s="2"/>
      <c r="D32" s="2" t="s">
        <v>94</v>
      </c>
      <c r="E32" s="2" t="s">
        <v>464</v>
      </c>
      <c r="F32" s="2" t="s">
        <v>460</v>
      </c>
      <c r="G32" s="2" t="s">
        <v>358</v>
      </c>
      <c r="H32" s="2" t="s">
        <v>444</v>
      </c>
      <c r="I32" s="2" t="s">
        <v>382</v>
      </c>
      <c r="J32" s="2" t="s">
        <v>382</v>
      </c>
      <c r="K32" s="2" t="s">
        <v>449</v>
      </c>
      <c r="L32" s="2"/>
      <c r="M32" s="2"/>
      <c r="N32" s="2"/>
      <c r="O32" s="2" t="str">
        <f>IF(Tabelle_ExterneDaten_113[[#This Row],[TradeActionIdLU]]&lt;&gt;"",VLOOKUP(Tabelle_ExterneDaten_113[[#This Row],[TradeActionIdLU]],TradeActionIdLookup,2,FALSE),"")</f>
        <v/>
      </c>
      <c r="P32" s="2" t="e">
        <f>IF(Tabelle_ExterneDaten_113[[#This Row],[LegDataIdLU]]&lt;&gt;"",VLOOKUP(Tabelle_ExterneDaten_113[[#This Row],[LegDataIdLU]],LegDataIdLookup,2,FALSE),"")</f>
        <v>#N/A</v>
      </c>
      <c r="Q32" s="2" t="e">
        <f>IF(Tabelle_ExterneDaten_113[[#This Row],[CalendarLU]]&lt;&gt;"",VLOOKUP(Tabelle_ExterneDaten_113[[#This Row],[CalendarLU]],CalendarLookup,2,FALSE),"")</f>
        <v>#N/A</v>
      </c>
      <c r="R32" s="2" t="e">
        <f>IF(Tabelle_ExterneDaten_113[[#This Row],[ConventionLU]]&lt;&gt;"",VLOOKUP(Tabelle_ExterneDaten_113[[#This Row],[ConventionLU]],ConventionLookup,2,FALSE),"")</f>
        <v>#N/A</v>
      </c>
      <c r="S32" s="2" t="e">
        <f>IF(Tabelle_ExterneDaten_113[[#This Row],[TermConventionLU]]&lt;&gt;"",VLOOKUP(Tabelle_ExterneDaten_113[[#This Row],[TermConventionLU]],TermConventionLookup,2,FALSE),"")</f>
        <v>#N/A</v>
      </c>
      <c r="T32" s="2" t="e">
        <f>IF(Tabelle_ExterneDaten_113[[#This Row],[RuleNameLU]]&lt;&gt;"",VLOOKUP(Tabelle_ExterneDaten_113[[#This Row],[RuleNameLU]],RuleNameLookup,2,FALSE),"")</f>
        <v>#N/A</v>
      </c>
      <c r="U32" s="2" t="str">
        <f>IF(Tabelle_ExterneDaten_113[[#This Row],[EndOfMonthLU]]&lt;&gt;"",VLOOKUP(Tabelle_ExterneDaten_113[[#This Row],[EndOfMonthLU]],EndOfMonthLookup,2,FALSE),"")</f>
        <v/>
      </c>
    </row>
    <row r="33" spans="2:21" x14ac:dyDescent="0.25">
      <c r="B33" s="2">
        <v>2007</v>
      </c>
      <c r="C33" s="2"/>
      <c r="D33" s="2" t="s">
        <v>95</v>
      </c>
      <c r="E33" s="2" t="s">
        <v>464</v>
      </c>
      <c r="F33" s="2" t="s">
        <v>460</v>
      </c>
      <c r="G33" s="2" t="s">
        <v>461</v>
      </c>
      <c r="H33" s="2" t="s">
        <v>444</v>
      </c>
      <c r="I33" s="2" t="s">
        <v>384</v>
      </c>
      <c r="J33" s="2" t="s">
        <v>384</v>
      </c>
      <c r="K33" s="2" t="s">
        <v>449</v>
      </c>
      <c r="L33" s="2"/>
      <c r="M33" s="2"/>
      <c r="N33" s="2"/>
      <c r="O33" s="2" t="str">
        <f>IF(Tabelle_ExterneDaten_113[[#This Row],[TradeActionIdLU]]&lt;&gt;"",VLOOKUP(Tabelle_ExterneDaten_113[[#This Row],[TradeActionIdLU]],TradeActionIdLookup,2,FALSE),"")</f>
        <v/>
      </c>
      <c r="P33" s="2" t="e">
        <f>IF(Tabelle_ExterneDaten_113[[#This Row],[LegDataIdLU]]&lt;&gt;"",VLOOKUP(Tabelle_ExterneDaten_113[[#This Row],[LegDataIdLU]],LegDataIdLookup,2,FALSE),"")</f>
        <v>#N/A</v>
      </c>
      <c r="Q33" s="2" t="e">
        <f>IF(Tabelle_ExterneDaten_113[[#This Row],[CalendarLU]]&lt;&gt;"",VLOOKUP(Tabelle_ExterneDaten_113[[#This Row],[CalendarLU]],CalendarLookup,2,FALSE),"")</f>
        <v>#N/A</v>
      </c>
      <c r="R33" s="2" t="e">
        <f>IF(Tabelle_ExterneDaten_113[[#This Row],[ConventionLU]]&lt;&gt;"",VLOOKUP(Tabelle_ExterneDaten_113[[#This Row],[ConventionLU]],ConventionLookup,2,FALSE),"")</f>
        <v>#N/A</v>
      </c>
      <c r="S33" s="2" t="e">
        <f>IF(Tabelle_ExterneDaten_113[[#This Row],[TermConventionLU]]&lt;&gt;"",VLOOKUP(Tabelle_ExterneDaten_113[[#This Row],[TermConventionLU]],TermConventionLookup,2,FALSE),"")</f>
        <v>#N/A</v>
      </c>
      <c r="T33" s="2" t="e">
        <f>IF(Tabelle_ExterneDaten_113[[#This Row],[RuleNameLU]]&lt;&gt;"",VLOOKUP(Tabelle_ExterneDaten_113[[#This Row],[RuleNameLU]],RuleNameLookup,2,FALSE),"")</f>
        <v>#N/A</v>
      </c>
      <c r="U33" s="2" t="str">
        <f>IF(Tabelle_ExterneDaten_113[[#This Row],[EndOfMonthLU]]&lt;&gt;"",VLOOKUP(Tabelle_ExterneDaten_113[[#This Row],[EndOfMonthLU]],EndOfMonthLookup,2,FALSE),"")</f>
        <v/>
      </c>
    </row>
    <row r="34" spans="2:21" x14ac:dyDescent="0.25">
      <c r="B34" s="2">
        <v>2008</v>
      </c>
      <c r="C34" s="2"/>
      <c r="D34" s="2" t="s">
        <v>96</v>
      </c>
      <c r="E34" s="2" t="s">
        <v>465</v>
      </c>
      <c r="F34" s="2" t="s">
        <v>460</v>
      </c>
      <c r="G34" s="2" t="s">
        <v>358</v>
      </c>
      <c r="H34" s="2" t="s">
        <v>444</v>
      </c>
      <c r="I34" s="2" t="s">
        <v>382</v>
      </c>
      <c r="J34" s="2" t="s">
        <v>382</v>
      </c>
      <c r="K34" s="2" t="s">
        <v>449</v>
      </c>
      <c r="L34" s="2"/>
      <c r="M34" s="2"/>
      <c r="N34" s="2"/>
      <c r="O34" s="2" t="str">
        <f>IF(Tabelle_ExterneDaten_113[[#This Row],[TradeActionIdLU]]&lt;&gt;"",VLOOKUP(Tabelle_ExterneDaten_113[[#This Row],[TradeActionIdLU]],TradeActionIdLookup,2,FALSE),"")</f>
        <v/>
      </c>
      <c r="P34" s="2" t="e">
        <f>IF(Tabelle_ExterneDaten_113[[#This Row],[LegDataIdLU]]&lt;&gt;"",VLOOKUP(Tabelle_ExterneDaten_113[[#This Row],[LegDataIdLU]],LegDataIdLookup,2,FALSE),"")</f>
        <v>#N/A</v>
      </c>
      <c r="Q34" s="2" t="e">
        <f>IF(Tabelle_ExterneDaten_113[[#This Row],[CalendarLU]]&lt;&gt;"",VLOOKUP(Tabelle_ExterneDaten_113[[#This Row],[CalendarLU]],CalendarLookup,2,FALSE),"")</f>
        <v>#N/A</v>
      </c>
      <c r="R34" s="2" t="e">
        <f>IF(Tabelle_ExterneDaten_113[[#This Row],[ConventionLU]]&lt;&gt;"",VLOOKUP(Tabelle_ExterneDaten_113[[#This Row],[ConventionLU]],ConventionLookup,2,FALSE),"")</f>
        <v>#N/A</v>
      </c>
      <c r="S34" s="2" t="e">
        <f>IF(Tabelle_ExterneDaten_113[[#This Row],[TermConventionLU]]&lt;&gt;"",VLOOKUP(Tabelle_ExterneDaten_113[[#This Row],[TermConventionLU]],TermConventionLookup,2,FALSE),"")</f>
        <v>#N/A</v>
      </c>
      <c r="T34" s="2" t="e">
        <f>IF(Tabelle_ExterneDaten_113[[#This Row],[RuleNameLU]]&lt;&gt;"",VLOOKUP(Tabelle_ExterneDaten_113[[#This Row],[RuleNameLU]],RuleNameLookup,2,FALSE),"")</f>
        <v>#N/A</v>
      </c>
      <c r="U34" s="2" t="str">
        <f>IF(Tabelle_ExterneDaten_113[[#This Row],[EndOfMonthLU]]&lt;&gt;"",VLOOKUP(Tabelle_ExterneDaten_113[[#This Row],[EndOfMonthLU]],EndOfMonthLookup,2,FALSE),"")</f>
        <v/>
      </c>
    </row>
    <row r="35" spans="2:21" x14ac:dyDescent="0.25">
      <c r="B35" s="2">
        <v>2009</v>
      </c>
      <c r="C35" s="2"/>
      <c r="D35" s="2" t="s">
        <v>97</v>
      </c>
      <c r="E35" s="2" t="s">
        <v>465</v>
      </c>
      <c r="F35" s="2" t="s">
        <v>460</v>
      </c>
      <c r="G35" s="2" t="s">
        <v>461</v>
      </c>
      <c r="H35" s="2" t="s">
        <v>444</v>
      </c>
      <c r="I35" s="2" t="s">
        <v>384</v>
      </c>
      <c r="J35" s="2" t="s">
        <v>384</v>
      </c>
      <c r="K35" s="2" t="s">
        <v>449</v>
      </c>
      <c r="L35" s="2"/>
      <c r="M35" s="2"/>
      <c r="N35" s="2"/>
      <c r="O35" s="2" t="str">
        <f>IF(Tabelle_ExterneDaten_113[[#This Row],[TradeActionIdLU]]&lt;&gt;"",VLOOKUP(Tabelle_ExterneDaten_113[[#This Row],[TradeActionIdLU]],TradeActionIdLookup,2,FALSE),"")</f>
        <v/>
      </c>
      <c r="P35" s="2" t="e">
        <f>IF(Tabelle_ExterneDaten_113[[#This Row],[LegDataIdLU]]&lt;&gt;"",VLOOKUP(Tabelle_ExterneDaten_113[[#This Row],[LegDataIdLU]],LegDataIdLookup,2,FALSE),"")</f>
        <v>#N/A</v>
      </c>
      <c r="Q35" s="2" t="e">
        <f>IF(Tabelle_ExterneDaten_113[[#This Row],[CalendarLU]]&lt;&gt;"",VLOOKUP(Tabelle_ExterneDaten_113[[#This Row],[CalendarLU]],CalendarLookup,2,FALSE),"")</f>
        <v>#N/A</v>
      </c>
      <c r="R35" s="2" t="e">
        <f>IF(Tabelle_ExterneDaten_113[[#This Row],[ConventionLU]]&lt;&gt;"",VLOOKUP(Tabelle_ExterneDaten_113[[#This Row],[ConventionLU]],ConventionLookup,2,FALSE),"")</f>
        <v>#N/A</v>
      </c>
      <c r="S35" s="2" t="e">
        <f>IF(Tabelle_ExterneDaten_113[[#This Row],[TermConventionLU]]&lt;&gt;"",VLOOKUP(Tabelle_ExterneDaten_113[[#This Row],[TermConventionLU]],TermConventionLookup,2,FALSE),"")</f>
        <v>#N/A</v>
      </c>
      <c r="T35" s="2" t="e">
        <f>IF(Tabelle_ExterneDaten_113[[#This Row],[RuleNameLU]]&lt;&gt;"",VLOOKUP(Tabelle_ExterneDaten_113[[#This Row],[RuleNameLU]],RuleNameLookup,2,FALSE),"")</f>
        <v>#N/A</v>
      </c>
      <c r="U35" s="2" t="str">
        <f>IF(Tabelle_ExterneDaten_113[[#This Row],[EndOfMonthLU]]&lt;&gt;"",VLOOKUP(Tabelle_ExterneDaten_113[[#This Row],[EndOfMonthLU]],EndOfMonthLookup,2,FALSE),"")</f>
        <v/>
      </c>
    </row>
    <row r="36" spans="2:21" x14ac:dyDescent="0.25">
      <c r="B36" s="2">
        <v>2010</v>
      </c>
      <c r="C36" s="2"/>
      <c r="D36" s="2" t="s">
        <v>98</v>
      </c>
      <c r="E36" s="2" t="s">
        <v>466</v>
      </c>
      <c r="F36" s="2" t="s">
        <v>460</v>
      </c>
      <c r="G36" s="2" t="s">
        <v>358</v>
      </c>
      <c r="H36" s="2" t="s">
        <v>444</v>
      </c>
      <c r="I36" s="2" t="s">
        <v>382</v>
      </c>
      <c r="J36" s="2" t="s">
        <v>382</v>
      </c>
      <c r="K36" s="2" t="s">
        <v>449</v>
      </c>
      <c r="L36" s="2"/>
      <c r="M36" s="2"/>
      <c r="N36" s="2"/>
      <c r="O36" s="2" t="str">
        <f>IF(Tabelle_ExterneDaten_113[[#This Row],[TradeActionIdLU]]&lt;&gt;"",VLOOKUP(Tabelle_ExterneDaten_113[[#This Row],[TradeActionIdLU]],TradeActionIdLookup,2,FALSE),"")</f>
        <v/>
      </c>
      <c r="P36" s="2" t="e">
        <f>IF(Tabelle_ExterneDaten_113[[#This Row],[LegDataIdLU]]&lt;&gt;"",VLOOKUP(Tabelle_ExterneDaten_113[[#This Row],[LegDataIdLU]],LegDataIdLookup,2,FALSE),"")</f>
        <v>#N/A</v>
      </c>
      <c r="Q36" s="2" t="e">
        <f>IF(Tabelle_ExterneDaten_113[[#This Row],[CalendarLU]]&lt;&gt;"",VLOOKUP(Tabelle_ExterneDaten_113[[#This Row],[CalendarLU]],CalendarLookup,2,FALSE),"")</f>
        <v>#N/A</v>
      </c>
      <c r="R36" s="2" t="e">
        <f>IF(Tabelle_ExterneDaten_113[[#This Row],[ConventionLU]]&lt;&gt;"",VLOOKUP(Tabelle_ExterneDaten_113[[#This Row],[ConventionLU]],ConventionLookup,2,FALSE),"")</f>
        <v>#N/A</v>
      </c>
      <c r="S36" s="2" t="e">
        <f>IF(Tabelle_ExterneDaten_113[[#This Row],[TermConventionLU]]&lt;&gt;"",VLOOKUP(Tabelle_ExterneDaten_113[[#This Row],[TermConventionLU]],TermConventionLookup,2,FALSE),"")</f>
        <v>#N/A</v>
      </c>
      <c r="T36" s="2" t="e">
        <f>IF(Tabelle_ExterneDaten_113[[#This Row],[RuleNameLU]]&lt;&gt;"",VLOOKUP(Tabelle_ExterneDaten_113[[#This Row],[RuleNameLU]],RuleNameLookup,2,FALSE),"")</f>
        <v>#N/A</v>
      </c>
      <c r="U36" s="2" t="str">
        <f>IF(Tabelle_ExterneDaten_113[[#This Row],[EndOfMonthLU]]&lt;&gt;"",VLOOKUP(Tabelle_ExterneDaten_113[[#This Row],[EndOfMonthLU]],EndOfMonthLookup,2,FALSE),"")</f>
        <v/>
      </c>
    </row>
    <row r="37" spans="2:21" x14ac:dyDescent="0.25">
      <c r="B37" s="2">
        <v>2011</v>
      </c>
      <c r="C37" s="2"/>
      <c r="D37" s="2" t="s">
        <v>99</v>
      </c>
      <c r="E37" s="2" t="s">
        <v>466</v>
      </c>
      <c r="F37" s="2" t="s">
        <v>460</v>
      </c>
      <c r="G37" s="2" t="s">
        <v>461</v>
      </c>
      <c r="H37" s="2" t="s">
        <v>444</v>
      </c>
      <c r="I37" s="2" t="s">
        <v>384</v>
      </c>
      <c r="J37" s="2" t="s">
        <v>384</v>
      </c>
      <c r="K37" s="2" t="s">
        <v>449</v>
      </c>
      <c r="L37" s="2"/>
      <c r="M37" s="2"/>
      <c r="N37" s="2"/>
      <c r="O37" s="2" t="str">
        <f>IF(Tabelle_ExterneDaten_113[[#This Row],[TradeActionIdLU]]&lt;&gt;"",VLOOKUP(Tabelle_ExterneDaten_113[[#This Row],[TradeActionIdLU]],TradeActionIdLookup,2,FALSE),"")</f>
        <v/>
      </c>
      <c r="P37" s="2" t="e">
        <f>IF(Tabelle_ExterneDaten_113[[#This Row],[LegDataIdLU]]&lt;&gt;"",VLOOKUP(Tabelle_ExterneDaten_113[[#This Row],[LegDataIdLU]],LegDataIdLookup,2,FALSE),"")</f>
        <v>#N/A</v>
      </c>
      <c r="Q37" s="2" t="e">
        <f>IF(Tabelle_ExterneDaten_113[[#This Row],[CalendarLU]]&lt;&gt;"",VLOOKUP(Tabelle_ExterneDaten_113[[#This Row],[CalendarLU]],CalendarLookup,2,FALSE),"")</f>
        <v>#N/A</v>
      </c>
      <c r="R37" s="2" t="e">
        <f>IF(Tabelle_ExterneDaten_113[[#This Row],[ConventionLU]]&lt;&gt;"",VLOOKUP(Tabelle_ExterneDaten_113[[#This Row],[ConventionLU]],ConventionLookup,2,FALSE),"")</f>
        <v>#N/A</v>
      </c>
      <c r="S37" s="2" t="e">
        <f>IF(Tabelle_ExterneDaten_113[[#This Row],[TermConventionLU]]&lt;&gt;"",VLOOKUP(Tabelle_ExterneDaten_113[[#This Row],[TermConventionLU]],TermConventionLookup,2,FALSE),"")</f>
        <v>#N/A</v>
      </c>
      <c r="T37" s="2" t="e">
        <f>IF(Tabelle_ExterneDaten_113[[#This Row],[RuleNameLU]]&lt;&gt;"",VLOOKUP(Tabelle_ExterneDaten_113[[#This Row],[RuleNameLU]],RuleNameLookup,2,FALSE),"")</f>
        <v>#N/A</v>
      </c>
      <c r="U37" s="2" t="str">
        <f>IF(Tabelle_ExterneDaten_113[[#This Row],[EndOfMonthLU]]&lt;&gt;"",VLOOKUP(Tabelle_ExterneDaten_113[[#This Row],[EndOfMonthLU]],EndOfMonthLookup,2,FALSE),"")</f>
        <v/>
      </c>
    </row>
    <row r="38" spans="2:21" x14ac:dyDescent="0.25">
      <c r="B38" s="2">
        <v>2012</v>
      </c>
      <c r="C38" s="2"/>
      <c r="D38" s="2" t="s">
        <v>80</v>
      </c>
      <c r="E38" s="2" t="s">
        <v>467</v>
      </c>
      <c r="F38" s="2" t="s">
        <v>460</v>
      </c>
      <c r="G38" s="2" t="s">
        <v>358</v>
      </c>
      <c r="H38" s="2" t="s">
        <v>444</v>
      </c>
      <c r="I38" s="2" t="s">
        <v>382</v>
      </c>
      <c r="J38" s="2" t="s">
        <v>382</v>
      </c>
      <c r="K38" s="2" t="s">
        <v>449</v>
      </c>
      <c r="L38" s="2"/>
      <c r="M38" s="2"/>
      <c r="N38" s="2"/>
      <c r="O38" s="2" t="str">
        <f>IF(Tabelle_ExterneDaten_113[[#This Row],[TradeActionIdLU]]&lt;&gt;"",VLOOKUP(Tabelle_ExterneDaten_113[[#This Row],[TradeActionIdLU]],TradeActionIdLookup,2,FALSE),"")</f>
        <v/>
      </c>
      <c r="P38" s="2" t="e">
        <f>IF(Tabelle_ExterneDaten_113[[#This Row],[LegDataIdLU]]&lt;&gt;"",VLOOKUP(Tabelle_ExterneDaten_113[[#This Row],[LegDataIdLU]],LegDataIdLookup,2,FALSE),"")</f>
        <v>#N/A</v>
      </c>
      <c r="Q38" s="2" t="e">
        <f>IF(Tabelle_ExterneDaten_113[[#This Row],[CalendarLU]]&lt;&gt;"",VLOOKUP(Tabelle_ExterneDaten_113[[#This Row],[CalendarLU]],CalendarLookup,2,FALSE),"")</f>
        <v>#N/A</v>
      </c>
      <c r="R38" s="2" t="e">
        <f>IF(Tabelle_ExterneDaten_113[[#This Row],[ConventionLU]]&lt;&gt;"",VLOOKUP(Tabelle_ExterneDaten_113[[#This Row],[ConventionLU]],ConventionLookup,2,FALSE),"")</f>
        <v>#N/A</v>
      </c>
      <c r="S38" s="2" t="e">
        <f>IF(Tabelle_ExterneDaten_113[[#This Row],[TermConventionLU]]&lt;&gt;"",VLOOKUP(Tabelle_ExterneDaten_113[[#This Row],[TermConventionLU]],TermConventionLookup,2,FALSE),"")</f>
        <v>#N/A</v>
      </c>
      <c r="T38" s="2" t="e">
        <f>IF(Tabelle_ExterneDaten_113[[#This Row],[RuleNameLU]]&lt;&gt;"",VLOOKUP(Tabelle_ExterneDaten_113[[#This Row],[RuleNameLU]],RuleNameLookup,2,FALSE),"")</f>
        <v>#N/A</v>
      </c>
      <c r="U38" s="2" t="str">
        <f>IF(Tabelle_ExterneDaten_113[[#This Row],[EndOfMonthLU]]&lt;&gt;"",VLOOKUP(Tabelle_ExterneDaten_113[[#This Row],[EndOfMonthLU]],EndOfMonthLookup,2,FALSE),"")</f>
        <v/>
      </c>
    </row>
    <row r="39" spans="2:21" x14ac:dyDescent="0.25">
      <c r="B39" s="2">
        <v>2013</v>
      </c>
      <c r="C39" s="2"/>
      <c r="D39" s="2" t="s">
        <v>81</v>
      </c>
      <c r="E39" s="2" t="s">
        <v>467</v>
      </c>
      <c r="F39" s="2" t="s">
        <v>460</v>
      </c>
      <c r="G39" s="2" t="s">
        <v>461</v>
      </c>
      <c r="H39" s="2" t="s">
        <v>444</v>
      </c>
      <c r="I39" s="2" t="s">
        <v>384</v>
      </c>
      <c r="J39" s="2" t="s">
        <v>384</v>
      </c>
      <c r="K39" s="2" t="s">
        <v>449</v>
      </c>
      <c r="L39" s="2"/>
      <c r="M39" s="2"/>
      <c r="N39" s="2"/>
      <c r="O39" s="2" t="str">
        <f>IF(Tabelle_ExterneDaten_113[[#This Row],[TradeActionIdLU]]&lt;&gt;"",VLOOKUP(Tabelle_ExterneDaten_113[[#This Row],[TradeActionIdLU]],TradeActionIdLookup,2,FALSE),"")</f>
        <v/>
      </c>
      <c r="P39" s="2" t="e">
        <f>IF(Tabelle_ExterneDaten_113[[#This Row],[LegDataIdLU]]&lt;&gt;"",VLOOKUP(Tabelle_ExterneDaten_113[[#This Row],[LegDataIdLU]],LegDataIdLookup,2,FALSE),"")</f>
        <v>#N/A</v>
      </c>
      <c r="Q39" s="2" t="e">
        <f>IF(Tabelle_ExterneDaten_113[[#This Row],[CalendarLU]]&lt;&gt;"",VLOOKUP(Tabelle_ExterneDaten_113[[#This Row],[CalendarLU]],CalendarLookup,2,FALSE),"")</f>
        <v>#N/A</v>
      </c>
      <c r="R39" s="2" t="e">
        <f>IF(Tabelle_ExterneDaten_113[[#This Row],[ConventionLU]]&lt;&gt;"",VLOOKUP(Tabelle_ExterneDaten_113[[#This Row],[ConventionLU]],ConventionLookup,2,FALSE),"")</f>
        <v>#N/A</v>
      </c>
      <c r="S39" s="2" t="e">
        <f>IF(Tabelle_ExterneDaten_113[[#This Row],[TermConventionLU]]&lt;&gt;"",VLOOKUP(Tabelle_ExterneDaten_113[[#This Row],[TermConventionLU]],TermConventionLookup,2,FALSE),"")</f>
        <v>#N/A</v>
      </c>
      <c r="T39" s="2" t="e">
        <f>IF(Tabelle_ExterneDaten_113[[#This Row],[RuleNameLU]]&lt;&gt;"",VLOOKUP(Tabelle_ExterneDaten_113[[#This Row],[RuleNameLU]],RuleNameLookup,2,FALSE),"")</f>
        <v>#N/A</v>
      </c>
      <c r="U39" s="2" t="str">
        <f>IF(Tabelle_ExterneDaten_113[[#This Row],[EndOfMonthLU]]&lt;&gt;"",VLOOKUP(Tabelle_ExterneDaten_113[[#This Row],[EndOfMonthLU]],EndOfMonthLookup,2,FALSE),"")</f>
        <v/>
      </c>
    </row>
    <row r="40" spans="2:21" x14ac:dyDescent="0.25">
      <c r="B40" s="2">
        <v>2014</v>
      </c>
      <c r="C40" s="2"/>
      <c r="D40" s="2" t="s">
        <v>82</v>
      </c>
      <c r="E40" s="2" t="s">
        <v>468</v>
      </c>
      <c r="F40" s="2" t="s">
        <v>460</v>
      </c>
      <c r="G40" s="2" t="s">
        <v>358</v>
      </c>
      <c r="H40" s="2" t="s">
        <v>444</v>
      </c>
      <c r="I40" s="2" t="s">
        <v>382</v>
      </c>
      <c r="J40" s="2" t="s">
        <v>382</v>
      </c>
      <c r="K40" s="2" t="s">
        <v>449</v>
      </c>
      <c r="L40" s="2"/>
      <c r="M40" s="2"/>
      <c r="N40" s="2"/>
      <c r="O40" s="2" t="str">
        <f>IF(Tabelle_ExterneDaten_113[[#This Row],[TradeActionIdLU]]&lt;&gt;"",VLOOKUP(Tabelle_ExterneDaten_113[[#This Row],[TradeActionIdLU]],TradeActionIdLookup,2,FALSE),"")</f>
        <v/>
      </c>
      <c r="P40" s="2" t="e">
        <f>IF(Tabelle_ExterneDaten_113[[#This Row],[LegDataIdLU]]&lt;&gt;"",VLOOKUP(Tabelle_ExterneDaten_113[[#This Row],[LegDataIdLU]],LegDataIdLookup,2,FALSE),"")</f>
        <v>#N/A</v>
      </c>
      <c r="Q40" s="2" t="e">
        <f>IF(Tabelle_ExterneDaten_113[[#This Row],[CalendarLU]]&lt;&gt;"",VLOOKUP(Tabelle_ExterneDaten_113[[#This Row],[CalendarLU]],CalendarLookup,2,FALSE),"")</f>
        <v>#N/A</v>
      </c>
      <c r="R40" s="2" t="e">
        <f>IF(Tabelle_ExterneDaten_113[[#This Row],[ConventionLU]]&lt;&gt;"",VLOOKUP(Tabelle_ExterneDaten_113[[#This Row],[ConventionLU]],ConventionLookup,2,FALSE),"")</f>
        <v>#N/A</v>
      </c>
      <c r="S40" s="2" t="e">
        <f>IF(Tabelle_ExterneDaten_113[[#This Row],[TermConventionLU]]&lt;&gt;"",VLOOKUP(Tabelle_ExterneDaten_113[[#This Row],[TermConventionLU]],TermConventionLookup,2,FALSE),"")</f>
        <v>#N/A</v>
      </c>
      <c r="T40" s="2" t="e">
        <f>IF(Tabelle_ExterneDaten_113[[#This Row],[RuleNameLU]]&lt;&gt;"",VLOOKUP(Tabelle_ExterneDaten_113[[#This Row],[RuleNameLU]],RuleNameLookup,2,FALSE),"")</f>
        <v>#N/A</v>
      </c>
      <c r="U40" s="2" t="str">
        <f>IF(Tabelle_ExterneDaten_113[[#This Row],[EndOfMonthLU]]&lt;&gt;"",VLOOKUP(Tabelle_ExterneDaten_113[[#This Row],[EndOfMonthLU]],EndOfMonthLookup,2,FALSE),"")</f>
        <v/>
      </c>
    </row>
    <row r="41" spans="2:21" x14ac:dyDescent="0.25">
      <c r="B41" s="2">
        <v>2015</v>
      </c>
      <c r="C41" s="2"/>
      <c r="D41" s="2" t="s">
        <v>83</v>
      </c>
      <c r="E41" s="2" t="s">
        <v>468</v>
      </c>
      <c r="F41" s="2" t="s">
        <v>460</v>
      </c>
      <c r="G41" s="2" t="s">
        <v>461</v>
      </c>
      <c r="H41" s="2" t="s">
        <v>444</v>
      </c>
      <c r="I41" s="2" t="s">
        <v>384</v>
      </c>
      <c r="J41" s="2" t="s">
        <v>384</v>
      </c>
      <c r="K41" s="2" t="s">
        <v>449</v>
      </c>
      <c r="L41" s="2"/>
      <c r="M41" s="2"/>
      <c r="N41" s="2"/>
      <c r="O41" s="2" t="str">
        <f>IF(Tabelle_ExterneDaten_113[[#This Row],[TradeActionIdLU]]&lt;&gt;"",VLOOKUP(Tabelle_ExterneDaten_113[[#This Row],[TradeActionIdLU]],TradeActionIdLookup,2,FALSE),"")</f>
        <v/>
      </c>
      <c r="P41" s="2" t="e">
        <f>IF(Tabelle_ExterneDaten_113[[#This Row],[LegDataIdLU]]&lt;&gt;"",VLOOKUP(Tabelle_ExterneDaten_113[[#This Row],[LegDataIdLU]],LegDataIdLookup,2,FALSE),"")</f>
        <v>#N/A</v>
      </c>
      <c r="Q41" s="2" t="e">
        <f>IF(Tabelle_ExterneDaten_113[[#This Row],[CalendarLU]]&lt;&gt;"",VLOOKUP(Tabelle_ExterneDaten_113[[#This Row],[CalendarLU]],CalendarLookup,2,FALSE),"")</f>
        <v>#N/A</v>
      </c>
      <c r="R41" s="2" t="e">
        <f>IF(Tabelle_ExterneDaten_113[[#This Row],[ConventionLU]]&lt;&gt;"",VLOOKUP(Tabelle_ExterneDaten_113[[#This Row],[ConventionLU]],ConventionLookup,2,FALSE),"")</f>
        <v>#N/A</v>
      </c>
      <c r="S41" s="2" t="e">
        <f>IF(Tabelle_ExterneDaten_113[[#This Row],[TermConventionLU]]&lt;&gt;"",VLOOKUP(Tabelle_ExterneDaten_113[[#This Row],[TermConventionLU]],TermConventionLookup,2,FALSE),"")</f>
        <v>#N/A</v>
      </c>
      <c r="T41" s="2" t="e">
        <f>IF(Tabelle_ExterneDaten_113[[#This Row],[RuleNameLU]]&lt;&gt;"",VLOOKUP(Tabelle_ExterneDaten_113[[#This Row],[RuleNameLU]],RuleNameLookup,2,FALSE),"")</f>
        <v>#N/A</v>
      </c>
      <c r="U41" s="2" t="str">
        <f>IF(Tabelle_ExterneDaten_113[[#This Row],[EndOfMonthLU]]&lt;&gt;"",VLOOKUP(Tabelle_ExterneDaten_113[[#This Row],[EndOfMonthLU]],EndOfMonthLookup,2,FALSE),"")</f>
        <v/>
      </c>
    </row>
    <row r="42" spans="2:21" x14ac:dyDescent="0.25">
      <c r="B42" s="2">
        <v>2016</v>
      </c>
      <c r="C42" s="2"/>
      <c r="D42" s="2" t="s">
        <v>84</v>
      </c>
      <c r="E42" s="2" t="s">
        <v>469</v>
      </c>
      <c r="F42" s="2" t="s">
        <v>460</v>
      </c>
      <c r="G42" s="2" t="s">
        <v>358</v>
      </c>
      <c r="H42" s="2" t="s">
        <v>444</v>
      </c>
      <c r="I42" s="2" t="s">
        <v>382</v>
      </c>
      <c r="J42" s="2" t="s">
        <v>382</v>
      </c>
      <c r="K42" s="2" t="s">
        <v>449</v>
      </c>
      <c r="L42" s="2"/>
      <c r="M42" s="2"/>
      <c r="N42" s="2"/>
      <c r="O42" s="2" t="str">
        <f>IF(Tabelle_ExterneDaten_113[[#This Row],[TradeActionIdLU]]&lt;&gt;"",VLOOKUP(Tabelle_ExterneDaten_113[[#This Row],[TradeActionIdLU]],TradeActionIdLookup,2,FALSE),"")</f>
        <v/>
      </c>
      <c r="P42" s="2" t="e">
        <f>IF(Tabelle_ExterneDaten_113[[#This Row],[LegDataIdLU]]&lt;&gt;"",VLOOKUP(Tabelle_ExterneDaten_113[[#This Row],[LegDataIdLU]],LegDataIdLookup,2,FALSE),"")</f>
        <v>#N/A</v>
      </c>
      <c r="Q42" s="2" t="e">
        <f>IF(Tabelle_ExterneDaten_113[[#This Row],[CalendarLU]]&lt;&gt;"",VLOOKUP(Tabelle_ExterneDaten_113[[#This Row],[CalendarLU]],CalendarLookup,2,FALSE),"")</f>
        <v>#N/A</v>
      </c>
      <c r="R42" s="2" t="e">
        <f>IF(Tabelle_ExterneDaten_113[[#This Row],[ConventionLU]]&lt;&gt;"",VLOOKUP(Tabelle_ExterneDaten_113[[#This Row],[ConventionLU]],ConventionLookup,2,FALSE),"")</f>
        <v>#N/A</v>
      </c>
      <c r="S42" s="2" t="e">
        <f>IF(Tabelle_ExterneDaten_113[[#This Row],[TermConventionLU]]&lt;&gt;"",VLOOKUP(Tabelle_ExterneDaten_113[[#This Row],[TermConventionLU]],TermConventionLookup,2,FALSE),"")</f>
        <v>#N/A</v>
      </c>
      <c r="T42" s="2" t="e">
        <f>IF(Tabelle_ExterneDaten_113[[#This Row],[RuleNameLU]]&lt;&gt;"",VLOOKUP(Tabelle_ExterneDaten_113[[#This Row],[RuleNameLU]],RuleNameLookup,2,FALSE),"")</f>
        <v>#N/A</v>
      </c>
      <c r="U42" s="2" t="str">
        <f>IF(Tabelle_ExterneDaten_113[[#This Row],[EndOfMonthLU]]&lt;&gt;"",VLOOKUP(Tabelle_ExterneDaten_113[[#This Row],[EndOfMonthLU]],EndOfMonthLookup,2,FALSE),"")</f>
        <v/>
      </c>
    </row>
    <row r="43" spans="2:21" x14ac:dyDescent="0.25">
      <c r="B43" s="2">
        <v>2017</v>
      </c>
      <c r="C43" s="2"/>
      <c r="D43" s="2" t="s">
        <v>85</v>
      </c>
      <c r="E43" s="2" t="s">
        <v>469</v>
      </c>
      <c r="F43" s="2" t="s">
        <v>460</v>
      </c>
      <c r="G43" s="2" t="s">
        <v>461</v>
      </c>
      <c r="H43" s="2" t="s">
        <v>444</v>
      </c>
      <c r="I43" s="2" t="s">
        <v>384</v>
      </c>
      <c r="J43" s="2" t="s">
        <v>384</v>
      </c>
      <c r="K43" s="2" t="s">
        <v>449</v>
      </c>
      <c r="L43" s="2"/>
      <c r="M43" s="2"/>
      <c r="N43" s="2"/>
      <c r="O43" s="2" t="str">
        <f>IF(Tabelle_ExterneDaten_113[[#This Row],[TradeActionIdLU]]&lt;&gt;"",VLOOKUP(Tabelle_ExterneDaten_113[[#This Row],[TradeActionIdLU]],TradeActionIdLookup,2,FALSE),"")</f>
        <v/>
      </c>
      <c r="P43" s="2" t="e">
        <f>IF(Tabelle_ExterneDaten_113[[#This Row],[LegDataIdLU]]&lt;&gt;"",VLOOKUP(Tabelle_ExterneDaten_113[[#This Row],[LegDataIdLU]],LegDataIdLookup,2,FALSE),"")</f>
        <v>#N/A</v>
      </c>
      <c r="Q43" s="2" t="e">
        <f>IF(Tabelle_ExterneDaten_113[[#This Row],[CalendarLU]]&lt;&gt;"",VLOOKUP(Tabelle_ExterneDaten_113[[#This Row],[CalendarLU]],CalendarLookup,2,FALSE),"")</f>
        <v>#N/A</v>
      </c>
      <c r="R43" s="2" t="e">
        <f>IF(Tabelle_ExterneDaten_113[[#This Row],[ConventionLU]]&lt;&gt;"",VLOOKUP(Tabelle_ExterneDaten_113[[#This Row],[ConventionLU]],ConventionLookup,2,FALSE),"")</f>
        <v>#N/A</v>
      </c>
      <c r="S43" s="2" t="e">
        <f>IF(Tabelle_ExterneDaten_113[[#This Row],[TermConventionLU]]&lt;&gt;"",VLOOKUP(Tabelle_ExterneDaten_113[[#This Row],[TermConventionLU]],TermConventionLookup,2,FALSE),"")</f>
        <v>#N/A</v>
      </c>
      <c r="T43" s="2" t="e">
        <f>IF(Tabelle_ExterneDaten_113[[#This Row],[RuleNameLU]]&lt;&gt;"",VLOOKUP(Tabelle_ExterneDaten_113[[#This Row],[RuleNameLU]],RuleNameLookup,2,FALSE),"")</f>
        <v>#N/A</v>
      </c>
      <c r="U43" s="2" t="str">
        <f>IF(Tabelle_ExterneDaten_113[[#This Row],[EndOfMonthLU]]&lt;&gt;"",VLOOKUP(Tabelle_ExterneDaten_113[[#This Row],[EndOfMonthLU]],EndOfMonthLookup,2,FALSE),"")</f>
        <v/>
      </c>
    </row>
    <row r="44" spans="2:21" x14ac:dyDescent="0.25">
      <c r="B44" s="2">
        <v>2018</v>
      </c>
      <c r="C44" s="2"/>
      <c r="D44" s="2" t="s">
        <v>86</v>
      </c>
      <c r="E44" s="2" t="s">
        <v>470</v>
      </c>
      <c r="F44" s="2" t="s">
        <v>460</v>
      </c>
      <c r="G44" s="2" t="s">
        <v>358</v>
      </c>
      <c r="H44" s="2" t="s">
        <v>444</v>
      </c>
      <c r="I44" s="2" t="s">
        <v>382</v>
      </c>
      <c r="J44" s="2" t="s">
        <v>382</v>
      </c>
      <c r="K44" s="2" t="s">
        <v>449</v>
      </c>
      <c r="L44" s="2"/>
      <c r="M44" s="2"/>
      <c r="N44" s="2"/>
      <c r="O44" s="2" t="str">
        <f>IF(Tabelle_ExterneDaten_113[[#This Row],[TradeActionIdLU]]&lt;&gt;"",VLOOKUP(Tabelle_ExterneDaten_113[[#This Row],[TradeActionIdLU]],TradeActionIdLookup,2,FALSE),"")</f>
        <v/>
      </c>
      <c r="P44" s="2" t="e">
        <f>IF(Tabelle_ExterneDaten_113[[#This Row],[LegDataIdLU]]&lt;&gt;"",VLOOKUP(Tabelle_ExterneDaten_113[[#This Row],[LegDataIdLU]],LegDataIdLookup,2,FALSE),"")</f>
        <v>#N/A</v>
      </c>
      <c r="Q44" s="2" t="e">
        <f>IF(Tabelle_ExterneDaten_113[[#This Row],[CalendarLU]]&lt;&gt;"",VLOOKUP(Tabelle_ExterneDaten_113[[#This Row],[CalendarLU]],CalendarLookup,2,FALSE),"")</f>
        <v>#N/A</v>
      </c>
      <c r="R44" s="2" t="e">
        <f>IF(Tabelle_ExterneDaten_113[[#This Row],[ConventionLU]]&lt;&gt;"",VLOOKUP(Tabelle_ExterneDaten_113[[#This Row],[ConventionLU]],ConventionLookup,2,FALSE),"")</f>
        <v>#N/A</v>
      </c>
      <c r="S44" s="2" t="e">
        <f>IF(Tabelle_ExterneDaten_113[[#This Row],[TermConventionLU]]&lt;&gt;"",VLOOKUP(Tabelle_ExterneDaten_113[[#This Row],[TermConventionLU]],TermConventionLookup,2,FALSE),"")</f>
        <v>#N/A</v>
      </c>
      <c r="T44" s="2" t="e">
        <f>IF(Tabelle_ExterneDaten_113[[#This Row],[RuleNameLU]]&lt;&gt;"",VLOOKUP(Tabelle_ExterneDaten_113[[#This Row],[RuleNameLU]],RuleNameLookup,2,FALSE),"")</f>
        <v>#N/A</v>
      </c>
      <c r="U44" s="2" t="str">
        <f>IF(Tabelle_ExterneDaten_113[[#This Row],[EndOfMonthLU]]&lt;&gt;"",VLOOKUP(Tabelle_ExterneDaten_113[[#This Row],[EndOfMonthLU]],EndOfMonthLookup,2,FALSE),"")</f>
        <v/>
      </c>
    </row>
    <row r="45" spans="2:21" x14ac:dyDescent="0.25">
      <c r="B45" s="2">
        <v>2019</v>
      </c>
      <c r="C45" s="2"/>
      <c r="D45" s="2" t="s">
        <v>87</v>
      </c>
      <c r="E45" s="2" t="s">
        <v>470</v>
      </c>
      <c r="F45" s="2" t="s">
        <v>460</v>
      </c>
      <c r="G45" s="2" t="s">
        <v>461</v>
      </c>
      <c r="H45" s="2" t="s">
        <v>444</v>
      </c>
      <c r="I45" s="2" t="s">
        <v>384</v>
      </c>
      <c r="J45" s="2" t="s">
        <v>384</v>
      </c>
      <c r="K45" s="2" t="s">
        <v>449</v>
      </c>
      <c r="L45" s="2"/>
      <c r="M45" s="2"/>
      <c r="N45" s="2"/>
      <c r="O45" s="2" t="str">
        <f>IF(Tabelle_ExterneDaten_113[[#This Row],[TradeActionIdLU]]&lt;&gt;"",VLOOKUP(Tabelle_ExterneDaten_113[[#This Row],[TradeActionIdLU]],TradeActionIdLookup,2,FALSE),"")</f>
        <v/>
      </c>
      <c r="P45" s="2" t="e">
        <f>IF(Tabelle_ExterneDaten_113[[#This Row],[LegDataIdLU]]&lt;&gt;"",VLOOKUP(Tabelle_ExterneDaten_113[[#This Row],[LegDataIdLU]],LegDataIdLookup,2,FALSE),"")</f>
        <v>#N/A</v>
      </c>
      <c r="Q45" s="2" t="e">
        <f>IF(Tabelle_ExterneDaten_113[[#This Row],[CalendarLU]]&lt;&gt;"",VLOOKUP(Tabelle_ExterneDaten_113[[#This Row],[CalendarLU]],CalendarLookup,2,FALSE),"")</f>
        <v>#N/A</v>
      </c>
      <c r="R45" s="2" t="e">
        <f>IF(Tabelle_ExterneDaten_113[[#This Row],[ConventionLU]]&lt;&gt;"",VLOOKUP(Tabelle_ExterneDaten_113[[#This Row],[ConventionLU]],ConventionLookup,2,FALSE),"")</f>
        <v>#N/A</v>
      </c>
      <c r="S45" s="2" t="e">
        <f>IF(Tabelle_ExterneDaten_113[[#This Row],[TermConventionLU]]&lt;&gt;"",VLOOKUP(Tabelle_ExterneDaten_113[[#This Row],[TermConventionLU]],TermConventionLookup,2,FALSE),"")</f>
        <v>#N/A</v>
      </c>
      <c r="T45" s="2" t="e">
        <f>IF(Tabelle_ExterneDaten_113[[#This Row],[RuleNameLU]]&lt;&gt;"",VLOOKUP(Tabelle_ExterneDaten_113[[#This Row],[RuleNameLU]],RuleNameLookup,2,FALSE),"")</f>
        <v>#N/A</v>
      </c>
      <c r="U45" s="2" t="str">
        <f>IF(Tabelle_ExterneDaten_113[[#This Row],[EndOfMonthLU]]&lt;&gt;"",VLOOKUP(Tabelle_ExterneDaten_113[[#This Row],[EndOfMonthLU]],EndOfMonthLookup,2,FALSE),"")</f>
        <v/>
      </c>
    </row>
    <row r="46" spans="2:21" x14ac:dyDescent="0.25">
      <c r="B46" s="2">
        <v>2020</v>
      </c>
      <c r="C46" s="2"/>
      <c r="D46" s="2" t="s">
        <v>88</v>
      </c>
      <c r="E46" s="2" t="s">
        <v>471</v>
      </c>
      <c r="F46" s="2" t="s">
        <v>460</v>
      </c>
      <c r="G46" s="2" t="s">
        <v>358</v>
      </c>
      <c r="H46" s="2" t="s">
        <v>444</v>
      </c>
      <c r="I46" s="2" t="s">
        <v>382</v>
      </c>
      <c r="J46" s="2" t="s">
        <v>382</v>
      </c>
      <c r="K46" s="2" t="s">
        <v>449</v>
      </c>
      <c r="L46" s="2"/>
      <c r="M46" s="2"/>
      <c r="N46" s="2"/>
      <c r="O46" s="2" t="str">
        <f>IF(Tabelle_ExterneDaten_113[[#This Row],[TradeActionIdLU]]&lt;&gt;"",VLOOKUP(Tabelle_ExterneDaten_113[[#This Row],[TradeActionIdLU]],TradeActionIdLookup,2,FALSE),"")</f>
        <v/>
      </c>
      <c r="P46" s="2" t="e">
        <f>IF(Tabelle_ExterneDaten_113[[#This Row],[LegDataIdLU]]&lt;&gt;"",VLOOKUP(Tabelle_ExterneDaten_113[[#This Row],[LegDataIdLU]],LegDataIdLookup,2,FALSE),"")</f>
        <v>#N/A</v>
      </c>
      <c r="Q46" s="2" t="e">
        <f>IF(Tabelle_ExterneDaten_113[[#This Row],[CalendarLU]]&lt;&gt;"",VLOOKUP(Tabelle_ExterneDaten_113[[#This Row],[CalendarLU]],CalendarLookup,2,FALSE),"")</f>
        <v>#N/A</v>
      </c>
      <c r="R46" s="2" t="e">
        <f>IF(Tabelle_ExterneDaten_113[[#This Row],[ConventionLU]]&lt;&gt;"",VLOOKUP(Tabelle_ExterneDaten_113[[#This Row],[ConventionLU]],ConventionLookup,2,FALSE),"")</f>
        <v>#N/A</v>
      </c>
      <c r="S46" s="2" t="e">
        <f>IF(Tabelle_ExterneDaten_113[[#This Row],[TermConventionLU]]&lt;&gt;"",VLOOKUP(Tabelle_ExterneDaten_113[[#This Row],[TermConventionLU]],TermConventionLookup,2,FALSE),"")</f>
        <v>#N/A</v>
      </c>
      <c r="T46" s="2" t="e">
        <f>IF(Tabelle_ExterneDaten_113[[#This Row],[RuleNameLU]]&lt;&gt;"",VLOOKUP(Tabelle_ExterneDaten_113[[#This Row],[RuleNameLU]],RuleNameLookup,2,FALSE),"")</f>
        <v>#N/A</v>
      </c>
      <c r="U46" s="2" t="str">
        <f>IF(Tabelle_ExterneDaten_113[[#This Row],[EndOfMonthLU]]&lt;&gt;"",VLOOKUP(Tabelle_ExterneDaten_113[[#This Row],[EndOfMonthLU]],EndOfMonthLookup,2,FALSE),"")</f>
        <v/>
      </c>
    </row>
    <row r="47" spans="2:21" x14ac:dyDescent="0.25">
      <c r="B47" s="2">
        <v>2021</v>
      </c>
      <c r="C47" s="2"/>
      <c r="D47" s="2" t="s">
        <v>89</v>
      </c>
      <c r="E47" s="2" t="s">
        <v>471</v>
      </c>
      <c r="F47" s="2" t="s">
        <v>460</v>
      </c>
      <c r="G47" s="2" t="s">
        <v>461</v>
      </c>
      <c r="H47" s="2" t="s">
        <v>444</v>
      </c>
      <c r="I47" s="2" t="s">
        <v>384</v>
      </c>
      <c r="J47" s="2" t="s">
        <v>384</v>
      </c>
      <c r="K47" s="2" t="s">
        <v>449</v>
      </c>
      <c r="L47" s="2"/>
      <c r="M47" s="2"/>
      <c r="N47" s="2"/>
      <c r="O47" s="2" t="str">
        <f>IF(Tabelle_ExterneDaten_113[[#This Row],[TradeActionIdLU]]&lt;&gt;"",VLOOKUP(Tabelle_ExterneDaten_113[[#This Row],[TradeActionIdLU]],TradeActionIdLookup,2,FALSE),"")</f>
        <v/>
      </c>
      <c r="P47" s="2" t="e">
        <f>IF(Tabelle_ExterneDaten_113[[#This Row],[LegDataIdLU]]&lt;&gt;"",VLOOKUP(Tabelle_ExterneDaten_113[[#This Row],[LegDataIdLU]],LegDataIdLookup,2,FALSE),"")</f>
        <v>#N/A</v>
      </c>
      <c r="Q47" s="2" t="e">
        <f>IF(Tabelle_ExterneDaten_113[[#This Row],[CalendarLU]]&lt;&gt;"",VLOOKUP(Tabelle_ExterneDaten_113[[#This Row],[CalendarLU]],CalendarLookup,2,FALSE),"")</f>
        <v>#N/A</v>
      </c>
      <c r="R47" s="2" t="e">
        <f>IF(Tabelle_ExterneDaten_113[[#This Row],[ConventionLU]]&lt;&gt;"",VLOOKUP(Tabelle_ExterneDaten_113[[#This Row],[ConventionLU]],ConventionLookup,2,FALSE),"")</f>
        <v>#N/A</v>
      </c>
      <c r="S47" s="2" t="e">
        <f>IF(Tabelle_ExterneDaten_113[[#This Row],[TermConventionLU]]&lt;&gt;"",VLOOKUP(Tabelle_ExterneDaten_113[[#This Row],[TermConventionLU]],TermConventionLookup,2,FALSE),"")</f>
        <v>#N/A</v>
      </c>
      <c r="T47" s="2" t="e">
        <f>IF(Tabelle_ExterneDaten_113[[#This Row],[RuleNameLU]]&lt;&gt;"",VLOOKUP(Tabelle_ExterneDaten_113[[#This Row],[RuleNameLU]],RuleNameLookup,2,FALSE),"")</f>
        <v>#N/A</v>
      </c>
      <c r="U47" s="2" t="str">
        <f>IF(Tabelle_ExterneDaten_113[[#This Row],[EndOfMonthLU]]&lt;&gt;"",VLOOKUP(Tabelle_ExterneDaten_113[[#This Row],[EndOfMonthLU]],EndOfMonthLookup,2,FALSE),"")</f>
        <v/>
      </c>
    </row>
    <row r="48" spans="2:21" x14ac:dyDescent="0.25">
      <c r="B48" s="2">
        <v>2022</v>
      </c>
      <c r="C48" s="2"/>
      <c r="D48" s="2" t="s">
        <v>90</v>
      </c>
      <c r="E48" s="2" t="s">
        <v>472</v>
      </c>
      <c r="F48" s="2" t="s">
        <v>460</v>
      </c>
      <c r="G48" s="2" t="s">
        <v>358</v>
      </c>
      <c r="H48" s="2" t="s">
        <v>444</v>
      </c>
      <c r="I48" s="2" t="s">
        <v>382</v>
      </c>
      <c r="J48" s="2" t="s">
        <v>382</v>
      </c>
      <c r="K48" s="2" t="s">
        <v>449</v>
      </c>
      <c r="L48" s="2"/>
      <c r="M48" s="2"/>
      <c r="N48" s="2"/>
      <c r="O48" s="2" t="str">
        <f>IF(Tabelle_ExterneDaten_113[[#This Row],[TradeActionIdLU]]&lt;&gt;"",VLOOKUP(Tabelle_ExterneDaten_113[[#This Row],[TradeActionIdLU]],TradeActionIdLookup,2,FALSE),"")</f>
        <v/>
      </c>
      <c r="P48" s="2" t="e">
        <f>IF(Tabelle_ExterneDaten_113[[#This Row],[LegDataIdLU]]&lt;&gt;"",VLOOKUP(Tabelle_ExterneDaten_113[[#This Row],[LegDataIdLU]],LegDataIdLookup,2,FALSE),"")</f>
        <v>#N/A</v>
      </c>
      <c r="Q48" s="2" t="e">
        <f>IF(Tabelle_ExterneDaten_113[[#This Row],[CalendarLU]]&lt;&gt;"",VLOOKUP(Tabelle_ExterneDaten_113[[#This Row],[CalendarLU]],CalendarLookup,2,FALSE),"")</f>
        <v>#N/A</v>
      </c>
      <c r="R48" s="2" t="e">
        <f>IF(Tabelle_ExterneDaten_113[[#This Row],[ConventionLU]]&lt;&gt;"",VLOOKUP(Tabelle_ExterneDaten_113[[#This Row],[ConventionLU]],ConventionLookup,2,FALSE),"")</f>
        <v>#N/A</v>
      </c>
      <c r="S48" s="2" t="e">
        <f>IF(Tabelle_ExterneDaten_113[[#This Row],[TermConventionLU]]&lt;&gt;"",VLOOKUP(Tabelle_ExterneDaten_113[[#This Row],[TermConventionLU]],TermConventionLookup,2,FALSE),"")</f>
        <v>#N/A</v>
      </c>
      <c r="T48" s="2" t="e">
        <f>IF(Tabelle_ExterneDaten_113[[#This Row],[RuleNameLU]]&lt;&gt;"",VLOOKUP(Tabelle_ExterneDaten_113[[#This Row],[RuleNameLU]],RuleNameLookup,2,FALSE),"")</f>
        <v>#N/A</v>
      </c>
      <c r="U48" s="2" t="str">
        <f>IF(Tabelle_ExterneDaten_113[[#This Row],[EndOfMonthLU]]&lt;&gt;"",VLOOKUP(Tabelle_ExterneDaten_113[[#This Row],[EndOfMonthLU]],EndOfMonthLookup,2,FALSE),"")</f>
        <v/>
      </c>
    </row>
    <row r="49" spans="2:21" x14ac:dyDescent="0.25">
      <c r="B49" s="2">
        <v>2023</v>
      </c>
      <c r="C49" s="2"/>
      <c r="D49" s="2" t="s">
        <v>91</v>
      </c>
      <c r="E49" s="2" t="s">
        <v>472</v>
      </c>
      <c r="F49" s="2" t="s">
        <v>460</v>
      </c>
      <c r="G49" s="2" t="s">
        <v>461</v>
      </c>
      <c r="H49" s="2" t="s">
        <v>444</v>
      </c>
      <c r="I49" s="2" t="s">
        <v>384</v>
      </c>
      <c r="J49" s="2" t="s">
        <v>384</v>
      </c>
      <c r="K49" s="2" t="s">
        <v>449</v>
      </c>
      <c r="L49" s="2"/>
      <c r="M49" s="2"/>
      <c r="N49" s="2"/>
      <c r="O49" s="2" t="str">
        <f>IF(Tabelle_ExterneDaten_113[[#This Row],[TradeActionIdLU]]&lt;&gt;"",VLOOKUP(Tabelle_ExterneDaten_113[[#This Row],[TradeActionIdLU]],TradeActionIdLookup,2,FALSE),"")</f>
        <v/>
      </c>
      <c r="P49" s="2" t="e">
        <f>IF(Tabelle_ExterneDaten_113[[#This Row],[LegDataIdLU]]&lt;&gt;"",VLOOKUP(Tabelle_ExterneDaten_113[[#This Row],[LegDataIdLU]],LegDataIdLookup,2,FALSE),"")</f>
        <v>#N/A</v>
      </c>
      <c r="Q49" s="2" t="e">
        <f>IF(Tabelle_ExterneDaten_113[[#This Row],[CalendarLU]]&lt;&gt;"",VLOOKUP(Tabelle_ExterneDaten_113[[#This Row],[CalendarLU]],CalendarLookup,2,FALSE),"")</f>
        <v>#N/A</v>
      </c>
      <c r="R49" s="2" t="e">
        <f>IF(Tabelle_ExterneDaten_113[[#This Row],[ConventionLU]]&lt;&gt;"",VLOOKUP(Tabelle_ExterneDaten_113[[#This Row],[ConventionLU]],ConventionLookup,2,FALSE),"")</f>
        <v>#N/A</v>
      </c>
      <c r="S49" s="2" t="e">
        <f>IF(Tabelle_ExterneDaten_113[[#This Row],[TermConventionLU]]&lt;&gt;"",VLOOKUP(Tabelle_ExterneDaten_113[[#This Row],[TermConventionLU]],TermConventionLookup,2,FALSE),"")</f>
        <v>#N/A</v>
      </c>
      <c r="T49" s="2" t="e">
        <f>IF(Tabelle_ExterneDaten_113[[#This Row],[RuleNameLU]]&lt;&gt;"",VLOOKUP(Tabelle_ExterneDaten_113[[#This Row],[RuleNameLU]],RuleNameLookup,2,FALSE),"")</f>
        <v>#N/A</v>
      </c>
      <c r="U49" s="2" t="str">
        <f>IF(Tabelle_ExterneDaten_113[[#This Row],[EndOfMonthLU]]&lt;&gt;"",VLOOKUP(Tabelle_ExterneDaten_113[[#This Row],[EndOfMonthLU]],EndOfMonthLookup,2,FALSE),"")</f>
        <v/>
      </c>
    </row>
    <row r="50" spans="2:21" x14ac:dyDescent="0.25">
      <c r="B50" s="2">
        <v>3000</v>
      </c>
      <c r="C50" s="2"/>
      <c r="D50" s="2" t="s">
        <v>102</v>
      </c>
      <c r="E50" s="2" t="s">
        <v>316</v>
      </c>
      <c r="F50" s="2" t="s">
        <v>473</v>
      </c>
      <c r="G50" s="2" t="s">
        <v>474</v>
      </c>
      <c r="H50" s="2" t="s">
        <v>444</v>
      </c>
      <c r="I50" s="2" t="s">
        <v>385</v>
      </c>
      <c r="J50" s="2" t="s">
        <v>385</v>
      </c>
      <c r="K50" s="2" t="s">
        <v>449</v>
      </c>
      <c r="L50" s="2"/>
      <c r="M50" s="2"/>
      <c r="N50" s="2"/>
      <c r="O50" s="2" t="str">
        <f>IF(Tabelle_ExterneDaten_113[[#This Row],[TradeActionIdLU]]&lt;&gt;"",VLOOKUP(Tabelle_ExterneDaten_113[[#This Row],[TradeActionIdLU]],TradeActionIdLookup,2,FALSE),"")</f>
        <v/>
      </c>
      <c r="P50" s="2" t="e">
        <f>IF(Tabelle_ExterneDaten_113[[#This Row],[LegDataIdLU]]&lt;&gt;"",VLOOKUP(Tabelle_ExterneDaten_113[[#This Row],[LegDataIdLU]],LegDataIdLookup,2,FALSE),"")</f>
        <v>#N/A</v>
      </c>
      <c r="Q50" s="2" t="e">
        <f>IF(Tabelle_ExterneDaten_113[[#This Row],[CalendarLU]]&lt;&gt;"",VLOOKUP(Tabelle_ExterneDaten_113[[#This Row],[CalendarLU]],CalendarLookup,2,FALSE),"")</f>
        <v>#N/A</v>
      </c>
      <c r="R50" s="2" t="e">
        <f>IF(Tabelle_ExterneDaten_113[[#This Row],[ConventionLU]]&lt;&gt;"",VLOOKUP(Tabelle_ExterneDaten_113[[#This Row],[ConventionLU]],ConventionLookup,2,FALSE),"")</f>
        <v>#N/A</v>
      </c>
      <c r="S50" s="2" t="e">
        <f>IF(Tabelle_ExterneDaten_113[[#This Row],[TermConventionLU]]&lt;&gt;"",VLOOKUP(Tabelle_ExterneDaten_113[[#This Row],[TermConventionLU]],TermConventionLookup,2,FALSE),"")</f>
        <v>#N/A</v>
      </c>
      <c r="T50" s="2" t="e">
        <f>IF(Tabelle_ExterneDaten_113[[#This Row],[RuleNameLU]]&lt;&gt;"",VLOOKUP(Tabelle_ExterneDaten_113[[#This Row],[RuleNameLU]],RuleNameLookup,2,FALSE),"")</f>
        <v>#N/A</v>
      </c>
      <c r="U50" s="2" t="str">
        <f>IF(Tabelle_ExterneDaten_113[[#This Row],[EndOfMonthLU]]&lt;&gt;"",VLOOKUP(Tabelle_ExterneDaten_113[[#This Row],[EndOfMonthLU]],EndOfMonthLookup,2,FALSE),"")</f>
        <v/>
      </c>
    </row>
    <row r="51" spans="2:21" x14ac:dyDescent="0.25">
      <c r="B51" s="2">
        <v>3001</v>
      </c>
      <c r="C51" s="2"/>
      <c r="D51" s="2" t="s">
        <v>103</v>
      </c>
      <c r="E51" s="2" t="s">
        <v>316</v>
      </c>
      <c r="F51" s="2" t="s">
        <v>473</v>
      </c>
      <c r="G51" s="2" t="s">
        <v>358</v>
      </c>
      <c r="H51" s="2" t="s">
        <v>444</v>
      </c>
      <c r="I51" s="2" t="s">
        <v>383</v>
      </c>
      <c r="J51" s="2" t="s">
        <v>383</v>
      </c>
      <c r="K51" s="2" t="s">
        <v>449</v>
      </c>
      <c r="L51" s="2"/>
      <c r="M51" s="2"/>
      <c r="N51" s="2"/>
      <c r="O51" s="2" t="str">
        <f>IF(Tabelle_ExterneDaten_113[[#This Row],[TradeActionIdLU]]&lt;&gt;"",VLOOKUP(Tabelle_ExterneDaten_113[[#This Row],[TradeActionIdLU]],TradeActionIdLookup,2,FALSE),"")</f>
        <v/>
      </c>
      <c r="P51" s="2" t="e">
        <f>IF(Tabelle_ExterneDaten_113[[#This Row],[LegDataIdLU]]&lt;&gt;"",VLOOKUP(Tabelle_ExterneDaten_113[[#This Row],[LegDataIdLU]],LegDataIdLookup,2,FALSE),"")</f>
        <v>#N/A</v>
      </c>
      <c r="Q51" s="2" t="e">
        <f>IF(Tabelle_ExterneDaten_113[[#This Row],[CalendarLU]]&lt;&gt;"",VLOOKUP(Tabelle_ExterneDaten_113[[#This Row],[CalendarLU]],CalendarLookup,2,FALSE),"")</f>
        <v>#N/A</v>
      </c>
      <c r="R51" s="2" t="e">
        <f>IF(Tabelle_ExterneDaten_113[[#This Row],[ConventionLU]]&lt;&gt;"",VLOOKUP(Tabelle_ExterneDaten_113[[#This Row],[ConventionLU]],ConventionLookup,2,FALSE),"")</f>
        <v>#N/A</v>
      </c>
      <c r="S51" s="2" t="e">
        <f>IF(Tabelle_ExterneDaten_113[[#This Row],[TermConventionLU]]&lt;&gt;"",VLOOKUP(Tabelle_ExterneDaten_113[[#This Row],[TermConventionLU]],TermConventionLookup,2,FALSE),"")</f>
        <v>#N/A</v>
      </c>
      <c r="T51" s="2" t="e">
        <f>IF(Tabelle_ExterneDaten_113[[#This Row],[RuleNameLU]]&lt;&gt;"",VLOOKUP(Tabelle_ExterneDaten_113[[#This Row],[RuleNameLU]],RuleNameLookup,2,FALSE),"")</f>
        <v>#N/A</v>
      </c>
      <c r="U51" s="2" t="str">
        <f>IF(Tabelle_ExterneDaten_113[[#This Row],[EndOfMonthLU]]&lt;&gt;"",VLOOKUP(Tabelle_ExterneDaten_113[[#This Row],[EndOfMonthLU]],EndOfMonthLookup,2,FALSE),"")</f>
        <v/>
      </c>
    </row>
    <row r="52" spans="2:21" x14ac:dyDescent="0.25">
      <c r="B52" s="2">
        <v>3002</v>
      </c>
      <c r="C52" s="2"/>
      <c r="D52" s="2" t="s">
        <v>106</v>
      </c>
      <c r="E52" s="2" t="s">
        <v>316</v>
      </c>
      <c r="F52" s="2" t="s">
        <v>473</v>
      </c>
      <c r="G52" s="2" t="s">
        <v>474</v>
      </c>
      <c r="H52" s="2" t="s">
        <v>444</v>
      </c>
      <c r="I52" s="2" t="s">
        <v>385</v>
      </c>
      <c r="J52" s="2" t="s">
        <v>385</v>
      </c>
      <c r="K52" s="2" t="s">
        <v>449</v>
      </c>
      <c r="L52" s="2"/>
      <c r="M52" s="2"/>
      <c r="N52" s="2"/>
      <c r="O52" s="2" t="str">
        <f>IF(Tabelle_ExterneDaten_113[[#This Row],[TradeActionIdLU]]&lt;&gt;"",VLOOKUP(Tabelle_ExterneDaten_113[[#This Row],[TradeActionIdLU]],TradeActionIdLookup,2,FALSE),"")</f>
        <v/>
      </c>
      <c r="P52" s="2" t="e">
        <f>IF(Tabelle_ExterneDaten_113[[#This Row],[LegDataIdLU]]&lt;&gt;"",VLOOKUP(Tabelle_ExterneDaten_113[[#This Row],[LegDataIdLU]],LegDataIdLookup,2,FALSE),"")</f>
        <v>#N/A</v>
      </c>
      <c r="Q52" s="2" t="e">
        <f>IF(Tabelle_ExterneDaten_113[[#This Row],[CalendarLU]]&lt;&gt;"",VLOOKUP(Tabelle_ExterneDaten_113[[#This Row],[CalendarLU]],CalendarLookup,2,FALSE),"")</f>
        <v>#N/A</v>
      </c>
      <c r="R52" s="2" t="e">
        <f>IF(Tabelle_ExterneDaten_113[[#This Row],[ConventionLU]]&lt;&gt;"",VLOOKUP(Tabelle_ExterneDaten_113[[#This Row],[ConventionLU]],ConventionLookup,2,FALSE),"")</f>
        <v>#N/A</v>
      </c>
      <c r="S52" s="2" t="e">
        <f>IF(Tabelle_ExterneDaten_113[[#This Row],[TermConventionLU]]&lt;&gt;"",VLOOKUP(Tabelle_ExterneDaten_113[[#This Row],[TermConventionLU]],TermConventionLookup,2,FALSE),"")</f>
        <v>#N/A</v>
      </c>
      <c r="T52" s="2" t="e">
        <f>IF(Tabelle_ExterneDaten_113[[#This Row],[RuleNameLU]]&lt;&gt;"",VLOOKUP(Tabelle_ExterneDaten_113[[#This Row],[RuleNameLU]],RuleNameLookup,2,FALSE),"")</f>
        <v>#N/A</v>
      </c>
      <c r="U52" s="2" t="str">
        <f>IF(Tabelle_ExterneDaten_113[[#This Row],[EndOfMonthLU]]&lt;&gt;"",VLOOKUP(Tabelle_ExterneDaten_113[[#This Row],[EndOfMonthLU]],EndOfMonthLookup,2,FALSE),"")</f>
        <v/>
      </c>
    </row>
    <row r="53" spans="2:21" x14ac:dyDescent="0.25">
      <c r="B53" s="2">
        <v>3003</v>
      </c>
      <c r="C53" s="2"/>
      <c r="D53" s="2" t="s">
        <v>107</v>
      </c>
      <c r="E53" s="2" t="s">
        <v>316</v>
      </c>
      <c r="F53" s="2" t="s">
        <v>473</v>
      </c>
      <c r="G53" s="2" t="s">
        <v>358</v>
      </c>
      <c r="H53" s="2" t="s">
        <v>444</v>
      </c>
      <c r="I53" s="2" t="s">
        <v>383</v>
      </c>
      <c r="J53" s="2" t="s">
        <v>383</v>
      </c>
      <c r="K53" s="2" t="s">
        <v>449</v>
      </c>
      <c r="L53" s="2"/>
      <c r="M53" s="2"/>
      <c r="N53" s="2"/>
      <c r="O53" s="2" t="str">
        <f>IF(Tabelle_ExterneDaten_113[[#This Row],[TradeActionIdLU]]&lt;&gt;"",VLOOKUP(Tabelle_ExterneDaten_113[[#This Row],[TradeActionIdLU]],TradeActionIdLookup,2,FALSE),"")</f>
        <v/>
      </c>
      <c r="P53" s="2" t="e">
        <f>IF(Tabelle_ExterneDaten_113[[#This Row],[LegDataIdLU]]&lt;&gt;"",VLOOKUP(Tabelle_ExterneDaten_113[[#This Row],[LegDataIdLU]],LegDataIdLookup,2,FALSE),"")</f>
        <v>#N/A</v>
      </c>
      <c r="Q53" s="2" t="e">
        <f>IF(Tabelle_ExterneDaten_113[[#This Row],[CalendarLU]]&lt;&gt;"",VLOOKUP(Tabelle_ExterneDaten_113[[#This Row],[CalendarLU]],CalendarLookup,2,FALSE),"")</f>
        <v>#N/A</v>
      </c>
      <c r="R53" s="2" t="e">
        <f>IF(Tabelle_ExterneDaten_113[[#This Row],[ConventionLU]]&lt;&gt;"",VLOOKUP(Tabelle_ExterneDaten_113[[#This Row],[ConventionLU]],ConventionLookup,2,FALSE),"")</f>
        <v>#N/A</v>
      </c>
      <c r="S53" s="2" t="e">
        <f>IF(Tabelle_ExterneDaten_113[[#This Row],[TermConventionLU]]&lt;&gt;"",VLOOKUP(Tabelle_ExterneDaten_113[[#This Row],[TermConventionLU]],TermConventionLookup,2,FALSE),"")</f>
        <v>#N/A</v>
      </c>
      <c r="T53" s="2" t="e">
        <f>IF(Tabelle_ExterneDaten_113[[#This Row],[RuleNameLU]]&lt;&gt;"",VLOOKUP(Tabelle_ExterneDaten_113[[#This Row],[RuleNameLU]],RuleNameLookup,2,FALSE),"")</f>
        <v>#N/A</v>
      </c>
      <c r="U53" s="2" t="str">
        <f>IF(Tabelle_ExterneDaten_113[[#This Row],[EndOfMonthLU]]&lt;&gt;"",VLOOKUP(Tabelle_ExterneDaten_113[[#This Row],[EndOfMonthLU]],EndOfMonthLookup,2,FALSE),"")</f>
        <v/>
      </c>
    </row>
    <row r="54" spans="2:21" x14ac:dyDescent="0.25">
      <c r="B54" s="2">
        <v>3004</v>
      </c>
      <c r="C54" s="2"/>
      <c r="D54" s="2" t="s">
        <v>100</v>
      </c>
      <c r="E54" s="2" t="s">
        <v>316</v>
      </c>
      <c r="F54" s="2" t="s">
        <v>473</v>
      </c>
      <c r="G54" s="2" t="s">
        <v>474</v>
      </c>
      <c r="H54" s="2" t="s">
        <v>444</v>
      </c>
      <c r="I54" s="2" t="s">
        <v>385</v>
      </c>
      <c r="J54" s="2" t="s">
        <v>385</v>
      </c>
      <c r="K54" s="2" t="s">
        <v>449</v>
      </c>
      <c r="L54" s="2"/>
      <c r="M54" s="2"/>
      <c r="N54" s="2"/>
      <c r="O54" s="2" t="str">
        <f>IF(Tabelle_ExterneDaten_113[[#This Row],[TradeActionIdLU]]&lt;&gt;"",VLOOKUP(Tabelle_ExterneDaten_113[[#This Row],[TradeActionIdLU]],TradeActionIdLookup,2,FALSE),"")</f>
        <v/>
      </c>
      <c r="P54" s="2" t="e">
        <f>IF(Tabelle_ExterneDaten_113[[#This Row],[LegDataIdLU]]&lt;&gt;"",VLOOKUP(Tabelle_ExterneDaten_113[[#This Row],[LegDataIdLU]],LegDataIdLookup,2,FALSE),"")</f>
        <v>#N/A</v>
      </c>
      <c r="Q54" s="2" t="e">
        <f>IF(Tabelle_ExterneDaten_113[[#This Row],[CalendarLU]]&lt;&gt;"",VLOOKUP(Tabelle_ExterneDaten_113[[#This Row],[CalendarLU]],CalendarLookup,2,FALSE),"")</f>
        <v>#N/A</v>
      </c>
      <c r="R54" s="2" t="e">
        <f>IF(Tabelle_ExterneDaten_113[[#This Row],[ConventionLU]]&lt;&gt;"",VLOOKUP(Tabelle_ExterneDaten_113[[#This Row],[ConventionLU]],ConventionLookup,2,FALSE),"")</f>
        <v>#N/A</v>
      </c>
      <c r="S54" s="2" t="e">
        <f>IF(Tabelle_ExterneDaten_113[[#This Row],[TermConventionLU]]&lt;&gt;"",VLOOKUP(Tabelle_ExterneDaten_113[[#This Row],[TermConventionLU]],TermConventionLookup,2,FALSE),"")</f>
        <v>#N/A</v>
      </c>
      <c r="T54" s="2" t="e">
        <f>IF(Tabelle_ExterneDaten_113[[#This Row],[RuleNameLU]]&lt;&gt;"",VLOOKUP(Tabelle_ExterneDaten_113[[#This Row],[RuleNameLU]],RuleNameLookup,2,FALSE),"")</f>
        <v>#N/A</v>
      </c>
      <c r="U54" s="2" t="str">
        <f>IF(Tabelle_ExterneDaten_113[[#This Row],[EndOfMonthLU]]&lt;&gt;"",VLOOKUP(Tabelle_ExterneDaten_113[[#This Row],[EndOfMonthLU]],EndOfMonthLookup,2,FALSE),"")</f>
        <v/>
      </c>
    </row>
    <row r="55" spans="2:21" x14ac:dyDescent="0.25">
      <c r="B55" s="2">
        <v>3005</v>
      </c>
      <c r="C55" s="2"/>
      <c r="D55" s="2" t="s">
        <v>101</v>
      </c>
      <c r="E55" s="2" t="s">
        <v>316</v>
      </c>
      <c r="F55" s="2" t="s">
        <v>473</v>
      </c>
      <c r="G55" s="2" t="s">
        <v>358</v>
      </c>
      <c r="H55" s="2" t="s">
        <v>444</v>
      </c>
      <c r="I55" s="2" t="s">
        <v>383</v>
      </c>
      <c r="J55" s="2" t="s">
        <v>383</v>
      </c>
      <c r="K55" s="2" t="s">
        <v>449</v>
      </c>
      <c r="L55" s="2"/>
      <c r="M55" s="2"/>
      <c r="N55" s="2"/>
      <c r="O55" s="2" t="str">
        <f>IF(Tabelle_ExterneDaten_113[[#This Row],[TradeActionIdLU]]&lt;&gt;"",VLOOKUP(Tabelle_ExterneDaten_113[[#This Row],[TradeActionIdLU]],TradeActionIdLookup,2,FALSE),"")</f>
        <v/>
      </c>
      <c r="P55" s="2" t="e">
        <f>IF(Tabelle_ExterneDaten_113[[#This Row],[LegDataIdLU]]&lt;&gt;"",VLOOKUP(Tabelle_ExterneDaten_113[[#This Row],[LegDataIdLU]],LegDataIdLookup,2,FALSE),"")</f>
        <v>#N/A</v>
      </c>
      <c r="Q55" s="2" t="e">
        <f>IF(Tabelle_ExterneDaten_113[[#This Row],[CalendarLU]]&lt;&gt;"",VLOOKUP(Tabelle_ExterneDaten_113[[#This Row],[CalendarLU]],CalendarLookup,2,FALSE),"")</f>
        <v>#N/A</v>
      </c>
      <c r="R55" s="2" t="e">
        <f>IF(Tabelle_ExterneDaten_113[[#This Row],[ConventionLU]]&lt;&gt;"",VLOOKUP(Tabelle_ExterneDaten_113[[#This Row],[ConventionLU]],ConventionLookup,2,FALSE),"")</f>
        <v>#N/A</v>
      </c>
      <c r="S55" s="2" t="e">
        <f>IF(Tabelle_ExterneDaten_113[[#This Row],[TermConventionLU]]&lt;&gt;"",VLOOKUP(Tabelle_ExterneDaten_113[[#This Row],[TermConventionLU]],TermConventionLookup,2,FALSE),"")</f>
        <v>#N/A</v>
      </c>
      <c r="T55" s="2" t="e">
        <f>IF(Tabelle_ExterneDaten_113[[#This Row],[RuleNameLU]]&lt;&gt;"",VLOOKUP(Tabelle_ExterneDaten_113[[#This Row],[RuleNameLU]],RuleNameLookup,2,FALSE),"")</f>
        <v>#N/A</v>
      </c>
      <c r="U55" s="2" t="str">
        <f>IF(Tabelle_ExterneDaten_113[[#This Row],[EndOfMonthLU]]&lt;&gt;"",VLOOKUP(Tabelle_ExterneDaten_113[[#This Row],[EndOfMonthLU]],EndOfMonthLookup,2,FALSE),"")</f>
        <v/>
      </c>
    </row>
    <row r="56" spans="2:21" x14ac:dyDescent="0.25">
      <c r="B56" s="2">
        <v>3006</v>
      </c>
      <c r="C56" s="2"/>
      <c r="D56" s="2" t="s">
        <v>104</v>
      </c>
      <c r="E56" s="2" t="s">
        <v>316</v>
      </c>
      <c r="F56" s="2" t="s">
        <v>473</v>
      </c>
      <c r="G56" s="2" t="s">
        <v>474</v>
      </c>
      <c r="H56" s="2" t="s">
        <v>444</v>
      </c>
      <c r="I56" s="2" t="s">
        <v>385</v>
      </c>
      <c r="J56" s="2" t="s">
        <v>385</v>
      </c>
      <c r="K56" s="2" t="s">
        <v>449</v>
      </c>
      <c r="L56" s="2"/>
      <c r="M56" s="2"/>
      <c r="N56" s="2"/>
      <c r="O56" s="2" t="str">
        <f>IF(Tabelle_ExterneDaten_113[[#This Row],[TradeActionIdLU]]&lt;&gt;"",VLOOKUP(Tabelle_ExterneDaten_113[[#This Row],[TradeActionIdLU]],TradeActionIdLookup,2,FALSE),"")</f>
        <v/>
      </c>
      <c r="P56" s="2" t="e">
        <f>IF(Tabelle_ExterneDaten_113[[#This Row],[LegDataIdLU]]&lt;&gt;"",VLOOKUP(Tabelle_ExterneDaten_113[[#This Row],[LegDataIdLU]],LegDataIdLookup,2,FALSE),"")</f>
        <v>#N/A</v>
      </c>
      <c r="Q56" s="2" t="e">
        <f>IF(Tabelle_ExterneDaten_113[[#This Row],[CalendarLU]]&lt;&gt;"",VLOOKUP(Tabelle_ExterneDaten_113[[#This Row],[CalendarLU]],CalendarLookup,2,FALSE),"")</f>
        <v>#N/A</v>
      </c>
      <c r="R56" s="2" t="e">
        <f>IF(Tabelle_ExterneDaten_113[[#This Row],[ConventionLU]]&lt;&gt;"",VLOOKUP(Tabelle_ExterneDaten_113[[#This Row],[ConventionLU]],ConventionLookup,2,FALSE),"")</f>
        <v>#N/A</v>
      </c>
      <c r="S56" s="2" t="e">
        <f>IF(Tabelle_ExterneDaten_113[[#This Row],[TermConventionLU]]&lt;&gt;"",VLOOKUP(Tabelle_ExterneDaten_113[[#This Row],[TermConventionLU]],TermConventionLookup,2,FALSE),"")</f>
        <v>#N/A</v>
      </c>
      <c r="T56" s="2" t="e">
        <f>IF(Tabelle_ExterneDaten_113[[#This Row],[RuleNameLU]]&lt;&gt;"",VLOOKUP(Tabelle_ExterneDaten_113[[#This Row],[RuleNameLU]],RuleNameLookup,2,FALSE),"")</f>
        <v>#N/A</v>
      </c>
      <c r="U56" s="2" t="str">
        <f>IF(Tabelle_ExterneDaten_113[[#This Row],[EndOfMonthLU]]&lt;&gt;"",VLOOKUP(Tabelle_ExterneDaten_113[[#This Row],[EndOfMonthLU]],EndOfMonthLookup,2,FALSE),"")</f>
        <v/>
      </c>
    </row>
    <row r="57" spans="2:21" x14ac:dyDescent="0.25">
      <c r="B57" s="2">
        <v>3007</v>
      </c>
      <c r="C57" s="2"/>
      <c r="D57" s="2" t="s">
        <v>105</v>
      </c>
      <c r="E57" s="2" t="s">
        <v>316</v>
      </c>
      <c r="F57" s="2" t="s">
        <v>473</v>
      </c>
      <c r="G57" s="2" t="s">
        <v>358</v>
      </c>
      <c r="H57" s="2" t="s">
        <v>444</v>
      </c>
      <c r="I57" s="2" t="s">
        <v>383</v>
      </c>
      <c r="J57" s="2" t="s">
        <v>383</v>
      </c>
      <c r="K57" s="2" t="s">
        <v>449</v>
      </c>
      <c r="L57" s="2"/>
      <c r="M57" s="2"/>
      <c r="N57" s="2"/>
      <c r="O57" s="2" t="str">
        <f>IF(Tabelle_ExterneDaten_113[[#This Row],[TradeActionIdLU]]&lt;&gt;"",VLOOKUP(Tabelle_ExterneDaten_113[[#This Row],[TradeActionIdLU]],TradeActionIdLookup,2,FALSE),"")</f>
        <v/>
      </c>
      <c r="P57" s="2" t="e">
        <f>IF(Tabelle_ExterneDaten_113[[#This Row],[LegDataIdLU]]&lt;&gt;"",VLOOKUP(Tabelle_ExterneDaten_113[[#This Row],[LegDataIdLU]],LegDataIdLookup,2,FALSE),"")</f>
        <v>#N/A</v>
      </c>
      <c r="Q57" s="2" t="e">
        <f>IF(Tabelle_ExterneDaten_113[[#This Row],[CalendarLU]]&lt;&gt;"",VLOOKUP(Tabelle_ExterneDaten_113[[#This Row],[CalendarLU]],CalendarLookup,2,FALSE),"")</f>
        <v>#N/A</v>
      </c>
      <c r="R57" s="2" t="e">
        <f>IF(Tabelle_ExterneDaten_113[[#This Row],[ConventionLU]]&lt;&gt;"",VLOOKUP(Tabelle_ExterneDaten_113[[#This Row],[ConventionLU]],ConventionLookup,2,FALSE),"")</f>
        <v>#N/A</v>
      </c>
      <c r="S57" s="2" t="e">
        <f>IF(Tabelle_ExterneDaten_113[[#This Row],[TermConventionLU]]&lt;&gt;"",VLOOKUP(Tabelle_ExterneDaten_113[[#This Row],[TermConventionLU]],TermConventionLookup,2,FALSE),"")</f>
        <v>#N/A</v>
      </c>
      <c r="T57" s="2" t="e">
        <f>IF(Tabelle_ExterneDaten_113[[#This Row],[RuleNameLU]]&lt;&gt;"",VLOOKUP(Tabelle_ExterneDaten_113[[#This Row],[RuleNameLU]],RuleNameLookup,2,FALSE),"")</f>
        <v>#N/A</v>
      </c>
      <c r="U57" s="2" t="str">
        <f>IF(Tabelle_ExterneDaten_113[[#This Row],[EndOfMonthLU]]&lt;&gt;"",VLOOKUP(Tabelle_ExterneDaten_113[[#This Row],[EndOfMonthLU]],EndOfMonthLookup,2,FALSE),"")</f>
        <v/>
      </c>
    </row>
    <row r="58" spans="2:21" x14ac:dyDescent="0.25">
      <c r="B58" s="2">
        <v>3008</v>
      </c>
      <c r="C58" s="2"/>
      <c r="D58" s="2" t="s">
        <v>108</v>
      </c>
      <c r="E58" s="2" t="s">
        <v>316</v>
      </c>
      <c r="F58" s="2" t="s">
        <v>473</v>
      </c>
      <c r="G58" s="2" t="s">
        <v>474</v>
      </c>
      <c r="H58" s="2" t="s">
        <v>444</v>
      </c>
      <c r="I58" s="2" t="s">
        <v>385</v>
      </c>
      <c r="J58" s="2" t="s">
        <v>385</v>
      </c>
      <c r="K58" s="2" t="s">
        <v>449</v>
      </c>
      <c r="L58" s="2"/>
      <c r="M58" s="2"/>
      <c r="N58" s="2"/>
      <c r="O58" s="2" t="str">
        <f>IF(Tabelle_ExterneDaten_113[[#This Row],[TradeActionIdLU]]&lt;&gt;"",VLOOKUP(Tabelle_ExterneDaten_113[[#This Row],[TradeActionIdLU]],TradeActionIdLookup,2,FALSE),"")</f>
        <v/>
      </c>
      <c r="P58" s="2" t="e">
        <f>IF(Tabelle_ExterneDaten_113[[#This Row],[LegDataIdLU]]&lt;&gt;"",VLOOKUP(Tabelle_ExterneDaten_113[[#This Row],[LegDataIdLU]],LegDataIdLookup,2,FALSE),"")</f>
        <v>#N/A</v>
      </c>
      <c r="Q58" s="2" t="e">
        <f>IF(Tabelle_ExterneDaten_113[[#This Row],[CalendarLU]]&lt;&gt;"",VLOOKUP(Tabelle_ExterneDaten_113[[#This Row],[CalendarLU]],CalendarLookup,2,FALSE),"")</f>
        <v>#N/A</v>
      </c>
      <c r="R58" s="2" t="e">
        <f>IF(Tabelle_ExterneDaten_113[[#This Row],[ConventionLU]]&lt;&gt;"",VLOOKUP(Tabelle_ExterneDaten_113[[#This Row],[ConventionLU]],ConventionLookup,2,FALSE),"")</f>
        <v>#N/A</v>
      </c>
      <c r="S58" s="2" t="e">
        <f>IF(Tabelle_ExterneDaten_113[[#This Row],[TermConventionLU]]&lt;&gt;"",VLOOKUP(Tabelle_ExterneDaten_113[[#This Row],[TermConventionLU]],TermConventionLookup,2,FALSE),"")</f>
        <v>#N/A</v>
      </c>
      <c r="T58" s="2" t="e">
        <f>IF(Tabelle_ExterneDaten_113[[#This Row],[RuleNameLU]]&lt;&gt;"",VLOOKUP(Tabelle_ExterneDaten_113[[#This Row],[RuleNameLU]],RuleNameLookup,2,FALSE),"")</f>
        <v>#N/A</v>
      </c>
      <c r="U58" s="2" t="str">
        <f>IF(Tabelle_ExterneDaten_113[[#This Row],[EndOfMonthLU]]&lt;&gt;"",VLOOKUP(Tabelle_ExterneDaten_113[[#This Row],[EndOfMonthLU]],EndOfMonthLookup,2,FALSE),"")</f>
        <v/>
      </c>
    </row>
    <row r="59" spans="2:21" x14ac:dyDescent="0.25">
      <c r="B59" s="2">
        <v>3009</v>
      </c>
      <c r="C59" s="2"/>
      <c r="D59" s="2" t="s">
        <v>109</v>
      </c>
      <c r="E59" s="2" t="s">
        <v>316</v>
      </c>
      <c r="F59" s="2" t="s">
        <v>473</v>
      </c>
      <c r="G59" s="2" t="s">
        <v>358</v>
      </c>
      <c r="H59" s="2" t="s">
        <v>444</v>
      </c>
      <c r="I59" s="2" t="s">
        <v>383</v>
      </c>
      <c r="J59" s="2" t="s">
        <v>383</v>
      </c>
      <c r="K59" s="2" t="s">
        <v>449</v>
      </c>
      <c r="L59" s="2"/>
      <c r="M59" s="2"/>
      <c r="N59" s="2"/>
      <c r="O59" s="2" t="str">
        <f>IF(Tabelle_ExterneDaten_113[[#This Row],[TradeActionIdLU]]&lt;&gt;"",VLOOKUP(Tabelle_ExterneDaten_113[[#This Row],[TradeActionIdLU]],TradeActionIdLookup,2,FALSE),"")</f>
        <v/>
      </c>
      <c r="P59" s="2" t="e">
        <f>IF(Tabelle_ExterneDaten_113[[#This Row],[LegDataIdLU]]&lt;&gt;"",VLOOKUP(Tabelle_ExterneDaten_113[[#This Row],[LegDataIdLU]],LegDataIdLookup,2,FALSE),"")</f>
        <v>#N/A</v>
      </c>
      <c r="Q59" s="2" t="e">
        <f>IF(Tabelle_ExterneDaten_113[[#This Row],[CalendarLU]]&lt;&gt;"",VLOOKUP(Tabelle_ExterneDaten_113[[#This Row],[CalendarLU]],CalendarLookup,2,FALSE),"")</f>
        <v>#N/A</v>
      </c>
      <c r="R59" s="2" t="e">
        <f>IF(Tabelle_ExterneDaten_113[[#This Row],[ConventionLU]]&lt;&gt;"",VLOOKUP(Tabelle_ExterneDaten_113[[#This Row],[ConventionLU]],ConventionLookup,2,FALSE),"")</f>
        <v>#N/A</v>
      </c>
      <c r="S59" s="2" t="e">
        <f>IF(Tabelle_ExterneDaten_113[[#This Row],[TermConventionLU]]&lt;&gt;"",VLOOKUP(Tabelle_ExterneDaten_113[[#This Row],[TermConventionLU]],TermConventionLookup,2,FALSE),"")</f>
        <v>#N/A</v>
      </c>
      <c r="T59" s="2" t="e">
        <f>IF(Tabelle_ExterneDaten_113[[#This Row],[RuleNameLU]]&lt;&gt;"",VLOOKUP(Tabelle_ExterneDaten_113[[#This Row],[RuleNameLU]],RuleNameLookup,2,FALSE),"")</f>
        <v>#N/A</v>
      </c>
      <c r="U59" s="2" t="str">
        <f>IF(Tabelle_ExterneDaten_113[[#This Row],[EndOfMonthLU]]&lt;&gt;"",VLOOKUP(Tabelle_ExterneDaten_113[[#This Row],[EndOfMonthLU]],EndOfMonthLookup,2,FALSE),"")</f>
        <v/>
      </c>
    </row>
    <row r="60" spans="2:21" x14ac:dyDescent="0.25">
      <c r="B60" s="2">
        <v>4000</v>
      </c>
      <c r="C60" s="2"/>
      <c r="D60" s="2" t="s">
        <v>112</v>
      </c>
      <c r="E60" s="2" t="s">
        <v>316</v>
      </c>
      <c r="F60" s="2" t="s">
        <v>473</v>
      </c>
      <c r="G60" s="2" t="s">
        <v>474</v>
      </c>
      <c r="H60" s="2" t="s">
        <v>444</v>
      </c>
      <c r="I60" s="2" t="s">
        <v>383</v>
      </c>
      <c r="J60" s="2" t="s">
        <v>383</v>
      </c>
      <c r="K60" s="2" t="s">
        <v>449</v>
      </c>
      <c r="L60" s="2"/>
      <c r="M60" s="2"/>
      <c r="N60" s="2"/>
      <c r="O60" s="2" t="str">
        <f>IF(Tabelle_ExterneDaten_113[[#This Row],[TradeActionIdLU]]&lt;&gt;"",VLOOKUP(Tabelle_ExterneDaten_113[[#This Row],[TradeActionIdLU]],TradeActionIdLookup,2,FALSE),"")</f>
        <v/>
      </c>
      <c r="P60" s="2" t="e">
        <f>IF(Tabelle_ExterneDaten_113[[#This Row],[LegDataIdLU]]&lt;&gt;"",VLOOKUP(Tabelle_ExterneDaten_113[[#This Row],[LegDataIdLU]],LegDataIdLookup,2,FALSE),"")</f>
        <v>#N/A</v>
      </c>
      <c r="Q60" s="2" t="e">
        <f>IF(Tabelle_ExterneDaten_113[[#This Row],[CalendarLU]]&lt;&gt;"",VLOOKUP(Tabelle_ExterneDaten_113[[#This Row],[CalendarLU]],CalendarLookup,2,FALSE),"")</f>
        <v>#N/A</v>
      </c>
      <c r="R60" s="2" t="e">
        <f>IF(Tabelle_ExterneDaten_113[[#This Row],[ConventionLU]]&lt;&gt;"",VLOOKUP(Tabelle_ExterneDaten_113[[#This Row],[ConventionLU]],ConventionLookup,2,FALSE),"")</f>
        <v>#N/A</v>
      </c>
      <c r="S60" s="2" t="e">
        <f>IF(Tabelle_ExterneDaten_113[[#This Row],[TermConventionLU]]&lt;&gt;"",VLOOKUP(Tabelle_ExterneDaten_113[[#This Row],[TermConventionLU]],TermConventionLookup,2,FALSE),"")</f>
        <v>#N/A</v>
      </c>
      <c r="T60" s="2" t="e">
        <f>IF(Tabelle_ExterneDaten_113[[#This Row],[RuleNameLU]]&lt;&gt;"",VLOOKUP(Tabelle_ExterneDaten_113[[#This Row],[RuleNameLU]],RuleNameLookup,2,FALSE),"")</f>
        <v>#N/A</v>
      </c>
      <c r="U60" s="2" t="str">
        <f>IF(Tabelle_ExterneDaten_113[[#This Row],[EndOfMonthLU]]&lt;&gt;"",VLOOKUP(Tabelle_ExterneDaten_113[[#This Row],[EndOfMonthLU]],EndOfMonthLookup,2,FALSE),"")</f>
        <v/>
      </c>
    </row>
    <row r="61" spans="2:21" x14ac:dyDescent="0.25">
      <c r="B61" s="2">
        <v>4001</v>
      </c>
      <c r="C61" s="2"/>
      <c r="D61" s="2" t="s">
        <v>113</v>
      </c>
      <c r="E61" s="2" t="s">
        <v>316</v>
      </c>
      <c r="F61" s="2" t="s">
        <v>473</v>
      </c>
      <c r="G61" s="2" t="s">
        <v>358</v>
      </c>
      <c r="H61" s="2" t="s">
        <v>444</v>
      </c>
      <c r="I61" s="2" t="s">
        <v>383</v>
      </c>
      <c r="J61" s="2" t="s">
        <v>383</v>
      </c>
      <c r="K61" s="2" t="s">
        <v>449</v>
      </c>
      <c r="L61" s="2"/>
      <c r="M61" s="2"/>
      <c r="N61" s="2"/>
      <c r="O61" s="2" t="str">
        <f>IF(Tabelle_ExterneDaten_113[[#This Row],[TradeActionIdLU]]&lt;&gt;"",VLOOKUP(Tabelle_ExterneDaten_113[[#This Row],[TradeActionIdLU]],TradeActionIdLookup,2,FALSE),"")</f>
        <v/>
      </c>
      <c r="P61" s="2" t="e">
        <f>IF(Tabelle_ExterneDaten_113[[#This Row],[LegDataIdLU]]&lt;&gt;"",VLOOKUP(Tabelle_ExterneDaten_113[[#This Row],[LegDataIdLU]],LegDataIdLookup,2,FALSE),"")</f>
        <v>#N/A</v>
      </c>
      <c r="Q61" s="2" t="e">
        <f>IF(Tabelle_ExterneDaten_113[[#This Row],[CalendarLU]]&lt;&gt;"",VLOOKUP(Tabelle_ExterneDaten_113[[#This Row],[CalendarLU]],CalendarLookup,2,FALSE),"")</f>
        <v>#N/A</v>
      </c>
      <c r="R61" s="2" t="e">
        <f>IF(Tabelle_ExterneDaten_113[[#This Row],[ConventionLU]]&lt;&gt;"",VLOOKUP(Tabelle_ExterneDaten_113[[#This Row],[ConventionLU]],ConventionLookup,2,FALSE),"")</f>
        <v>#N/A</v>
      </c>
      <c r="S61" s="2" t="e">
        <f>IF(Tabelle_ExterneDaten_113[[#This Row],[TermConventionLU]]&lt;&gt;"",VLOOKUP(Tabelle_ExterneDaten_113[[#This Row],[TermConventionLU]],TermConventionLookup,2,FALSE),"")</f>
        <v>#N/A</v>
      </c>
      <c r="T61" s="2" t="e">
        <f>IF(Tabelle_ExterneDaten_113[[#This Row],[RuleNameLU]]&lt;&gt;"",VLOOKUP(Tabelle_ExterneDaten_113[[#This Row],[RuleNameLU]],RuleNameLookup,2,FALSE),"")</f>
        <v>#N/A</v>
      </c>
      <c r="U61" s="2" t="str">
        <f>IF(Tabelle_ExterneDaten_113[[#This Row],[EndOfMonthLU]]&lt;&gt;"",VLOOKUP(Tabelle_ExterneDaten_113[[#This Row],[EndOfMonthLU]],EndOfMonthLookup,2,FALSE),"")</f>
        <v/>
      </c>
    </row>
    <row r="62" spans="2:21" x14ac:dyDescent="0.25">
      <c r="B62" s="2">
        <v>4002</v>
      </c>
      <c r="C62" s="2"/>
      <c r="D62" s="2" t="s">
        <v>114</v>
      </c>
      <c r="E62" s="2" t="s">
        <v>316</v>
      </c>
      <c r="F62" s="2" t="s">
        <v>473</v>
      </c>
      <c r="G62" s="2" t="s">
        <v>474</v>
      </c>
      <c r="H62" s="2" t="s">
        <v>444</v>
      </c>
      <c r="I62" s="2" t="s">
        <v>383</v>
      </c>
      <c r="J62" s="2" t="s">
        <v>383</v>
      </c>
      <c r="K62" s="2" t="s">
        <v>449</v>
      </c>
      <c r="L62" s="2"/>
      <c r="M62" s="2"/>
      <c r="N62" s="2"/>
      <c r="O62" s="2" t="str">
        <f>IF(Tabelle_ExterneDaten_113[[#This Row],[TradeActionIdLU]]&lt;&gt;"",VLOOKUP(Tabelle_ExterneDaten_113[[#This Row],[TradeActionIdLU]],TradeActionIdLookup,2,FALSE),"")</f>
        <v/>
      </c>
      <c r="P62" s="2" t="e">
        <f>IF(Tabelle_ExterneDaten_113[[#This Row],[LegDataIdLU]]&lt;&gt;"",VLOOKUP(Tabelle_ExterneDaten_113[[#This Row],[LegDataIdLU]],LegDataIdLookup,2,FALSE),"")</f>
        <v>#N/A</v>
      </c>
      <c r="Q62" s="2" t="e">
        <f>IF(Tabelle_ExterneDaten_113[[#This Row],[CalendarLU]]&lt;&gt;"",VLOOKUP(Tabelle_ExterneDaten_113[[#This Row],[CalendarLU]],CalendarLookup,2,FALSE),"")</f>
        <v>#N/A</v>
      </c>
      <c r="R62" s="2" t="e">
        <f>IF(Tabelle_ExterneDaten_113[[#This Row],[ConventionLU]]&lt;&gt;"",VLOOKUP(Tabelle_ExterneDaten_113[[#This Row],[ConventionLU]],ConventionLookup,2,FALSE),"")</f>
        <v>#N/A</v>
      </c>
      <c r="S62" s="2" t="e">
        <f>IF(Tabelle_ExterneDaten_113[[#This Row],[TermConventionLU]]&lt;&gt;"",VLOOKUP(Tabelle_ExterneDaten_113[[#This Row],[TermConventionLU]],TermConventionLookup,2,FALSE),"")</f>
        <v>#N/A</v>
      </c>
      <c r="T62" s="2" t="e">
        <f>IF(Tabelle_ExterneDaten_113[[#This Row],[RuleNameLU]]&lt;&gt;"",VLOOKUP(Tabelle_ExterneDaten_113[[#This Row],[RuleNameLU]],RuleNameLookup,2,FALSE),"")</f>
        <v>#N/A</v>
      </c>
      <c r="U62" s="2" t="str">
        <f>IF(Tabelle_ExterneDaten_113[[#This Row],[EndOfMonthLU]]&lt;&gt;"",VLOOKUP(Tabelle_ExterneDaten_113[[#This Row],[EndOfMonthLU]],EndOfMonthLookup,2,FALSE),"")</f>
        <v/>
      </c>
    </row>
    <row r="63" spans="2:21" x14ac:dyDescent="0.25">
      <c r="B63" s="2">
        <v>4003</v>
      </c>
      <c r="C63" s="2"/>
      <c r="D63" s="2" t="s">
        <v>115</v>
      </c>
      <c r="E63" s="2" t="s">
        <v>316</v>
      </c>
      <c r="F63" s="2" t="s">
        <v>473</v>
      </c>
      <c r="G63" s="2" t="s">
        <v>358</v>
      </c>
      <c r="H63" s="2" t="s">
        <v>444</v>
      </c>
      <c r="I63" s="2" t="s">
        <v>383</v>
      </c>
      <c r="J63" s="2" t="s">
        <v>383</v>
      </c>
      <c r="K63" s="2" t="s">
        <v>449</v>
      </c>
      <c r="L63" s="2"/>
      <c r="M63" s="2"/>
      <c r="N63" s="2"/>
      <c r="O63" s="2" t="str">
        <f>IF(Tabelle_ExterneDaten_113[[#This Row],[TradeActionIdLU]]&lt;&gt;"",VLOOKUP(Tabelle_ExterneDaten_113[[#This Row],[TradeActionIdLU]],TradeActionIdLookup,2,FALSE),"")</f>
        <v/>
      </c>
      <c r="P63" s="2" t="e">
        <f>IF(Tabelle_ExterneDaten_113[[#This Row],[LegDataIdLU]]&lt;&gt;"",VLOOKUP(Tabelle_ExterneDaten_113[[#This Row],[LegDataIdLU]],LegDataIdLookup,2,FALSE),"")</f>
        <v>#N/A</v>
      </c>
      <c r="Q63" s="2" t="e">
        <f>IF(Tabelle_ExterneDaten_113[[#This Row],[CalendarLU]]&lt;&gt;"",VLOOKUP(Tabelle_ExterneDaten_113[[#This Row],[CalendarLU]],CalendarLookup,2,FALSE),"")</f>
        <v>#N/A</v>
      </c>
      <c r="R63" s="2" t="e">
        <f>IF(Tabelle_ExterneDaten_113[[#This Row],[ConventionLU]]&lt;&gt;"",VLOOKUP(Tabelle_ExterneDaten_113[[#This Row],[ConventionLU]],ConventionLookup,2,FALSE),"")</f>
        <v>#N/A</v>
      </c>
      <c r="S63" s="2" t="e">
        <f>IF(Tabelle_ExterneDaten_113[[#This Row],[TermConventionLU]]&lt;&gt;"",VLOOKUP(Tabelle_ExterneDaten_113[[#This Row],[TermConventionLU]],TermConventionLookup,2,FALSE),"")</f>
        <v>#N/A</v>
      </c>
      <c r="T63" s="2" t="e">
        <f>IF(Tabelle_ExterneDaten_113[[#This Row],[RuleNameLU]]&lt;&gt;"",VLOOKUP(Tabelle_ExterneDaten_113[[#This Row],[RuleNameLU]],RuleNameLookup,2,FALSE),"")</f>
        <v>#N/A</v>
      </c>
      <c r="U63" s="2" t="str">
        <f>IF(Tabelle_ExterneDaten_113[[#This Row],[EndOfMonthLU]]&lt;&gt;"",VLOOKUP(Tabelle_ExterneDaten_113[[#This Row],[EndOfMonthLU]],EndOfMonthLookup,2,FALSE),"")</f>
        <v/>
      </c>
    </row>
    <row r="64" spans="2:21" x14ac:dyDescent="0.25">
      <c r="B64" s="2">
        <v>4004</v>
      </c>
      <c r="C64" s="2"/>
      <c r="D64" s="2" t="s">
        <v>110</v>
      </c>
      <c r="E64" s="2" t="s">
        <v>316</v>
      </c>
      <c r="F64" s="2" t="s">
        <v>473</v>
      </c>
      <c r="G64" s="2" t="s">
        <v>474</v>
      </c>
      <c r="H64" s="2" t="s">
        <v>444</v>
      </c>
      <c r="I64" s="2" t="s">
        <v>385</v>
      </c>
      <c r="J64" s="2" t="s">
        <v>385</v>
      </c>
      <c r="K64" s="2" t="s">
        <v>449</v>
      </c>
      <c r="L64" s="2"/>
      <c r="M64" s="2"/>
      <c r="N64" s="2"/>
      <c r="O64" s="2" t="str">
        <f>IF(Tabelle_ExterneDaten_113[[#This Row],[TradeActionIdLU]]&lt;&gt;"",VLOOKUP(Tabelle_ExterneDaten_113[[#This Row],[TradeActionIdLU]],TradeActionIdLookup,2,FALSE),"")</f>
        <v/>
      </c>
      <c r="P64" s="2" t="e">
        <f>IF(Tabelle_ExterneDaten_113[[#This Row],[LegDataIdLU]]&lt;&gt;"",VLOOKUP(Tabelle_ExterneDaten_113[[#This Row],[LegDataIdLU]],LegDataIdLookup,2,FALSE),"")</f>
        <v>#N/A</v>
      </c>
      <c r="Q64" s="2" t="e">
        <f>IF(Tabelle_ExterneDaten_113[[#This Row],[CalendarLU]]&lt;&gt;"",VLOOKUP(Tabelle_ExterneDaten_113[[#This Row],[CalendarLU]],CalendarLookup,2,FALSE),"")</f>
        <v>#N/A</v>
      </c>
      <c r="R64" s="2" t="e">
        <f>IF(Tabelle_ExterneDaten_113[[#This Row],[ConventionLU]]&lt;&gt;"",VLOOKUP(Tabelle_ExterneDaten_113[[#This Row],[ConventionLU]],ConventionLookup,2,FALSE),"")</f>
        <v>#N/A</v>
      </c>
      <c r="S64" s="2" t="e">
        <f>IF(Tabelle_ExterneDaten_113[[#This Row],[TermConventionLU]]&lt;&gt;"",VLOOKUP(Tabelle_ExterneDaten_113[[#This Row],[TermConventionLU]],TermConventionLookup,2,FALSE),"")</f>
        <v>#N/A</v>
      </c>
      <c r="T64" s="2" t="e">
        <f>IF(Tabelle_ExterneDaten_113[[#This Row],[RuleNameLU]]&lt;&gt;"",VLOOKUP(Tabelle_ExterneDaten_113[[#This Row],[RuleNameLU]],RuleNameLookup,2,FALSE),"")</f>
        <v>#N/A</v>
      </c>
      <c r="U64" s="2" t="str">
        <f>IF(Tabelle_ExterneDaten_113[[#This Row],[EndOfMonthLU]]&lt;&gt;"",VLOOKUP(Tabelle_ExterneDaten_113[[#This Row],[EndOfMonthLU]],EndOfMonthLookup,2,FALSE),"")</f>
        <v/>
      </c>
    </row>
    <row r="65" spans="2:21" x14ac:dyDescent="0.25">
      <c r="B65" s="2">
        <v>4005</v>
      </c>
      <c r="C65" s="2"/>
      <c r="D65" s="2" t="s">
        <v>111</v>
      </c>
      <c r="E65" s="2" t="s">
        <v>316</v>
      </c>
      <c r="F65" s="2" t="s">
        <v>473</v>
      </c>
      <c r="G65" s="2" t="s">
        <v>358</v>
      </c>
      <c r="H65" s="2" t="s">
        <v>444</v>
      </c>
      <c r="I65" s="2" t="s">
        <v>383</v>
      </c>
      <c r="J65" s="2" t="s">
        <v>383</v>
      </c>
      <c r="K65" s="2" t="s">
        <v>449</v>
      </c>
      <c r="L65" s="2"/>
      <c r="M65" s="2"/>
      <c r="N65" s="2"/>
      <c r="O65" s="2" t="str">
        <f>IF(Tabelle_ExterneDaten_113[[#This Row],[TradeActionIdLU]]&lt;&gt;"",VLOOKUP(Tabelle_ExterneDaten_113[[#This Row],[TradeActionIdLU]],TradeActionIdLookup,2,FALSE),"")</f>
        <v/>
      </c>
      <c r="P65" s="2" t="e">
        <f>IF(Tabelle_ExterneDaten_113[[#This Row],[LegDataIdLU]]&lt;&gt;"",VLOOKUP(Tabelle_ExterneDaten_113[[#This Row],[LegDataIdLU]],LegDataIdLookup,2,FALSE),"")</f>
        <v>#N/A</v>
      </c>
      <c r="Q65" s="2" t="e">
        <f>IF(Tabelle_ExterneDaten_113[[#This Row],[CalendarLU]]&lt;&gt;"",VLOOKUP(Tabelle_ExterneDaten_113[[#This Row],[CalendarLU]],CalendarLookup,2,FALSE),"")</f>
        <v>#N/A</v>
      </c>
      <c r="R65" s="2" t="e">
        <f>IF(Tabelle_ExterneDaten_113[[#This Row],[ConventionLU]]&lt;&gt;"",VLOOKUP(Tabelle_ExterneDaten_113[[#This Row],[ConventionLU]],ConventionLookup,2,FALSE),"")</f>
        <v>#N/A</v>
      </c>
      <c r="S65" s="2" t="e">
        <f>IF(Tabelle_ExterneDaten_113[[#This Row],[TermConventionLU]]&lt;&gt;"",VLOOKUP(Tabelle_ExterneDaten_113[[#This Row],[TermConventionLU]],TermConventionLookup,2,FALSE),"")</f>
        <v>#N/A</v>
      </c>
      <c r="T65" s="2" t="e">
        <f>IF(Tabelle_ExterneDaten_113[[#This Row],[RuleNameLU]]&lt;&gt;"",VLOOKUP(Tabelle_ExterneDaten_113[[#This Row],[RuleNameLU]],RuleNameLookup,2,FALSE),"")</f>
        <v>#N/A</v>
      </c>
      <c r="U65" s="2" t="str">
        <f>IF(Tabelle_ExterneDaten_113[[#This Row],[EndOfMonthLU]]&lt;&gt;"",VLOOKUP(Tabelle_ExterneDaten_113[[#This Row],[EndOfMonthLU]],EndOfMonthLookup,2,FALSE),"")</f>
        <v/>
      </c>
    </row>
    <row r="66" spans="2:21" x14ac:dyDescent="0.25">
      <c r="B66" s="2">
        <v>5000</v>
      </c>
      <c r="C66" s="2"/>
      <c r="D66" s="2" t="s">
        <v>118</v>
      </c>
      <c r="E66" s="2" t="s">
        <v>475</v>
      </c>
      <c r="F66" s="2" t="s">
        <v>476</v>
      </c>
      <c r="G66" s="2" t="s">
        <v>474</v>
      </c>
      <c r="H66" s="2" t="s">
        <v>444</v>
      </c>
      <c r="I66" s="2" t="s">
        <v>385</v>
      </c>
      <c r="J66" s="2" t="s">
        <v>385</v>
      </c>
      <c r="K66" s="2" t="s">
        <v>449</v>
      </c>
      <c r="L66" s="2"/>
      <c r="M66" s="2"/>
      <c r="N66" s="2"/>
      <c r="O66" s="2" t="str">
        <f>IF(Tabelle_ExterneDaten_113[[#This Row],[TradeActionIdLU]]&lt;&gt;"",VLOOKUP(Tabelle_ExterneDaten_113[[#This Row],[TradeActionIdLU]],TradeActionIdLookup,2,FALSE),"")</f>
        <v/>
      </c>
      <c r="P66" s="2" t="e">
        <f>IF(Tabelle_ExterneDaten_113[[#This Row],[LegDataIdLU]]&lt;&gt;"",VLOOKUP(Tabelle_ExterneDaten_113[[#This Row],[LegDataIdLU]],LegDataIdLookup,2,FALSE),"")</f>
        <v>#N/A</v>
      </c>
      <c r="Q66" s="2" t="e">
        <f>IF(Tabelle_ExterneDaten_113[[#This Row],[CalendarLU]]&lt;&gt;"",VLOOKUP(Tabelle_ExterneDaten_113[[#This Row],[CalendarLU]],CalendarLookup,2,FALSE),"")</f>
        <v>#N/A</v>
      </c>
      <c r="R66" s="2" t="e">
        <f>IF(Tabelle_ExterneDaten_113[[#This Row],[ConventionLU]]&lt;&gt;"",VLOOKUP(Tabelle_ExterneDaten_113[[#This Row],[ConventionLU]],ConventionLookup,2,FALSE),"")</f>
        <v>#N/A</v>
      </c>
      <c r="S66" s="2" t="e">
        <f>IF(Tabelle_ExterneDaten_113[[#This Row],[TermConventionLU]]&lt;&gt;"",VLOOKUP(Tabelle_ExterneDaten_113[[#This Row],[TermConventionLU]],TermConventionLookup,2,FALSE),"")</f>
        <v>#N/A</v>
      </c>
      <c r="T66" s="2" t="e">
        <f>IF(Tabelle_ExterneDaten_113[[#This Row],[RuleNameLU]]&lt;&gt;"",VLOOKUP(Tabelle_ExterneDaten_113[[#This Row],[RuleNameLU]],RuleNameLookup,2,FALSE),"")</f>
        <v>#N/A</v>
      </c>
      <c r="U66" s="2" t="str">
        <f>IF(Tabelle_ExterneDaten_113[[#This Row],[EndOfMonthLU]]&lt;&gt;"",VLOOKUP(Tabelle_ExterneDaten_113[[#This Row],[EndOfMonthLU]],EndOfMonthLookup,2,FALSE),"")</f>
        <v/>
      </c>
    </row>
    <row r="67" spans="2:21" x14ac:dyDescent="0.25">
      <c r="B67" s="2">
        <v>5001</v>
      </c>
      <c r="C67" s="2"/>
      <c r="D67" s="2" t="s">
        <v>119</v>
      </c>
      <c r="E67" s="2" t="s">
        <v>475</v>
      </c>
      <c r="F67" s="2" t="s">
        <v>476</v>
      </c>
      <c r="G67" s="2" t="s">
        <v>358</v>
      </c>
      <c r="H67" s="2" t="s">
        <v>444</v>
      </c>
      <c r="I67" s="2" t="s">
        <v>383</v>
      </c>
      <c r="J67" s="2" t="s">
        <v>383</v>
      </c>
      <c r="K67" s="2" t="s">
        <v>449</v>
      </c>
      <c r="L67" s="2"/>
      <c r="M67" s="2"/>
      <c r="N67" s="2"/>
      <c r="O67" s="2" t="str">
        <f>IF(Tabelle_ExterneDaten_113[[#This Row],[TradeActionIdLU]]&lt;&gt;"",VLOOKUP(Tabelle_ExterneDaten_113[[#This Row],[TradeActionIdLU]],TradeActionIdLookup,2,FALSE),"")</f>
        <v/>
      </c>
      <c r="P67" s="2" t="e">
        <f>IF(Tabelle_ExterneDaten_113[[#This Row],[LegDataIdLU]]&lt;&gt;"",VLOOKUP(Tabelle_ExterneDaten_113[[#This Row],[LegDataIdLU]],LegDataIdLookup,2,FALSE),"")</f>
        <v>#N/A</v>
      </c>
      <c r="Q67" s="2" t="e">
        <f>IF(Tabelle_ExterneDaten_113[[#This Row],[CalendarLU]]&lt;&gt;"",VLOOKUP(Tabelle_ExterneDaten_113[[#This Row],[CalendarLU]],CalendarLookup,2,FALSE),"")</f>
        <v>#N/A</v>
      </c>
      <c r="R67" s="2" t="e">
        <f>IF(Tabelle_ExterneDaten_113[[#This Row],[ConventionLU]]&lt;&gt;"",VLOOKUP(Tabelle_ExterneDaten_113[[#This Row],[ConventionLU]],ConventionLookup,2,FALSE),"")</f>
        <v>#N/A</v>
      </c>
      <c r="S67" s="2" t="e">
        <f>IF(Tabelle_ExterneDaten_113[[#This Row],[TermConventionLU]]&lt;&gt;"",VLOOKUP(Tabelle_ExterneDaten_113[[#This Row],[TermConventionLU]],TermConventionLookup,2,FALSE),"")</f>
        <v>#N/A</v>
      </c>
      <c r="T67" s="2" t="e">
        <f>IF(Tabelle_ExterneDaten_113[[#This Row],[RuleNameLU]]&lt;&gt;"",VLOOKUP(Tabelle_ExterneDaten_113[[#This Row],[RuleNameLU]],RuleNameLookup,2,FALSE),"")</f>
        <v>#N/A</v>
      </c>
      <c r="U67" s="2" t="str">
        <f>IF(Tabelle_ExterneDaten_113[[#This Row],[EndOfMonthLU]]&lt;&gt;"",VLOOKUP(Tabelle_ExterneDaten_113[[#This Row],[EndOfMonthLU]],EndOfMonthLookup,2,FALSE),"")</f>
        <v/>
      </c>
    </row>
    <row r="68" spans="2:21" x14ac:dyDescent="0.25">
      <c r="B68" s="2">
        <v>5002</v>
      </c>
      <c r="C68" s="2"/>
      <c r="D68" s="2" t="s">
        <v>120</v>
      </c>
      <c r="E68" s="2" t="s">
        <v>477</v>
      </c>
      <c r="F68" s="2" t="s">
        <v>476</v>
      </c>
      <c r="G68" s="2" t="s">
        <v>474</v>
      </c>
      <c r="H68" s="2" t="s">
        <v>444</v>
      </c>
      <c r="I68" s="2" t="s">
        <v>385</v>
      </c>
      <c r="J68" s="2" t="s">
        <v>385</v>
      </c>
      <c r="K68" s="2" t="s">
        <v>449</v>
      </c>
      <c r="L68" s="2"/>
      <c r="M68" s="2"/>
      <c r="N68" s="2"/>
      <c r="O68" s="2" t="str">
        <f>IF(Tabelle_ExterneDaten_113[[#This Row],[TradeActionIdLU]]&lt;&gt;"",VLOOKUP(Tabelle_ExterneDaten_113[[#This Row],[TradeActionIdLU]],TradeActionIdLookup,2,FALSE),"")</f>
        <v/>
      </c>
      <c r="P68" s="2" t="e">
        <f>IF(Tabelle_ExterneDaten_113[[#This Row],[LegDataIdLU]]&lt;&gt;"",VLOOKUP(Tabelle_ExterneDaten_113[[#This Row],[LegDataIdLU]],LegDataIdLookup,2,FALSE),"")</f>
        <v>#N/A</v>
      </c>
      <c r="Q68" s="2" t="e">
        <f>IF(Tabelle_ExterneDaten_113[[#This Row],[CalendarLU]]&lt;&gt;"",VLOOKUP(Tabelle_ExterneDaten_113[[#This Row],[CalendarLU]],CalendarLookup,2,FALSE),"")</f>
        <v>#N/A</v>
      </c>
      <c r="R68" s="2" t="e">
        <f>IF(Tabelle_ExterneDaten_113[[#This Row],[ConventionLU]]&lt;&gt;"",VLOOKUP(Tabelle_ExterneDaten_113[[#This Row],[ConventionLU]],ConventionLookup,2,FALSE),"")</f>
        <v>#N/A</v>
      </c>
      <c r="S68" s="2" t="e">
        <f>IF(Tabelle_ExterneDaten_113[[#This Row],[TermConventionLU]]&lt;&gt;"",VLOOKUP(Tabelle_ExterneDaten_113[[#This Row],[TermConventionLU]],TermConventionLookup,2,FALSE),"")</f>
        <v>#N/A</v>
      </c>
      <c r="T68" s="2" t="e">
        <f>IF(Tabelle_ExterneDaten_113[[#This Row],[RuleNameLU]]&lt;&gt;"",VLOOKUP(Tabelle_ExterneDaten_113[[#This Row],[RuleNameLU]],RuleNameLookup,2,FALSE),"")</f>
        <v>#N/A</v>
      </c>
      <c r="U68" s="2" t="str">
        <f>IF(Tabelle_ExterneDaten_113[[#This Row],[EndOfMonthLU]]&lt;&gt;"",VLOOKUP(Tabelle_ExterneDaten_113[[#This Row],[EndOfMonthLU]],EndOfMonthLookup,2,FALSE),"")</f>
        <v/>
      </c>
    </row>
    <row r="69" spans="2:21" x14ac:dyDescent="0.25">
      <c r="B69" s="2">
        <v>5003</v>
      </c>
      <c r="C69" s="2"/>
      <c r="D69" s="2" t="s">
        <v>121</v>
      </c>
      <c r="E69" s="2" t="s">
        <v>477</v>
      </c>
      <c r="F69" s="2" t="s">
        <v>476</v>
      </c>
      <c r="G69" s="2" t="s">
        <v>358</v>
      </c>
      <c r="H69" s="2" t="s">
        <v>444</v>
      </c>
      <c r="I69" s="2" t="s">
        <v>383</v>
      </c>
      <c r="J69" s="2" t="s">
        <v>383</v>
      </c>
      <c r="K69" s="2" t="s">
        <v>449</v>
      </c>
      <c r="L69" s="2"/>
      <c r="M69" s="2"/>
      <c r="N69" s="2"/>
      <c r="O69" s="2" t="str">
        <f>IF(Tabelle_ExterneDaten_113[[#This Row],[TradeActionIdLU]]&lt;&gt;"",VLOOKUP(Tabelle_ExterneDaten_113[[#This Row],[TradeActionIdLU]],TradeActionIdLookup,2,FALSE),"")</f>
        <v/>
      </c>
      <c r="P69" s="2" t="e">
        <f>IF(Tabelle_ExterneDaten_113[[#This Row],[LegDataIdLU]]&lt;&gt;"",VLOOKUP(Tabelle_ExterneDaten_113[[#This Row],[LegDataIdLU]],LegDataIdLookup,2,FALSE),"")</f>
        <v>#N/A</v>
      </c>
      <c r="Q69" s="2" t="e">
        <f>IF(Tabelle_ExterneDaten_113[[#This Row],[CalendarLU]]&lt;&gt;"",VLOOKUP(Tabelle_ExterneDaten_113[[#This Row],[CalendarLU]],CalendarLookup,2,FALSE),"")</f>
        <v>#N/A</v>
      </c>
      <c r="R69" s="2" t="e">
        <f>IF(Tabelle_ExterneDaten_113[[#This Row],[ConventionLU]]&lt;&gt;"",VLOOKUP(Tabelle_ExterneDaten_113[[#This Row],[ConventionLU]],ConventionLookup,2,FALSE),"")</f>
        <v>#N/A</v>
      </c>
      <c r="S69" s="2" t="e">
        <f>IF(Tabelle_ExterneDaten_113[[#This Row],[TermConventionLU]]&lt;&gt;"",VLOOKUP(Tabelle_ExterneDaten_113[[#This Row],[TermConventionLU]],TermConventionLookup,2,FALSE),"")</f>
        <v>#N/A</v>
      </c>
      <c r="T69" s="2" t="e">
        <f>IF(Tabelle_ExterneDaten_113[[#This Row],[RuleNameLU]]&lt;&gt;"",VLOOKUP(Tabelle_ExterneDaten_113[[#This Row],[RuleNameLU]],RuleNameLookup,2,FALSE),"")</f>
        <v>#N/A</v>
      </c>
      <c r="U69" s="2" t="str">
        <f>IF(Tabelle_ExterneDaten_113[[#This Row],[EndOfMonthLU]]&lt;&gt;"",VLOOKUP(Tabelle_ExterneDaten_113[[#This Row],[EndOfMonthLU]],EndOfMonthLookup,2,FALSE),"")</f>
        <v/>
      </c>
    </row>
    <row r="70" spans="2:21" x14ac:dyDescent="0.25">
      <c r="B70" s="2">
        <v>5004</v>
      </c>
      <c r="C70" s="2"/>
      <c r="D70" s="2" t="s">
        <v>116</v>
      </c>
      <c r="E70" s="2" t="s">
        <v>475</v>
      </c>
      <c r="F70" s="2" t="s">
        <v>477</v>
      </c>
      <c r="G70" s="2" t="s">
        <v>474</v>
      </c>
      <c r="H70" s="2" t="s">
        <v>444</v>
      </c>
      <c r="I70" s="2" t="s">
        <v>385</v>
      </c>
      <c r="J70" s="2" t="s">
        <v>385</v>
      </c>
      <c r="K70" s="2" t="s">
        <v>449</v>
      </c>
      <c r="L70" s="2"/>
      <c r="M70" s="2"/>
      <c r="N70" s="2"/>
      <c r="O70" s="2" t="str">
        <f>IF(Tabelle_ExterneDaten_113[[#This Row],[TradeActionIdLU]]&lt;&gt;"",VLOOKUP(Tabelle_ExterneDaten_113[[#This Row],[TradeActionIdLU]],TradeActionIdLookup,2,FALSE),"")</f>
        <v/>
      </c>
      <c r="P70" s="2" t="e">
        <f>IF(Tabelle_ExterneDaten_113[[#This Row],[LegDataIdLU]]&lt;&gt;"",VLOOKUP(Tabelle_ExterneDaten_113[[#This Row],[LegDataIdLU]],LegDataIdLookup,2,FALSE),"")</f>
        <v>#N/A</v>
      </c>
      <c r="Q70" s="2" t="e">
        <f>IF(Tabelle_ExterneDaten_113[[#This Row],[CalendarLU]]&lt;&gt;"",VLOOKUP(Tabelle_ExterneDaten_113[[#This Row],[CalendarLU]],CalendarLookup,2,FALSE),"")</f>
        <v>#N/A</v>
      </c>
      <c r="R70" s="2" t="e">
        <f>IF(Tabelle_ExterneDaten_113[[#This Row],[ConventionLU]]&lt;&gt;"",VLOOKUP(Tabelle_ExterneDaten_113[[#This Row],[ConventionLU]],ConventionLookup,2,FALSE),"")</f>
        <v>#N/A</v>
      </c>
      <c r="S70" s="2" t="e">
        <f>IF(Tabelle_ExterneDaten_113[[#This Row],[TermConventionLU]]&lt;&gt;"",VLOOKUP(Tabelle_ExterneDaten_113[[#This Row],[TermConventionLU]],TermConventionLookup,2,FALSE),"")</f>
        <v>#N/A</v>
      </c>
      <c r="T70" s="2" t="e">
        <f>IF(Tabelle_ExterneDaten_113[[#This Row],[RuleNameLU]]&lt;&gt;"",VLOOKUP(Tabelle_ExterneDaten_113[[#This Row],[RuleNameLU]],RuleNameLookup,2,FALSE),"")</f>
        <v>#N/A</v>
      </c>
      <c r="U70" s="2" t="str">
        <f>IF(Tabelle_ExterneDaten_113[[#This Row],[EndOfMonthLU]]&lt;&gt;"",VLOOKUP(Tabelle_ExterneDaten_113[[#This Row],[EndOfMonthLU]],EndOfMonthLookup,2,FALSE),"")</f>
        <v/>
      </c>
    </row>
    <row r="71" spans="2:21" x14ac:dyDescent="0.25">
      <c r="B71" s="2">
        <v>5005</v>
      </c>
      <c r="C71" s="2"/>
      <c r="D71" s="2" t="s">
        <v>117</v>
      </c>
      <c r="E71" s="2" t="s">
        <v>475</v>
      </c>
      <c r="F71" s="2" t="s">
        <v>477</v>
      </c>
      <c r="G71" s="2" t="s">
        <v>358</v>
      </c>
      <c r="H71" s="2" t="s">
        <v>444</v>
      </c>
      <c r="I71" s="2" t="s">
        <v>383</v>
      </c>
      <c r="J71" s="2" t="s">
        <v>383</v>
      </c>
      <c r="K71" s="2" t="s">
        <v>449</v>
      </c>
      <c r="L71" s="2"/>
      <c r="M71" s="2"/>
      <c r="N71" s="2"/>
      <c r="O71" s="2" t="str">
        <f>IF(Tabelle_ExterneDaten_113[[#This Row],[TradeActionIdLU]]&lt;&gt;"",VLOOKUP(Tabelle_ExterneDaten_113[[#This Row],[TradeActionIdLU]],TradeActionIdLookup,2,FALSE),"")</f>
        <v/>
      </c>
      <c r="P71" s="2" t="e">
        <f>IF(Tabelle_ExterneDaten_113[[#This Row],[LegDataIdLU]]&lt;&gt;"",VLOOKUP(Tabelle_ExterneDaten_113[[#This Row],[LegDataIdLU]],LegDataIdLookup,2,FALSE),"")</f>
        <v>#N/A</v>
      </c>
      <c r="Q71" s="2" t="e">
        <f>IF(Tabelle_ExterneDaten_113[[#This Row],[CalendarLU]]&lt;&gt;"",VLOOKUP(Tabelle_ExterneDaten_113[[#This Row],[CalendarLU]],CalendarLookup,2,FALSE),"")</f>
        <v>#N/A</v>
      </c>
      <c r="R71" s="2" t="e">
        <f>IF(Tabelle_ExterneDaten_113[[#This Row],[ConventionLU]]&lt;&gt;"",VLOOKUP(Tabelle_ExterneDaten_113[[#This Row],[ConventionLU]],ConventionLookup,2,FALSE),"")</f>
        <v>#N/A</v>
      </c>
      <c r="S71" s="2" t="e">
        <f>IF(Tabelle_ExterneDaten_113[[#This Row],[TermConventionLU]]&lt;&gt;"",VLOOKUP(Tabelle_ExterneDaten_113[[#This Row],[TermConventionLU]],TermConventionLookup,2,FALSE),"")</f>
        <v>#N/A</v>
      </c>
      <c r="T71" s="2" t="e">
        <f>IF(Tabelle_ExterneDaten_113[[#This Row],[RuleNameLU]]&lt;&gt;"",VLOOKUP(Tabelle_ExterneDaten_113[[#This Row],[RuleNameLU]],RuleNameLookup,2,FALSE),"")</f>
        <v>#N/A</v>
      </c>
      <c r="U71" s="2" t="str">
        <f>IF(Tabelle_ExterneDaten_113[[#This Row],[EndOfMonthLU]]&lt;&gt;"",VLOOKUP(Tabelle_ExterneDaten_113[[#This Row],[EndOfMonthLU]],EndOfMonthLookup,2,FALSE),"")</f>
        <v/>
      </c>
    </row>
    <row r="72" spans="2:21" x14ac:dyDescent="0.25">
      <c r="B72" s="2">
        <v>8000</v>
      </c>
      <c r="C72" s="2"/>
      <c r="D72" s="2" t="s">
        <v>122</v>
      </c>
      <c r="E72" s="2" t="s">
        <v>478</v>
      </c>
      <c r="F72" s="2" t="s">
        <v>473</v>
      </c>
      <c r="G72" s="2" t="s">
        <v>474</v>
      </c>
      <c r="H72" s="2" t="s">
        <v>444</v>
      </c>
      <c r="I72" s="2" t="s">
        <v>385</v>
      </c>
      <c r="J72" s="2" t="s">
        <v>385</v>
      </c>
      <c r="K72" s="2" t="s">
        <v>449</v>
      </c>
      <c r="L72" s="2"/>
      <c r="M72" s="2"/>
      <c r="N72" s="2"/>
      <c r="O72" s="2" t="str">
        <f>IF(Tabelle_ExterneDaten_113[[#This Row],[TradeActionIdLU]]&lt;&gt;"",VLOOKUP(Tabelle_ExterneDaten_113[[#This Row],[TradeActionIdLU]],TradeActionIdLookup,2,FALSE),"")</f>
        <v/>
      </c>
      <c r="P72" s="2" t="e">
        <f>IF(Tabelle_ExterneDaten_113[[#This Row],[LegDataIdLU]]&lt;&gt;"",VLOOKUP(Tabelle_ExterneDaten_113[[#This Row],[LegDataIdLU]],LegDataIdLookup,2,FALSE),"")</f>
        <v>#N/A</v>
      </c>
      <c r="Q72" s="2" t="e">
        <f>IF(Tabelle_ExterneDaten_113[[#This Row],[CalendarLU]]&lt;&gt;"",VLOOKUP(Tabelle_ExterneDaten_113[[#This Row],[CalendarLU]],CalendarLookup,2,FALSE),"")</f>
        <v>#N/A</v>
      </c>
      <c r="R72" s="2" t="e">
        <f>IF(Tabelle_ExterneDaten_113[[#This Row],[ConventionLU]]&lt;&gt;"",VLOOKUP(Tabelle_ExterneDaten_113[[#This Row],[ConventionLU]],ConventionLookup,2,FALSE),"")</f>
        <v>#N/A</v>
      </c>
      <c r="S72" s="2" t="e">
        <f>IF(Tabelle_ExterneDaten_113[[#This Row],[TermConventionLU]]&lt;&gt;"",VLOOKUP(Tabelle_ExterneDaten_113[[#This Row],[TermConventionLU]],TermConventionLookup,2,FALSE),"")</f>
        <v>#N/A</v>
      </c>
      <c r="T72" s="2" t="e">
        <f>IF(Tabelle_ExterneDaten_113[[#This Row],[RuleNameLU]]&lt;&gt;"",VLOOKUP(Tabelle_ExterneDaten_113[[#This Row],[RuleNameLU]],RuleNameLookup,2,FALSE),"")</f>
        <v>#N/A</v>
      </c>
      <c r="U72" s="2" t="str">
        <f>IF(Tabelle_ExterneDaten_113[[#This Row],[EndOfMonthLU]]&lt;&gt;"",VLOOKUP(Tabelle_ExterneDaten_113[[#This Row],[EndOfMonthLU]],EndOfMonthLookup,2,FALSE),"")</f>
        <v/>
      </c>
    </row>
    <row r="73" spans="2:21" x14ac:dyDescent="0.25">
      <c r="B73" s="2">
        <v>8001</v>
      </c>
      <c r="C73" s="2"/>
      <c r="D73" s="2" t="s">
        <v>123</v>
      </c>
      <c r="E73" s="2" t="s">
        <v>478</v>
      </c>
      <c r="F73" s="2" t="s">
        <v>473</v>
      </c>
      <c r="G73" s="2" t="s">
        <v>358</v>
      </c>
      <c r="H73" s="2" t="s">
        <v>444</v>
      </c>
      <c r="I73" s="2" t="s">
        <v>383</v>
      </c>
      <c r="J73" s="2" t="s">
        <v>383</v>
      </c>
      <c r="K73" s="2" t="s">
        <v>449</v>
      </c>
      <c r="L73" s="2"/>
      <c r="M73" s="2"/>
      <c r="N73" s="2"/>
      <c r="O73" s="2" t="str">
        <f>IF(Tabelle_ExterneDaten_113[[#This Row],[TradeActionIdLU]]&lt;&gt;"",VLOOKUP(Tabelle_ExterneDaten_113[[#This Row],[TradeActionIdLU]],TradeActionIdLookup,2,FALSE),"")</f>
        <v/>
      </c>
      <c r="P73" s="2" t="e">
        <f>IF(Tabelle_ExterneDaten_113[[#This Row],[LegDataIdLU]]&lt;&gt;"",VLOOKUP(Tabelle_ExterneDaten_113[[#This Row],[LegDataIdLU]],LegDataIdLookup,2,FALSE),"")</f>
        <v>#N/A</v>
      </c>
      <c r="Q73" s="2" t="e">
        <f>IF(Tabelle_ExterneDaten_113[[#This Row],[CalendarLU]]&lt;&gt;"",VLOOKUP(Tabelle_ExterneDaten_113[[#This Row],[CalendarLU]],CalendarLookup,2,FALSE),"")</f>
        <v>#N/A</v>
      </c>
      <c r="R73" s="2" t="e">
        <f>IF(Tabelle_ExterneDaten_113[[#This Row],[ConventionLU]]&lt;&gt;"",VLOOKUP(Tabelle_ExterneDaten_113[[#This Row],[ConventionLU]],ConventionLookup,2,FALSE),"")</f>
        <v>#N/A</v>
      </c>
      <c r="S73" s="2" t="e">
        <f>IF(Tabelle_ExterneDaten_113[[#This Row],[TermConventionLU]]&lt;&gt;"",VLOOKUP(Tabelle_ExterneDaten_113[[#This Row],[TermConventionLU]],TermConventionLookup,2,FALSE),"")</f>
        <v>#N/A</v>
      </c>
      <c r="T73" s="2" t="e">
        <f>IF(Tabelle_ExterneDaten_113[[#This Row],[RuleNameLU]]&lt;&gt;"",VLOOKUP(Tabelle_ExterneDaten_113[[#This Row],[RuleNameLU]],RuleNameLookup,2,FALSE),"")</f>
        <v>#N/A</v>
      </c>
      <c r="U73" s="2" t="str">
        <f>IF(Tabelle_ExterneDaten_113[[#This Row],[EndOfMonthLU]]&lt;&gt;"",VLOOKUP(Tabelle_ExterneDaten_113[[#This Row],[EndOfMonthLU]],EndOfMonthLookup,2,FALSE),"")</f>
        <v/>
      </c>
    </row>
    <row r="74" spans="2:21" x14ac:dyDescent="0.25">
      <c r="B74" s="2">
        <v>10001</v>
      </c>
      <c r="C74" s="2"/>
      <c r="D74" s="2" t="s">
        <v>2</v>
      </c>
      <c r="E74" s="2" t="s">
        <v>479</v>
      </c>
      <c r="F74" s="2" t="s">
        <v>480</v>
      </c>
      <c r="G74" s="2" t="s">
        <v>461</v>
      </c>
      <c r="H74" s="2" t="s">
        <v>445</v>
      </c>
      <c r="I74" s="2" t="s">
        <v>385</v>
      </c>
      <c r="J74" s="2" t="s">
        <v>385</v>
      </c>
      <c r="K74" s="2" t="s">
        <v>449</v>
      </c>
      <c r="L74" s="2"/>
      <c r="M74" s="2" t="s">
        <v>481</v>
      </c>
      <c r="N74" s="2"/>
      <c r="O74" s="2" t="str">
        <f>IF(Tabelle_ExterneDaten_113[[#This Row],[TradeActionIdLU]]&lt;&gt;"",VLOOKUP(Tabelle_ExterneDaten_113[[#This Row],[TradeActionIdLU]],TradeActionIdLookup,2,FALSE),"")</f>
        <v/>
      </c>
      <c r="P74" s="2" t="e">
        <f>IF(Tabelle_ExterneDaten_113[[#This Row],[LegDataIdLU]]&lt;&gt;"",VLOOKUP(Tabelle_ExterneDaten_113[[#This Row],[LegDataIdLU]],LegDataIdLookup,2,FALSE),"")</f>
        <v>#N/A</v>
      </c>
      <c r="Q74" s="2" t="e">
        <f>IF(Tabelle_ExterneDaten_113[[#This Row],[CalendarLU]]&lt;&gt;"",VLOOKUP(Tabelle_ExterneDaten_113[[#This Row],[CalendarLU]],CalendarLookup,2,FALSE),"")</f>
        <v>#N/A</v>
      </c>
      <c r="R74" s="2" t="e">
        <f>IF(Tabelle_ExterneDaten_113[[#This Row],[ConventionLU]]&lt;&gt;"",VLOOKUP(Tabelle_ExterneDaten_113[[#This Row],[ConventionLU]],ConventionLookup,2,FALSE),"")</f>
        <v>#N/A</v>
      </c>
      <c r="S74" s="2" t="e">
        <f>IF(Tabelle_ExterneDaten_113[[#This Row],[TermConventionLU]]&lt;&gt;"",VLOOKUP(Tabelle_ExterneDaten_113[[#This Row],[TermConventionLU]],TermConventionLookup,2,FALSE),"")</f>
        <v>#N/A</v>
      </c>
      <c r="T74" s="2" t="e">
        <f>IF(Tabelle_ExterneDaten_113[[#This Row],[RuleNameLU]]&lt;&gt;"",VLOOKUP(Tabelle_ExterneDaten_113[[#This Row],[RuleNameLU]],RuleNameLookup,2,FALSE),"")</f>
        <v>#N/A</v>
      </c>
      <c r="U74" s="2" t="str">
        <f>IF(Tabelle_ExterneDaten_113[[#This Row],[EndOfMonthLU]]&lt;&gt;"",VLOOKUP(Tabelle_ExterneDaten_113[[#This Row],[EndOfMonthLU]],EndOfMonthLookup,2,FALSE),"")</f>
        <v/>
      </c>
    </row>
    <row r="75" spans="2:21" x14ac:dyDescent="0.25">
      <c r="B75" s="2">
        <v>10002</v>
      </c>
      <c r="C75" s="2"/>
      <c r="D75" s="2" t="s">
        <v>3</v>
      </c>
      <c r="E75" s="2" t="s">
        <v>479</v>
      </c>
      <c r="F75" s="2" t="s">
        <v>480</v>
      </c>
      <c r="G75" s="2" t="s">
        <v>461</v>
      </c>
      <c r="H75" s="2" t="s">
        <v>445</v>
      </c>
      <c r="I75" s="2" t="s">
        <v>385</v>
      </c>
      <c r="J75" s="2" t="s">
        <v>385</v>
      </c>
      <c r="K75" s="2" t="s">
        <v>449</v>
      </c>
      <c r="L75" s="2"/>
      <c r="M75" s="2" t="s">
        <v>481</v>
      </c>
      <c r="N75" s="2"/>
      <c r="O75" s="2" t="str">
        <f>IF(Tabelle_ExterneDaten_113[[#This Row],[TradeActionIdLU]]&lt;&gt;"",VLOOKUP(Tabelle_ExterneDaten_113[[#This Row],[TradeActionIdLU]],TradeActionIdLookup,2,FALSE),"")</f>
        <v/>
      </c>
      <c r="P75" s="2" t="e">
        <f>IF(Tabelle_ExterneDaten_113[[#This Row],[LegDataIdLU]]&lt;&gt;"",VLOOKUP(Tabelle_ExterneDaten_113[[#This Row],[LegDataIdLU]],LegDataIdLookup,2,FALSE),"")</f>
        <v>#N/A</v>
      </c>
      <c r="Q75" s="2" t="e">
        <f>IF(Tabelle_ExterneDaten_113[[#This Row],[CalendarLU]]&lt;&gt;"",VLOOKUP(Tabelle_ExterneDaten_113[[#This Row],[CalendarLU]],CalendarLookup,2,FALSE),"")</f>
        <v>#N/A</v>
      </c>
      <c r="R75" s="2" t="e">
        <f>IF(Tabelle_ExterneDaten_113[[#This Row],[ConventionLU]]&lt;&gt;"",VLOOKUP(Tabelle_ExterneDaten_113[[#This Row],[ConventionLU]],ConventionLookup,2,FALSE),"")</f>
        <v>#N/A</v>
      </c>
      <c r="S75" s="2" t="e">
        <f>IF(Tabelle_ExterneDaten_113[[#This Row],[TermConventionLU]]&lt;&gt;"",VLOOKUP(Tabelle_ExterneDaten_113[[#This Row],[TermConventionLU]],TermConventionLookup,2,FALSE),"")</f>
        <v>#N/A</v>
      </c>
      <c r="T75" s="2" t="e">
        <f>IF(Tabelle_ExterneDaten_113[[#This Row],[RuleNameLU]]&lt;&gt;"",VLOOKUP(Tabelle_ExterneDaten_113[[#This Row],[RuleNameLU]],RuleNameLookup,2,FALSE),"")</f>
        <v>#N/A</v>
      </c>
      <c r="U75" s="2" t="str">
        <f>IF(Tabelle_ExterneDaten_113[[#This Row],[EndOfMonthLU]]&lt;&gt;"",VLOOKUP(Tabelle_ExterneDaten_113[[#This Row],[EndOfMonthLU]],EndOfMonthLookup,2,FALSE),"")</f>
        <v/>
      </c>
    </row>
    <row r="76" spans="2:21" x14ac:dyDescent="0.25">
      <c r="B76" s="2">
        <v>10004</v>
      </c>
      <c r="C76" s="2"/>
      <c r="D76" s="2" t="s">
        <v>6</v>
      </c>
      <c r="E76" s="2" t="s">
        <v>482</v>
      </c>
      <c r="F76" s="2" t="s">
        <v>483</v>
      </c>
      <c r="G76" s="2" t="s">
        <v>474</v>
      </c>
      <c r="H76" s="2" t="s">
        <v>445</v>
      </c>
      <c r="I76" s="2" t="s">
        <v>385</v>
      </c>
      <c r="J76" s="2" t="s">
        <v>385</v>
      </c>
      <c r="K76" s="2" t="s">
        <v>449</v>
      </c>
      <c r="L76" s="2"/>
      <c r="M76" s="2"/>
      <c r="N76" s="2"/>
      <c r="O76" s="2" t="str">
        <f>IF(Tabelle_ExterneDaten_113[[#This Row],[TradeActionIdLU]]&lt;&gt;"",VLOOKUP(Tabelle_ExterneDaten_113[[#This Row],[TradeActionIdLU]],TradeActionIdLookup,2,FALSE),"")</f>
        <v/>
      </c>
      <c r="P76" s="2" t="e">
        <f>IF(Tabelle_ExterneDaten_113[[#This Row],[LegDataIdLU]]&lt;&gt;"",VLOOKUP(Tabelle_ExterneDaten_113[[#This Row],[LegDataIdLU]],LegDataIdLookup,2,FALSE),"")</f>
        <v>#N/A</v>
      </c>
      <c r="Q76" s="2" t="e">
        <f>IF(Tabelle_ExterneDaten_113[[#This Row],[CalendarLU]]&lt;&gt;"",VLOOKUP(Tabelle_ExterneDaten_113[[#This Row],[CalendarLU]],CalendarLookup,2,FALSE),"")</f>
        <v>#N/A</v>
      </c>
      <c r="R76" s="2" t="e">
        <f>IF(Tabelle_ExterneDaten_113[[#This Row],[ConventionLU]]&lt;&gt;"",VLOOKUP(Tabelle_ExterneDaten_113[[#This Row],[ConventionLU]],ConventionLookup,2,FALSE),"")</f>
        <v>#N/A</v>
      </c>
      <c r="S76" s="2" t="e">
        <f>IF(Tabelle_ExterneDaten_113[[#This Row],[TermConventionLU]]&lt;&gt;"",VLOOKUP(Tabelle_ExterneDaten_113[[#This Row],[TermConventionLU]],TermConventionLookup,2,FALSE),"")</f>
        <v>#N/A</v>
      </c>
      <c r="T76" s="2" t="e">
        <f>IF(Tabelle_ExterneDaten_113[[#This Row],[RuleNameLU]]&lt;&gt;"",VLOOKUP(Tabelle_ExterneDaten_113[[#This Row],[RuleNameLU]],RuleNameLookup,2,FALSE),"")</f>
        <v>#N/A</v>
      </c>
      <c r="U76" s="2" t="str">
        <f>IF(Tabelle_ExterneDaten_113[[#This Row],[EndOfMonthLU]]&lt;&gt;"",VLOOKUP(Tabelle_ExterneDaten_113[[#This Row],[EndOfMonthLU]],EndOfMonthLookup,2,FALSE),"")</f>
        <v/>
      </c>
    </row>
    <row r="77" spans="2:21" x14ac:dyDescent="0.25">
      <c r="B77" s="2">
        <v>10005</v>
      </c>
      <c r="C77" s="2"/>
      <c r="D77" s="2" t="s">
        <v>7</v>
      </c>
      <c r="E77" s="2" t="s">
        <v>482</v>
      </c>
      <c r="F77" s="2" t="s">
        <v>483</v>
      </c>
      <c r="G77" s="2" t="s">
        <v>474</v>
      </c>
      <c r="H77" s="2" t="s">
        <v>445</v>
      </c>
      <c r="I77" s="2" t="s">
        <v>385</v>
      </c>
      <c r="J77" s="2" t="s">
        <v>385</v>
      </c>
      <c r="K77" s="2" t="s">
        <v>449</v>
      </c>
      <c r="L77" s="2"/>
      <c r="M77" s="2"/>
      <c r="N77" s="2"/>
      <c r="O77" s="2" t="str">
        <f>IF(Tabelle_ExterneDaten_113[[#This Row],[TradeActionIdLU]]&lt;&gt;"",VLOOKUP(Tabelle_ExterneDaten_113[[#This Row],[TradeActionIdLU]],TradeActionIdLookup,2,FALSE),"")</f>
        <v/>
      </c>
      <c r="P77" s="2" t="e">
        <f>IF(Tabelle_ExterneDaten_113[[#This Row],[LegDataIdLU]]&lt;&gt;"",VLOOKUP(Tabelle_ExterneDaten_113[[#This Row],[LegDataIdLU]],LegDataIdLookup,2,FALSE),"")</f>
        <v>#N/A</v>
      </c>
      <c r="Q77" s="2" t="e">
        <f>IF(Tabelle_ExterneDaten_113[[#This Row],[CalendarLU]]&lt;&gt;"",VLOOKUP(Tabelle_ExterneDaten_113[[#This Row],[CalendarLU]],CalendarLookup,2,FALSE),"")</f>
        <v>#N/A</v>
      </c>
      <c r="R77" s="2" t="e">
        <f>IF(Tabelle_ExterneDaten_113[[#This Row],[ConventionLU]]&lt;&gt;"",VLOOKUP(Tabelle_ExterneDaten_113[[#This Row],[ConventionLU]],ConventionLookup,2,FALSE),"")</f>
        <v>#N/A</v>
      </c>
      <c r="S77" s="2" t="e">
        <f>IF(Tabelle_ExterneDaten_113[[#This Row],[TermConventionLU]]&lt;&gt;"",VLOOKUP(Tabelle_ExterneDaten_113[[#This Row],[TermConventionLU]],TermConventionLookup,2,FALSE),"")</f>
        <v>#N/A</v>
      </c>
      <c r="T77" s="2" t="e">
        <f>IF(Tabelle_ExterneDaten_113[[#This Row],[RuleNameLU]]&lt;&gt;"",VLOOKUP(Tabelle_ExterneDaten_113[[#This Row],[RuleNameLU]],RuleNameLookup,2,FALSE),"")</f>
        <v>#N/A</v>
      </c>
      <c r="U77" s="2" t="str">
        <f>IF(Tabelle_ExterneDaten_113[[#This Row],[EndOfMonthLU]]&lt;&gt;"",VLOOKUP(Tabelle_ExterneDaten_113[[#This Row],[EndOfMonthLU]],EndOfMonthLookup,2,FALSE),"")</f>
        <v/>
      </c>
    </row>
    <row r="78" spans="2:21" x14ac:dyDescent="0.25">
      <c r="B78" s="2">
        <v>10007</v>
      </c>
      <c r="C78" s="2"/>
      <c r="D78" s="2" t="s">
        <v>4</v>
      </c>
      <c r="E78" s="2" t="s">
        <v>484</v>
      </c>
      <c r="F78" s="2" t="s">
        <v>485</v>
      </c>
      <c r="G78" s="2" t="s">
        <v>474</v>
      </c>
      <c r="H78" s="2" t="s">
        <v>444</v>
      </c>
      <c r="I78" s="2" t="s">
        <v>385</v>
      </c>
      <c r="J78" s="2" t="s">
        <v>385</v>
      </c>
      <c r="K78" s="2" t="s">
        <v>449</v>
      </c>
      <c r="L78" s="2"/>
      <c r="M78" s="2"/>
      <c r="N78" s="2"/>
      <c r="O78" s="2" t="str">
        <f>IF(Tabelle_ExterneDaten_113[[#This Row],[TradeActionIdLU]]&lt;&gt;"",VLOOKUP(Tabelle_ExterneDaten_113[[#This Row],[TradeActionIdLU]],TradeActionIdLookup,2,FALSE),"")</f>
        <v/>
      </c>
      <c r="P78" s="2" t="e">
        <f>IF(Tabelle_ExterneDaten_113[[#This Row],[LegDataIdLU]]&lt;&gt;"",VLOOKUP(Tabelle_ExterneDaten_113[[#This Row],[LegDataIdLU]],LegDataIdLookup,2,FALSE),"")</f>
        <v>#N/A</v>
      </c>
      <c r="Q78" s="2" t="e">
        <f>IF(Tabelle_ExterneDaten_113[[#This Row],[CalendarLU]]&lt;&gt;"",VLOOKUP(Tabelle_ExterneDaten_113[[#This Row],[CalendarLU]],CalendarLookup,2,FALSE),"")</f>
        <v>#N/A</v>
      </c>
      <c r="R78" s="2" t="e">
        <f>IF(Tabelle_ExterneDaten_113[[#This Row],[ConventionLU]]&lt;&gt;"",VLOOKUP(Tabelle_ExterneDaten_113[[#This Row],[ConventionLU]],ConventionLookup,2,FALSE),"")</f>
        <v>#N/A</v>
      </c>
      <c r="S78" s="2" t="e">
        <f>IF(Tabelle_ExterneDaten_113[[#This Row],[TermConventionLU]]&lt;&gt;"",VLOOKUP(Tabelle_ExterneDaten_113[[#This Row],[TermConventionLU]],TermConventionLookup,2,FALSE),"")</f>
        <v>#N/A</v>
      </c>
      <c r="T78" s="2" t="e">
        <f>IF(Tabelle_ExterneDaten_113[[#This Row],[RuleNameLU]]&lt;&gt;"",VLOOKUP(Tabelle_ExterneDaten_113[[#This Row],[RuleNameLU]],RuleNameLookup,2,FALSE),"")</f>
        <v>#N/A</v>
      </c>
      <c r="U78" s="2" t="str">
        <f>IF(Tabelle_ExterneDaten_113[[#This Row],[EndOfMonthLU]]&lt;&gt;"",VLOOKUP(Tabelle_ExterneDaten_113[[#This Row],[EndOfMonthLU]],EndOfMonthLookup,2,FALSE),"")</f>
        <v/>
      </c>
    </row>
    <row r="79" spans="2:21" x14ac:dyDescent="0.25">
      <c r="B79" s="2">
        <v>10008</v>
      </c>
      <c r="C79" s="2"/>
      <c r="D79" s="2" t="s">
        <v>5</v>
      </c>
      <c r="E79" s="2" t="s">
        <v>484</v>
      </c>
      <c r="F79" s="2" t="s">
        <v>485</v>
      </c>
      <c r="G79" s="2" t="s">
        <v>358</v>
      </c>
      <c r="H79" s="2" t="s">
        <v>444</v>
      </c>
      <c r="I79" s="2" t="s">
        <v>385</v>
      </c>
      <c r="J79" s="2" t="s">
        <v>385</v>
      </c>
      <c r="K79" s="2" t="s">
        <v>449</v>
      </c>
      <c r="L79" s="2"/>
      <c r="M79" s="2"/>
      <c r="N79" s="2"/>
      <c r="O79" s="2" t="str">
        <f>IF(Tabelle_ExterneDaten_113[[#This Row],[TradeActionIdLU]]&lt;&gt;"",VLOOKUP(Tabelle_ExterneDaten_113[[#This Row],[TradeActionIdLU]],TradeActionIdLookup,2,FALSE),"")</f>
        <v/>
      </c>
      <c r="P79" s="2" t="e">
        <f>IF(Tabelle_ExterneDaten_113[[#This Row],[LegDataIdLU]]&lt;&gt;"",VLOOKUP(Tabelle_ExterneDaten_113[[#This Row],[LegDataIdLU]],LegDataIdLookup,2,FALSE),"")</f>
        <v>#N/A</v>
      </c>
      <c r="Q79" s="2" t="e">
        <f>IF(Tabelle_ExterneDaten_113[[#This Row],[CalendarLU]]&lt;&gt;"",VLOOKUP(Tabelle_ExterneDaten_113[[#This Row],[CalendarLU]],CalendarLookup,2,FALSE),"")</f>
        <v>#N/A</v>
      </c>
      <c r="R79" s="2" t="e">
        <f>IF(Tabelle_ExterneDaten_113[[#This Row],[ConventionLU]]&lt;&gt;"",VLOOKUP(Tabelle_ExterneDaten_113[[#This Row],[ConventionLU]],ConventionLookup,2,FALSE),"")</f>
        <v>#N/A</v>
      </c>
      <c r="S79" s="2" t="e">
        <f>IF(Tabelle_ExterneDaten_113[[#This Row],[TermConventionLU]]&lt;&gt;"",VLOOKUP(Tabelle_ExterneDaten_113[[#This Row],[TermConventionLU]],TermConventionLookup,2,FALSE),"")</f>
        <v>#N/A</v>
      </c>
      <c r="T79" s="2" t="e">
        <f>IF(Tabelle_ExterneDaten_113[[#This Row],[RuleNameLU]]&lt;&gt;"",VLOOKUP(Tabelle_ExterneDaten_113[[#This Row],[RuleNameLU]],RuleNameLookup,2,FALSE),"")</f>
        <v>#N/A</v>
      </c>
      <c r="U79" s="2" t="str">
        <f>IF(Tabelle_ExterneDaten_113[[#This Row],[EndOfMonthLU]]&lt;&gt;"",VLOOKUP(Tabelle_ExterneDaten_113[[#This Row],[EndOfMonthLU]],EndOfMonthLookup,2,FALSE),"")</f>
        <v/>
      </c>
    </row>
    <row r="80" spans="2:21" x14ac:dyDescent="0.25">
      <c r="B80" s="2">
        <v>11000</v>
      </c>
      <c r="C80" s="2"/>
      <c r="D80" s="2" t="s">
        <v>8</v>
      </c>
      <c r="E80" s="2" t="s">
        <v>486</v>
      </c>
      <c r="F80" s="2" t="s">
        <v>473</v>
      </c>
      <c r="G80" s="2" t="s">
        <v>358</v>
      </c>
      <c r="H80" s="2" t="s">
        <v>444</v>
      </c>
      <c r="I80" s="2" t="s">
        <v>382</v>
      </c>
      <c r="J80" s="2" t="s">
        <v>382</v>
      </c>
      <c r="K80" s="2" t="s">
        <v>449</v>
      </c>
      <c r="L80" s="2"/>
      <c r="M80" s="2"/>
      <c r="N80" s="2"/>
      <c r="O80" s="2" t="str">
        <f>IF(Tabelle_ExterneDaten_113[[#This Row],[TradeActionIdLU]]&lt;&gt;"",VLOOKUP(Tabelle_ExterneDaten_113[[#This Row],[TradeActionIdLU]],TradeActionIdLookup,2,FALSE),"")</f>
        <v/>
      </c>
      <c r="P80" s="2" t="e">
        <f>IF(Tabelle_ExterneDaten_113[[#This Row],[LegDataIdLU]]&lt;&gt;"",VLOOKUP(Tabelle_ExterneDaten_113[[#This Row],[LegDataIdLU]],LegDataIdLookup,2,FALSE),"")</f>
        <v>#N/A</v>
      </c>
      <c r="Q80" s="2" t="e">
        <f>IF(Tabelle_ExterneDaten_113[[#This Row],[CalendarLU]]&lt;&gt;"",VLOOKUP(Tabelle_ExterneDaten_113[[#This Row],[CalendarLU]],CalendarLookup,2,FALSE),"")</f>
        <v>#N/A</v>
      </c>
      <c r="R80" s="2" t="e">
        <f>IF(Tabelle_ExterneDaten_113[[#This Row],[ConventionLU]]&lt;&gt;"",VLOOKUP(Tabelle_ExterneDaten_113[[#This Row],[ConventionLU]],ConventionLookup,2,FALSE),"")</f>
        <v>#N/A</v>
      </c>
      <c r="S80" s="2" t="e">
        <f>IF(Tabelle_ExterneDaten_113[[#This Row],[TermConventionLU]]&lt;&gt;"",VLOOKUP(Tabelle_ExterneDaten_113[[#This Row],[TermConventionLU]],TermConventionLookup,2,FALSE),"")</f>
        <v>#N/A</v>
      </c>
      <c r="T80" s="2" t="e">
        <f>IF(Tabelle_ExterneDaten_113[[#This Row],[RuleNameLU]]&lt;&gt;"",VLOOKUP(Tabelle_ExterneDaten_113[[#This Row],[RuleNameLU]],RuleNameLookup,2,FALSE),"")</f>
        <v>#N/A</v>
      </c>
      <c r="U80" s="2" t="str">
        <f>IF(Tabelle_ExterneDaten_113[[#This Row],[EndOfMonthLU]]&lt;&gt;"",VLOOKUP(Tabelle_ExterneDaten_113[[#This Row],[EndOfMonthLU]],EndOfMonthLookup,2,FALSE),"")</f>
        <v/>
      </c>
    </row>
    <row r="81" spans="2:21" x14ac:dyDescent="0.25">
      <c r="B81" s="2">
        <v>11001</v>
      </c>
      <c r="C81" s="2"/>
      <c r="D81" s="2" t="s">
        <v>9</v>
      </c>
      <c r="E81" s="2" t="s">
        <v>486</v>
      </c>
      <c r="F81" s="2" t="s">
        <v>473</v>
      </c>
      <c r="G81" s="2" t="s">
        <v>461</v>
      </c>
      <c r="H81" s="2" t="s">
        <v>444</v>
      </c>
      <c r="I81" s="2" t="s">
        <v>384</v>
      </c>
      <c r="J81" s="2" t="s">
        <v>384</v>
      </c>
      <c r="K81" s="2" t="s">
        <v>449</v>
      </c>
      <c r="L81" s="2"/>
      <c r="M81" s="2"/>
      <c r="N81" s="2"/>
      <c r="O81" s="2" t="str">
        <f>IF(Tabelle_ExterneDaten_113[[#This Row],[TradeActionIdLU]]&lt;&gt;"",VLOOKUP(Tabelle_ExterneDaten_113[[#This Row],[TradeActionIdLU]],TradeActionIdLookup,2,FALSE),"")</f>
        <v/>
      </c>
      <c r="P81" s="2" t="e">
        <f>IF(Tabelle_ExterneDaten_113[[#This Row],[LegDataIdLU]]&lt;&gt;"",VLOOKUP(Tabelle_ExterneDaten_113[[#This Row],[LegDataIdLU]],LegDataIdLookup,2,FALSE),"")</f>
        <v>#N/A</v>
      </c>
      <c r="Q81" s="2" t="e">
        <f>IF(Tabelle_ExterneDaten_113[[#This Row],[CalendarLU]]&lt;&gt;"",VLOOKUP(Tabelle_ExterneDaten_113[[#This Row],[CalendarLU]],CalendarLookup,2,FALSE),"")</f>
        <v>#N/A</v>
      </c>
      <c r="R81" s="2" t="e">
        <f>IF(Tabelle_ExterneDaten_113[[#This Row],[ConventionLU]]&lt;&gt;"",VLOOKUP(Tabelle_ExterneDaten_113[[#This Row],[ConventionLU]],ConventionLookup,2,FALSE),"")</f>
        <v>#N/A</v>
      </c>
      <c r="S81" s="2" t="e">
        <f>IF(Tabelle_ExterneDaten_113[[#This Row],[TermConventionLU]]&lt;&gt;"",VLOOKUP(Tabelle_ExterneDaten_113[[#This Row],[TermConventionLU]],TermConventionLookup,2,FALSE),"")</f>
        <v>#N/A</v>
      </c>
      <c r="T81" s="2" t="e">
        <f>IF(Tabelle_ExterneDaten_113[[#This Row],[RuleNameLU]]&lt;&gt;"",VLOOKUP(Tabelle_ExterneDaten_113[[#This Row],[RuleNameLU]],RuleNameLookup,2,FALSE),"")</f>
        <v>#N/A</v>
      </c>
      <c r="U81" s="2" t="str">
        <f>IF(Tabelle_ExterneDaten_113[[#This Row],[EndOfMonthLU]]&lt;&gt;"",VLOOKUP(Tabelle_ExterneDaten_113[[#This Row],[EndOfMonthLU]],EndOfMonthLookup,2,FALSE),"")</f>
        <v/>
      </c>
    </row>
    <row r="82" spans="2:21" x14ac:dyDescent="0.25">
      <c r="B82" s="2">
        <v>15000</v>
      </c>
      <c r="C82" s="2"/>
      <c r="D82" s="2" t="s">
        <v>26</v>
      </c>
      <c r="E82" s="2" t="s">
        <v>487</v>
      </c>
      <c r="F82" s="2" t="s">
        <v>488</v>
      </c>
      <c r="G82" s="2" t="s">
        <v>358</v>
      </c>
      <c r="H82" s="2" t="s">
        <v>444</v>
      </c>
      <c r="I82" s="2" t="s">
        <v>382</v>
      </c>
      <c r="J82" s="2" t="s">
        <v>382</v>
      </c>
      <c r="K82" s="2" t="s">
        <v>449</v>
      </c>
      <c r="L82" s="2"/>
      <c r="M82" s="2"/>
      <c r="N82" s="2"/>
      <c r="O82" s="2" t="str">
        <f>IF(Tabelle_ExterneDaten_113[[#This Row],[TradeActionIdLU]]&lt;&gt;"",VLOOKUP(Tabelle_ExterneDaten_113[[#This Row],[TradeActionIdLU]],TradeActionIdLookup,2,FALSE),"")</f>
        <v/>
      </c>
      <c r="P82" s="2" t="e">
        <f>IF(Tabelle_ExterneDaten_113[[#This Row],[LegDataIdLU]]&lt;&gt;"",VLOOKUP(Tabelle_ExterneDaten_113[[#This Row],[LegDataIdLU]],LegDataIdLookup,2,FALSE),"")</f>
        <v>#N/A</v>
      </c>
      <c r="Q82" s="2" t="e">
        <f>IF(Tabelle_ExterneDaten_113[[#This Row],[CalendarLU]]&lt;&gt;"",VLOOKUP(Tabelle_ExterneDaten_113[[#This Row],[CalendarLU]],CalendarLookup,2,FALSE),"")</f>
        <v>#N/A</v>
      </c>
      <c r="R82" s="2" t="e">
        <f>IF(Tabelle_ExterneDaten_113[[#This Row],[ConventionLU]]&lt;&gt;"",VLOOKUP(Tabelle_ExterneDaten_113[[#This Row],[ConventionLU]],ConventionLookup,2,FALSE),"")</f>
        <v>#N/A</v>
      </c>
      <c r="S82" s="2" t="e">
        <f>IF(Tabelle_ExterneDaten_113[[#This Row],[TermConventionLU]]&lt;&gt;"",VLOOKUP(Tabelle_ExterneDaten_113[[#This Row],[TermConventionLU]],TermConventionLookup,2,FALSE),"")</f>
        <v>#N/A</v>
      </c>
      <c r="T82" s="2" t="e">
        <f>IF(Tabelle_ExterneDaten_113[[#This Row],[RuleNameLU]]&lt;&gt;"",VLOOKUP(Tabelle_ExterneDaten_113[[#This Row],[RuleNameLU]],RuleNameLookup,2,FALSE),"")</f>
        <v>#N/A</v>
      </c>
      <c r="U82" s="2" t="str">
        <f>IF(Tabelle_ExterneDaten_113[[#This Row],[EndOfMonthLU]]&lt;&gt;"",VLOOKUP(Tabelle_ExterneDaten_113[[#This Row],[EndOfMonthLU]],EndOfMonthLookup,2,FALSE),"")</f>
        <v/>
      </c>
    </row>
    <row r="83" spans="2:21" x14ac:dyDescent="0.25">
      <c r="B83" s="2">
        <v>15001</v>
      </c>
      <c r="C83" s="2"/>
      <c r="D83" s="2" t="s">
        <v>27</v>
      </c>
      <c r="E83" s="2" t="s">
        <v>487</v>
      </c>
      <c r="F83" s="2" t="s">
        <v>488</v>
      </c>
      <c r="G83" s="2" t="s">
        <v>461</v>
      </c>
      <c r="H83" s="2" t="s">
        <v>444</v>
      </c>
      <c r="I83" s="2" t="s">
        <v>384</v>
      </c>
      <c r="J83" s="2" t="s">
        <v>384</v>
      </c>
      <c r="K83" s="2" t="s">
        <v>449</v>
      </c>
      <c r="L83" s="2"/>
      <c r="M83" s="2"/>
      <c r="N83" s="2"/>
      <c r="O83" s="2" t="str">
        <f>IF(Tabelle_ExterneDaten_113[[#This Row],[TradeActionIdLU]]&lt;&gt;"",VLOOKUP(Tabelle_ExterneDaten_113[[#This Row],[TradeActionIdLU]],TradeActionIdLookup,2,FALSE),"")</f>
        <v/>
      </c>
      <c r="P83" s="2" t="e">
        <f>IF(Tabelle_ExterneDaten_113[[#This Row],[LegDataIdLU]]&lt;&gt;"",VLOOKUP(Tabelle_ExterneDaten_113[[#This Row],[LegDataIdLU]],LegDataIdLookup,2,FALSE),"")</f>
        <v>#N/A</v>
      </c>
      <c r="Q83" s="2" t="e">
        <f>IF(Tabelle_ExterneDaten_113[[#This Row],[CalendarLU]]&lt;&gt;"",VLOOKUP(Tabelle_ExterneDaten_113[[#This Row],[CalendarLU]],CalendarLookup,2,FALSE),"")</f>
        <v>#N/A</v>
      </c>
      <c r="R83" s="2" t="e">
        <f>IF(Tabelle_ExterneDaten_113[[#This Row],[ConventionLU]]&lt;&gt;"",VLOOKUP(Tabelle_ExterneDaten_113[[#This Row],[ConventionLU]],ConventionLookup,2,FALSE),"")</f>
        <v>#N/A</v>
      </c>
      <c r="S83" s="2" t="e">
        <f>IF(Tabelle_ExterneDaten_113[[#This Row],[TermConventionLU]]&lt;&gt;"",VLOOKUP(Tabelle_ExterneDaten_113[[#This Row],[TermConventionLU]],TermConventionLookup,2,FALSE),"")</f>
        <v>#N/A</v>
      </c>
      <c r="T83" s="2" t="e">
        <f>IF(Tabelle_ExterneDaten_113[[#This Row],[RuleNameLU]]&lt;&gt;"",VLOOKUP(Tabelle_ExterneDaten_113[[#This Row],[RuleNameLU]],RuleNameLookup,2,FALSE),"")</f>
        <v>#N/A</v>
      </c>
      <c r="U83" s="2" t="str">
        <f>IF(Tabelle_ExterneDaten_113[[#This Row],[EndOfMonthLU]]&lt;&gt;"",VLOOKUP(Tabelle_ExterneDaten_113[[#This Row],[EndOfMonthLU]],EndOfMonthLookup,2,FALSE),"")</f>
        <v/>
      </c>
    </row>
    <row r="84" spans="2:21" x14ac:dyDescent="0.25">
      <c r="B84" s="2">
        <v>15002</v>
      </c>
      <c r="C84" s="2"/>
      <c r="D84" s="2" t="s">
        <v>15</v>
      </c>
      <c r="E84" s="2" t="s">
        <v>489</v>
      </c>
      <c r="F84" s="2" t="s">
        <v>490</v>
      </c>
      <c r="G84" s="2" t="s">
        <v>461</v>
      </c>
      <c r="H84" s="2" t="s">
        <v>444</v>
      </c>
      <c r="I84" s="2" t="s">
        <v>384</v>
      </c>
      <c r="J84" s="2" t="s">
        <v>384</v>
      </c>
      <c r="K84" s="2" t="s">
        <v>449</v>
      </c>
      <c r="L84" s="2"/>
      <c r="M84" s="2"/>
      <c r="N84" s="2"/>
      <c r="O84" s="2" t="str">
        <f>IF(Tabelle_ExterneDaten_113[[#This Row],[TradeActionIdLU]]&lt;&gt;"",VLOOKUP(Tabelle_ExterneDaten_113[[#This Row],[TradeActionIdLU]],TradeActionIdLookup,2,FALSE),"")</f>
        <v/>
      </c>
      <c r="P84" s="2" t="e">
        <f>IF(Tabelle_ExterneDaten_113[[#This Row],[LegDataIdLU]]&lt;&gt;"",VLOOKUP(Tabelle_ExterneDaten_113[[#This Row],[LegDataIdLU]],LegDataIdLookup,2,FALSE),"")</f>
        <v>#N/A</v>
      </c>
      <c r="Q84" s="2" t="e">
        <f>IF(Tabelle_ExterneDaten_113[[#This Row],[CalendarLU]]&lt;&gt;"",VLOOKUP(Tabelle_ExterneDaten_113[[#This Row],[CalendarLU]],CalendarLookup,2,FALSE),"")</f>
        <v>#N/A</v>
      </c>
      <c r="R84" s="2" t="e">
        <f>IF(Tabelle_ExterneDaten_113[[#This Row],[ConventionLU]]&lt;&gt;"",VLOOKUP(Tabelle_ExterneDaten_113[[#This Row],[ConventionLU]],ConventionLookup,2,FALSE),"")</f>
        <v>#N/A</v>
      </c>
      <c r="S84" s="2" t="e">
        <f>IF(Tabelle_ExterneDaten_113[[#This Row],[TermConventionLU]]&lt;&gt;"",VLOOKUP(Tabelle_ExterneDaten_113[[#This Row],[TermConventionLU]],TermConventionLookup,2,FALSE),"")</f>
        <v>#N/A</v>
      </c>
      <c r="T84" s="2" t="e">
        <f>IF(Tabelle_ExterneDaten_113[[#This Row],[RuleNameLU]]&lt;&gt;"",VLOOKUP(Tabelle_ExterneDaten_113[[#This Row],[RuleNameLU]],RuleNameLookup,2,FALSE),"")</f>
        <v>#N/A</v>
      </c>
      <c r="U84" s="2" t="str">
        <f>IF(Tabelle_ExterneDaten_113[[#This Row],[EndOfMonthLU]]&lt;&gt;"",VLOOKUP(Tabelle_ExterneDaten_113[[#This Row],[EndOfMonthLU]],EndOfMonthLookup,2,FALSE),"")</f>
        <v/>
      </c>
    </row>
    <row r="85" spans="2:21" x14ac:dyDescent="0.25">
      <c r="B85" s="2">
        <v>15003</v>
      </c>
      <c r="C85" s="2"/>
      <c r="D85" s="2" t="s">
        <v>16</v>
      </c>
      <c r="E85" s="2" t="s">
        <v>489</v>
      </c>
      <c r="F85" s="2" t="s">
        <v>490</v>
      </c>
      <c r="G85" s="2" t="s">
        <v>461</v>
      </c>
      <c r="H85" s="2" t="s">
        <v>444</v>
      </c>
      <c r="I85" s="2" t="s">
        <v>384</v>
      </c>
      <c r="J85" s="2" t="s">
        <v>384</v>
      </c>
      <c r="K85" s="2" t="s">
        <v>449</v>
      </c>
      <c r="L85" s="2"/>
      <c r="M85" s="2"/>
      <c r="N85" s="2"/>
      <c r="O85" s="2" t="str">
        <f>IF(Tabelle_ExterneDaten_113[[#This Row],[TradeActionIdLU]]&lt;&gt;"",VLOOKUP(Tabelle_ExterneDaten_113[[#This Row],[TradeActionIdLU]],TradeActionIdLookup,2,FALSE),"")</f>
        <v/>
      </c>
      <c r="P85" s="2" t="e">
        <f>IF(Tabelle_ExterneDaten_113[[#This Row],[LegDataIdLU]]&lt;&gt;"",VLOOKUP(Tabelle_ExterneDaten_113[[#This Row],[LegDataIdLU]],LegDataIdLookup,2,FALSE),"")</f>
        <v>#N/A</v>
      </c>
      <c r="Q85" s="2" t="e">
        <f>IF(Tabelle_ExterneDaten_113[[#This Row],[CalendarLU]]&lt;&gt;"",VLOOKUP(Tabelle_ExterneDaten_113[[#This Row],[CalendarLU]],CalendarLookup,2,FALSE),"")</f>
        <v>#N/A</v>
      </c>
      <c r="R85" s="2" t="e">
        <f>IF(Tabelle_ExterneDaten_113[[#This Row],[ConventionLU]]&lt;&gt;"",VLOOKUP(Tabelle_ExterneDaten_113[[#This Row],[ConventionLU]],ConventionLookup,2,FALSE),"")</f>
        <v>#N/A</v>
      </c>
      <c r="S85" s="2" t="e">
        <f>IF(Tabelle_ExterneDaten_113[[#This Row],[TermConventionLU]]&lt;&gt;"",VLOOKUP(Tabelle_ExterneDaten_113[[#This Row],[TermConventionLU]],TermConventionLookup,2,FALSE),"")</f>
        <v>#N/A</v>
      </c>
      <c r="T85" s="2" t="e">
        <f>IF(Tabelle_ExterneDaten_113[[#This Row],[RuleNameLU]]&lt;&gt;"",VLOOKUP(Tabelle_ExterneDaten_113[[#This Row],[RuleNameLU]],RuleNameLookup,2,FALSE),"")</f>
        <v>#N/A</v>
      </c>
      <c r="U85" s="2" t="str">
        <f>IF(Tabelle_ExterneDaten_113[[#This Row],[EndOfMonthLU]]&lt;&gt;"",VLOOKUP(Tabelle_ExterneDaten_113[[#This Row],[EndOfMonthLU]],EndOfMonthLookup,2,FALSE),"")</f>
        <v/>
      </c>
    </row>
    <row r="86" spans="2:21" x14ac:dyDescent="0.25">
      <c r="B86" s="2">
        <v>15004</v>
      </c>
      <c r="C86" s="2"/>
      <c r="D86" s="2" t="s">
        <v>17</v>
      </c>
      <c r="E86" s="2" t="s">
        <v>489</v>
      </c>
      <c r="F86" s="2" t="s">
        <v>490</v>
      </c>
      <c r="G86" s="2" t="s">
        <v>461</v>
      </c>
      <c r="H86" s="2" t="s">
        <v>444</v>
      </c>
      <c r="I86" s="2" t="s">
        <v>384</v>
      </c>
      <c r="J86" s="2" t="s">
        <v>384</v>
      </c>
      <c r="K86" s="2" t="s">
        <v>449</v>
      </c>
      <c r="L86" s="2"/>
      <c r="M86" s="2"/>
      <c r="N86" s="2"/>
      <c r="O86" s="2" t="str">
        <f>IF(Tabelle_ExterneDaten_113[[#This Row],[TradeActionIdLU]]&lt;&gt;"",VLOOKUP(Tabelle_ExterneDaten_113[[#This Row],[TradeActionIdLU]],TradeActionIdLookup,2,FALSE),"")</f>
        <v/>
      </c>
      <c r="P86" s="2" t="e">
        <f>IF(Tabelle_ExterneDaten_113[[#This Row],[LegDataIdLU]]&lt;&gt;"",VLOOKUP(Tabelle_ExterneDaten_113[[#This Row],[LegDataIdLU]],LegDataIdLookup,2,FALSE),"")</f>
        <v>#N/A</v>
      </c>
      <c r="Q86" s="2" t="e">
        <f>IF(Tabelle_ExterneDaten_113[[#This Row],[CalendarLU]]&lt;&gt;"",VLOOKUP(Tabelle_ExterneDaten_113[[#This Row],[CalendarLU]],CalendarLookup,2,FALSE),"")</f>
        <v>#N/A</v>
      </c>
      <c r="R86" s="2" t="e">
        <f>IF(Tabelle_ExterneDaten_113[[#This Row],[ConventionLU]]&lt;&gt;"",VLOOKUP(Tabelle_ExterneDaten_113[[#This Row],[ConventionLU]],ConventionLookup,2,FALSE),"")</f>
        <v>#N/A</v>
      </c>
      <c r="S86" s="2" t="e">
        <f>IF(Tabelle_ExterneDaten_113[[#This Row],[TermConventionLU]]&lt;&gt;"",VLOOKUP(Tabelle_ExterneDaten_113[[#This Row],[TermConventionLU]],TermConventionLookup,2,FALSE),"")</f>
        <v>#N/A</v>
      </c>
      <c r="T86" s="2" t="e">
        <f>IF(Tabelle_ExterneDaten_113[[#This Row],[RuleNameLU]]&lt;&gt;"",VLOOKUP(Tabelle_ExterneDaten_113[[#This Row],[RuleNameLU]],RuleNameLookup,2,FALSE),"")</f>
        <v>#N/A</v>
      </c>
      <c r="U86" s="2" t="str">
        <f>IF(Tabelle_ExterneDaten_113[[#This Row],[EndOfMonthLU]]&lt;&gt;"",VLOOKUP(Tabelle_ExterneDaten_113[[#This Row],[EndOfMonthLU]],EndOfMonthLookup,2,FALSE),"")</f>
        <v/>
      </c>
    </row>
    <row r="87" spans="2:21" x14ac:dyDescent="0.25">
      <c r="B87" s="2">
        <v>15005</v>
      </c>
      <c r="C87" s="2"/>
      <c r="D87" s="2" t="s">
        <v>18</v>
      </c>
      <c r="E87" s="2" t="s">
        <v>489</v>
      </c>
      <c r="F87" s="2" t="s">
        <v>490</v>
      </c>
      <c r="G87" s="2" t="s">
        <v>461</v>
      </c>
      <c r="H87" s="2" t="s">
        <v>444</v>
      </c>
      <c r="I87" s="2" t="s">
        <v>384</v>
      </c>
      <c r="J87" s="2" t="s">
        <v>384</v>
      </c>
      <c r="K87" s="2" t="s">
        <v>449</v>
      </c>
      <c r="L87" s="2"/>
      <c r="M87" s="2"/>
      <c r="N87" s="2"/>
      <c r="O87" s="2" t="str">
        <f>IF(Tabelle_ExterneDaten_113[[#This Row],[TradeActionIdLU]]&lt;&gt;"",VLOOKUP(Tabelle_ExterneDaten_113[[#This Row],[TradeActionIdLU]],TradeActionIdLookup,2,FALSE),"")</f>
        <v/>
      </c>
      <c r="P87" s="2" t="e">
        <f>IF(Tabelle_ExterneDaten_113[[#This Row],[LegDataIdLU]]&lt;&gt;"",VLOOKUP(Tabelle_ExterneDaten_113[[#This Row],[LegDataIdLU]],LegDataIdLookup,2,FALSE),"")</f>
        <v>#N/A</v>
      </c>
      <c r="Q87" s="2" t="e">
        <f>IF(Tabelle_ExterneDaten_113[[#This Row],[CalendarLU]]&lt;&gt;"",VLOOKUP(Tabelle_ExterneDaten_113[[#This Row],[CalendarLU]],CalendarLookup,2,FALSE),"")</f>
        <v>#N/A</v>
      </c>
      <c r="R87" s="2" t="e">
        <f>IF(Tabelle_ExterneDaten_113[[#This Row],[ConventionLU]]&lt;&gt;"",VLOOKUP(Tabelle_ExterneDaten_113[[#This Row],[ConventionLU]],ConventionLookup,2,FALSE),"")</f>
        <v>#N/A</v>
      </c>
      <c r="S87" s="2" t="e">
        <f>IF(Tabelle_ExterneDaten_113[[#This Row],[TermConventionLU]]&lt;&gt;"",VLOOKUP(Tabelle_ExterneDaten_113[[#This Row],[TermConventionLU]],TermConventionLookup,2,FALSE),"")</f>
        <v>#N/A</v>
      </c>
      <c r="T87" s="2" t="e">
        <f>IF(Tabelle_ExterneDaten_113[[#This Row],[RuleNameLU]]&lt;&gt;"",VLOOKUP(Tabelle_ExterneDaten_113[[#This Row],[RuleNameLU]],RuleNameLookup,2,FALSE),"")</f>
        <v>#N/A</v>
      </c>
      <c r="U87" s="2" t="str">
        <f>IF(Tabelle_ExterneDaten_113[[#This Row],[EndOfMonthLU]]&lt;&gt;"",VLOOKUP(Tabelle_ExterneDaten_113[[#This Row],[EndOfMonthLU]],EndOfMonthLookup,2,FALSE),"")</f>
        <v/>
      </c>
    </row>
    <row r="88" spans="2:21" x14ac:dyDescent="0.25">
      <c r="B88" s="2">
        <v>15006</v>
      </c>
      <c r="C88" s="2"/>
      <c r="D88" s="2" t="s">
        <v>22</v>
      </c>
      <c r="E88" s="2" t="s">
        <v>491</v>
      </c>
      <c r="F88" s="2" t="s">
        <v>476</v>
      </c>
      <c r="G88" s="2" t="s">
        <v>474</v>
      </c>
      <c r="H88" s="2" t="s">
        <v>444</v>
      </c>
      <c r="I88" s="2" t="s">
        <v>385</v>
      </c>
      <c r="J88" s="2" t="s">
        <v>385</v>
      </c>
      <c r="K88" s="2" t="s">
        <v>449</v>
      </c>
      <c r="L88" s="2"/>
      <c r="M88" s="2"/>
      <c r="N88" s="2"/>
      <c r="O88" s="2" t="str">
        <f>IF(Tabelle_ExterneDaten_113[[#This Row],[TradeActionIdLU]]&lt;&gt;"",VLOOKUP(Tabelle_ExterneDaten_113[[#This Row],[TradeActionIdLU]],TradeActionIdLookup,2,FALSE),"")</f>
        <v/>
      </c>
      <c r="P88" s="2" t="e">
        <f>IF(Tabelle_ExterneDaten_113[[#This Row],[LegDataIdLU]]&lt;&gt;"",VLOOKUP(Tabelle_ExterneDaten_113[[#This Row],[LegDataIdLU]],LegDataIdLookup,2,FALSE),"")</f>
        <v>#N/A</v>
      </c>
      <c r="Q88" s="2" t="e">
        <f>IF(Tabelle_ExterneDaten_113[[#This Row],[CalendarLU]]&lt;&gt;"",VLOOKUP(Tabelle_ExterneDaten_113[[#This Row],[CalendarLU]],CalendarLookup,2,FALSE),"")</f>
        <v>#N/A</v>
      </c>
      <c r="R88" s="2" t="e">
        <f>IF(Tabelle_ExterneDaten_113[[#This Row],[ConventionLU]]&lt;&gt;"",VLOOKUP(Tabelle_ExterneDaten_113[[#This Row],[ConventionLU]],ConventionLookup,2,FALSE),"")</f>
        <v>#N/A</v>
      </c>
      <c r="S88" s="2" t="e">
        <f>IF(Tabelle_ExterneDaten_113[[#This Row],[TermConventionLU]]&lt;&gt;"",VLOOKUP(Tabelle_ExterneDaten_113[[#This Row],[TermConventionLU]],TermConventionLookup,2,FALSE),"")</f>
        <v>#N/A</v>
      </c>
      <c r="T88" s="2" t="e">
        <f>IF(Tabelle_ExterneDaten_113[[#This Row],[RuleNameLU]]&lt;&gt;"",VLOOKUP(Tabelle_ExterneDaten_113[[#This Row],[RuleNameLU]],RuleNameLookup,2,FALSE),"")</f>
        <v>#N/A</v>
      </c>
      <c r="U88" s="2" t="str">
        <f>IF(Tabelle_ExterneDaten_113[[#This Row],[EndOfMonthLU]]&lt;&gt;"",VLOOKUP(Tabelle_ExterneDaten_113[[#This Row],[EndOfMonthLU]],EndOfMonthLookup,2,FALSE),"")</f>
        <v/>
      </c>
    </row>
    <row r="89" spans="2:21" x14ac:dyDescent="0.25">
      <c r="B89" s="2">
        <v>15007</v>
      </c>
      <c r="C89" s="2"/>
      <c r="D89" s="2" t="s">
        <v>23</v>
      </c>
      <c r="E89" s="2" t="s">
        <v>491</v>
      </c>
      <c r="F89" s="2" t="s">
        <v>476</v>
      </c>
      <c r="G89" s="2" t="s">
        <v>358</v>
      </c>
      <c r="H89" s="2" t="s">
        <v>444</v>
      </c>
      <c r="I89" s="2" t="s">
        <v>383</v>
      </c>
      <c r="J89" s="2" t="s">
        <v>383</v>
      </c>
      <c r="K89" s="2" t="s">
        <v>449</v>
      </c>
      <c r="L89" s="2"/>
      <c r="M89" s="2"/>
      <c r="N89" s="2"/>
      <c r="O89" s="2" t="str">
        <f>IF(Tabelle_ExterneDaten_113[[#This Row],[TradeActionIdLU]]&lt;&gt;"",VLOOKUP(Tabelle_ExterneDaten_113[[#This Row],[TradeActionIdLU]],TradeActionIdLookup,2,FALSE),"")</f>
        <v/>
      </c>
      <c r="P89" s="2" t="e">
        <f>IF(Tabelle_ExterneDaten_113[[#This Row],[LegDataIdLU]]&lt;&gt;"",VLOOKUP(Tabelle_ExterneDaten_113[[#This Row],[LegDataIdLU]],LegDataIdLookup,2,FALSE),"")</f>
        <v>#N/A</v>
      </c>
      <c r="Q89" s="2" t="e">
        <f>IF(Tabelle_ExterneDaten_113[[#This Row],[CalendarLU]]&lt;&gt;"",VLOOKUP(Tabelle_ExterneDaten_113[[#This Row],[CalendarLU]],CalendarLookup,2,FALSE),"")</f>
        <v>#N/A</v>
      </c>
      <c r="R89" s="2" t="e">
        <f>IF(Tabelle_ExterneDaten_113[[#This Row],[ConventionLU]]&lt;&gt;"",VLOOKUP(Tabelle_ExterneDaten_113[[#This Row],[ConventionLU]],ConventionLookup,2,FALSE),"")</f>
        <v>#N/A</v>
      </c>
      <c r="S89" s="2" t="e">
        <f>IF(Tabelle_ExterneDaten_113[[#This Row],[TermConventionLU]]&lt;&gt;"",VLOOKUP(Tabelle_ExterneDaten_113[[#This Row],[TermConventionLU]],TermConventionLookup,2,FALSE),"")</f>
        <v>#N/A</v>
      </c>
      <c r="T89" s="2" t="e">
        <f>IF(Tabelle_ExterneDaten_113[[#This Row],[RuleNameLU]]&lt;&gt;"",VLOOKUP(Tabelle_ExterneDaten_113[[#This Row],[RuleNameLU]],RuleNameLookup,2,FALSE),"")</f>
        <v>#N/A</v>
      </c>
      <c r="U89" s="2" t="str">
        <f>IF(Tabelle_ExterneDaten_113[[#This Row],[EndOfMonthLU]]&lt;&gt;"",VLOOKUP(Tabelle_ExterneDaten_113[[#This Row],[EndOfMonthLU]],EndOfMonthLookup,2,FALSE),"")</f>
        <v/>
      </c>
    </row>
    <row r="90" spans="2:21" x14ac:dyDescent="0.25">
      <c r="B90" s="2">
        <v>15008</v>
      </c>
      <c r="C90" s="2"/>
      <c r="D90" s="2" t="s">
        <v>10</v>
      </c>
      <c r="E90" s="2" t="s">
        <v>491</v>
      </c>
      <c r="F90" s="2" t="s">
        <v>476</v>
      </c>
      <c r="G90" s="2" t="s">
        <v>474</v>
      </c>
      <c r="H90" s="2" t="s">
        <v>444</v>
      </c>
      <c r="I90" s="2" t="s">
        <v>385</v>
      </c>
      <c r="J90" s="2" t="s">
        <v>385</v>
      </c>
      <c r="K90" s="2" t="s">
        <v>449</v>
      </c>
      <c r="L90" s="2"/>
      <c r="M90" s="2"/>
      <c r="N90" s="2"/>
      <c r="O90" s="2" t="str">
        <f>IF(Tabelle_ExterneDaten_113[[#This Row],[TradeActionIdLU]]&lt;&gt;"",VLOOKUP(Tabelle_ExterneDaten_113[[#This Row],[TradeActionIdLU]],TradeActionIdLookup,2,FALSE),"")</f>
        <v/>
      </c>
      <c r="P90" s="2" t="e">
        <f>IF(Tabelle_ExterneDaten_113[[#This Row],[LegDataIdLU]]&lt;&gt;"",VLOOKUP(Tabelle_ExterneDaten_113[[#This Row],[LegDataIdLU]],LegDataIdLookup,2,FALSE),"")</f>
        <v>#N/A</v>
      </c>
      <c r="Q90" s="2" t="e">
        <f>IF(Tabelle_ExterneDaten_113[[#This Row],[CalendarLU]]&lt;&gt;"",VLOOKUP(Tabelle_ExterneDaten_113[[#This Row],[CalendarLU]],CalendarLookup,2,FALSE),"")</f>
        <v>#N/A</v>
      </c>
      <c r="R90" s="2" t="e">
        <f>IF(Tabelle_ExterneDaten_113[[#This Row],[ConventionLU]]&lt;&gt;"",VLOOKUP(Tabelle_ExterneDaten_113[[#This Row],[ConventionLU]],ConventionLookup,2,FALSE),"")</f>
        <v>#N/A</v>
      </c>
      <c r="S90" s="2" t="e">
        <f>IF(Tabelle_ExterneDaten_113[[#This Row],[TermConventionLU]]&lt;&gt;"",VLOOKUP(Tabelle_ExterneDaten_113[[#This Row],[TermConventionLU]],TermConventionLookup,2,FALSE),"")</f>
        <v>#N/A</v>
      </c>
      <c r="T90" s="2" t="e">
        <f>IF(Tabelle_ExterneDaten_113[[#This Row],[RuleNameLU]]&lt;&gt;"",VLOOKUP(Tabelle_ExterneDaten_113[[#This Row],[RuleNameLU]],RuleNameLookup,2,FALSE),"")</f>
        <v>#N/A</v>
      </c>
      <c r="U90" s="2" t="str">
        <f>IF(Tabelle_ExterneDaten_113[[#This Row],[EndOfMonthLU]]&lt;&gt;"",VLOOKUP(Tabelle_ExterneDaten_113[[#This Row],[EndOfMonthLU]],EndOfMonthLookup,2,FALSE),"")</f>
        <v/>
      </c>
    </row>
    <row r="91" spans="2:21" x14ac:dyDescent="0.25">
      <c r="B91" s="2">
        <v>15009</v>
      </c>
      <c r="C91" s="2"/>
      <c r="D91" s="2" t="s">
        <v>11</v>
      </c>
      <c r="E91" s="2" t="s">
        <v>491</v>
      </c>
      <c r="F91" s="2" t="s">
        <v>476</v>
      </c>
      <c r="G91" s="2" t="s">
        <v>358</v>
      </c>
      <c r="H91" s="2" t="s">
        <v>444</v>
      </c>
      <c r="I91" s="2" t="s">
        <v>383</v>
      </c>
      <c r="J91" s="2" t="s">
        <v>383</v>
      </c>
      <c r="K91" s="2" t="s">
        <v>449</v>
      </c>
      <c r="L91" s="2"/>
      <c r="M91" s="2"/>
      <c r="N91" s="2"/>
      <c r="O91" s="2" t="str">
        <f>IF(Tabelle_ExterneDaten_113[[#This Row],[TradeActionIdLU]]&lt;&gt;"",VLOOKUP(Tabelle_ExterneDaten_113[[#This Row],[TradeActionIdLU]],TradeActionIdLookup,2,FALSE),"")</f>
        <v/>
      </c>
      <c r="P91" s="2" t="e">
        <f>IF(Tabelle_ExterneDaten_113[[#This Row],[LegDataIdLU]]&lt;&gt;"",VLOOKUP(Tabelle_ExterneDaten_113[[#This Row],[LegDataIdLU]],LegDataIdLookup,2,FALSE),"")</f>
        <v>#N/A</v>
      </c>
      <c r="Q91" s="2" t="e">
        <f>IF(Tabelle_ExterneDaten_113[[#This Row],[CalendarLU]]&lt;&gt;"",VLOOKUP(Tabelle_ExterneDaten_113[[#This Row],[CalendarLU]],CalendarLookup,2,FALSE),"")</f>
        <v>#N/A</v>
      </c>
      <c r="R91" s="2" t="e">
        <f>IF(Tabelle_ExterneDaten_113[[#This Row],[ConventionLU]]&lt;&gt;"",VLOOKUP(Tabelle_ExterneDaten_113[[#This Row],[ConventionLU]],ConventionLookup,2,FALSE),"")</f>
        <v>#N/A</v>
      </c>
      <c r="S91" s="2" t="e">
        <f>IF(Tabelle_ExterneDaten_113[[#This Row],[TermConventionLU]]&lt;&gt;"",VLOOKUP(Tabelle_ExterneDaten_113[[#This Row],[TermConventionLU]],TermConventionLookup,2,FALSE),"")</f>
        <v>#N/A</v>
      </c>
      <c r="T91" s="2" t="e">
        <f>IF(Tabelle_ExterneDaten_113[[#This Row],[RuleNameLU]]&lt;&gt;"",VLOOKUP(Tabelle_ExterneDaten_113[[#This Row],[RuleNameLU]],RuleNameLookup,2,FALSE),"")</f>
        <v>#N/A</v>
      </c>
      <c r="U91" s="2" t="str">
        <f>IF(Tabelle_ExterneDaten_113[[#This Row],[EndOfMonthLU]]&lt;&gt;"",VLOOKUP(Tabelle_ExterneDaten_113[[#This Row],[EndOfMonthLU]],EndOfMonthLookup,2,FALSE),"")</f>
        <v/>
      </c>
    </row>
    <row r="92" spans="2:21" x14ac:dyDescent="0.25">
      <c r="B92" s="2">
        <v>15010</v>
      </c>
      <c r="C92" s="2"/>
      <c r="D92" s="2" t="s">
        <v>14</v>
      </c>
      <c r="E92" s="2" t="s">
        <v>487</v>
      </c>
      <c r="F92" s="2" t="s">
        <v>492</v>
      </c>
      <c r="G92" s="2" t="s">
        <v>474</v>
      </c>
      <c r="H92" s="2" t="s">
        <v>446</v>
      </c>
      <c r="I92" s="2" t="s">
        <v>384</v>
      </c>
      <c r="J92" s="2" t="s">
        <v>384</v>
      </c>
      <c r="K92" s="2" t="s">
        <v>449</v>
      </c>
      <c r="L92" s="2"/>
      <c r="M92" s="2"/>
      <c r="N92" s="2"/>
      <c r="O92" s="2" t="str">
        <f>IF(Tabelle_ExterneDaten_113[[#This Row],[TradeActionIdLU]]&lt;&gt;"",VLOOKUP(Tabelle_ExterneDaten_113[[#This Row],[TradeActionIdLU]],TradeActionIdLookup,2,FALSE),"")</f>
        <v/>
      </c>
      <c r="P92" s="2" t="e">
        <f>IF(Tabelle_ExterneDaten_113[[#This Row],[LegDataIdLU]]&lt;&gt;"",VLOOKUP(Tabelle_ExterneDaten_113[[#This Row],[LegDataIdLU]],LegDataIdLookup,2,FALSE),"")</f>
        <v>#N/A</v>
      </c>
      <c r="Q92" s="2" t="e">
        <f>IF(Tabelle_ExterneDaten_113[[#This Row],[CalendarLU]]&lt;&gt;"",VLOOKUP(Tabelle_ExterneDaten_113[[#This Row],[CalendarLU]],CalendarLookup,2,FALSE),"")</f>
        <v>#N/A</v>
      </c>
      <c r="R92" s="2" t="e">
        <f>IF(Tabelle_ExterneDaten_113[[#This Row],[ConventionLU]]&lt;&gt;"",VLOOKUP(Tabelle_ExterneDaten_113[[#This Row],[ConventionLU]],ConventionLookup,2,FALSE),"")</f>
        <v>#N/A</v>
      </c>
      <c r="S92" s="2" t="e">
        <f>IF(Tabelle_ExterneDaten_113[[#This Row],[TermConventionLU]]&lt;&gt;"",VLOOKUP(Tabelle_ExterneDaten_113[[#This Row],[TermConventionLU]],TermConventionLookup,2,FALSE),"")</f>
        <v>#N/A</v>
      </c>
      <c r="T92" s="2" t="e">
        <f>IF(Tabelle_ExterneDaten_113[[#This Row],[RuleNameLU]]&lt;&gt;"",VLOOKUP(Tabelle_ExterneDaten_113[[#This Row],[RuleNameLU]],RuleNameLookup,2,FALSE),"")</f>
        <v>#N/A</v>
      </c>
      <c r="U92" s="2" t="str">
        <f>IF(Tabelle_ExterneDaten_113[[#This Row],[EndOfMonthLU]]&lt;&gt;"",VLOOKUP(Tabelle_ExterneDaten_113[[#This Row],[EndOfMonthLU]],EndOfMonthLookup,2,FALSE),"")</f>
        <v/>
      </c>
    </row>
    <row r="93" spans="2:21" x14ac:dyDescent="0.25">
      <c r="B93" s="2">
        <v>15011</v>
      </c>
      <c r="C93" s="2"/>
      <c r="D93" s="2" t="s">
        <v>25</v>
      </c>
      <c r="E93" s="2" t="s">
        <v>487</v>
      </c>
      <c r="F93" s="2" t="s">
        <v>492</v>
      </c>
      <c r="G93" s="2" t="s">
        <v>474</v>
      </c>
      <c r="H93" s="2" t="s">
        <v>446</v>
      </c>
      <c r="I93" s="2" t="s">
        <v>384</v>
      </c>
      <c r="J93" s="2" t="s">
        <v>384</v>
      </c>
      <c r="K93" s="2" t="s">
        <v>449</v>
      </c>
      <c r="L93" s="2"/>
      <c r="M93" s="2"/>
      <c r="N93" s="2"/>
      <c r="O93" s="2" t="str">
        <f>IF(Tabelle_ExterneDaten_113[[#This Row],[TradeActionIdLU]]&lt;&gt;"",VLOOKUP(Tabelle_ExterneDaten_113[[#This Row],[TradeActionIdLU]],TradeActionIdLookup,2,FALSE),"")</f>
        <v/>
      </c>
      <c r="P93" s="2" t="e">
        <f>IF(Tabelle_ExterneDaten_113[[#This Row],[LegDataIdLU]]&lt;&gt;"",VLOOKUP(Tabelle_ExterneDaten_113[[#This Row],[LegDataIdLU]],LegDataIdLookup,2,FALSE),"")</f>
        <v>#N/A</v>
      </c>
      <c r="Q93" s="2" t="e">
        <f>IF(Tabelle_ExterneDaten_113[[#This Row],[CalendarLU]]&lt;&gt;"",VLOOKUP(Tabelle_ExterneDaten_113[[#This Row],[CalendarLU]],CalendarLookup,2,FALSE),"")</f>
        <v>#N/A</v>
      </c>
      <c r="R93" s="2" t="e">
        <f>IF(Tabelle_ExterneDaten_113[[#This Row],[ConventionLU]]&lt;&gt;"",VLOOKUP(Tabelle_ExterneDaten_113[[#This Row],[ConventionLU]],ConventionLookup,2,FALSE),"")</f>
        <v>#N/A</v>
      </c>
      <c r="S93" s="2" t="e">
        <f>IF(Tabelle_ExterneDaten_113[[#This Row],[TermConventionLU]]&lt;&gt;"",VLOOKUP(Tabelle_ExterneDaten_113[[#This Row],[TermConventionLU]],TermConventionLookup,2,FALSE),"")</f>
        <v>#N/A</v>
      </c>
      <c r="T93" s="2" t="e">
        <f>IF(Tabelle_ExterneDaten_113[[#This Row],[RuleNameLU]]&lt;&gt;"",VLOOKUP(Tabelle_ExterneDaten_113[[#This Row],[RuleNameLU]],RuleNameLookup,2,FALSE),"")</f>
        <v>#N/A</v>
      </c>
      <c r="U93" s="2" t="str">
        <f>IF(Tabelle_ExterneDaten_113[[#This Row],[EndOfMonthLU]]&lt;&gt;"",VLOOKUP(Tabelle_ExterneDaten_113[[#This Row],[EndOfMonthLU]],EndOfMonthLookup,2,FALSE),"")</f>
        <v/>
      </c>
    </row>
    <row r="94" spans="2:21" x14ac:dyDescent="0.25">
      <c r="B94" s="2">
        <v>15012</v>
      </c>
      <c r="C94" s="2"/>
      <c r="D94" s="2" t="s">
        <v>13</v>
      </c>
      <c r="E94" s="2" t="s">
        <v>487</v>
      </c>
      <c r="F94" s="2" t="s">
        <v>492</v>
      </c>
      <c r="G94" s="2" t="s">
        <v>461</v>
      </c>
      <c r="H94" s="2" t="s">
        <v>444</v>
      </c>
      <c r="I94" s="2" t="s">
        <v>384</v>
      </c>
      <c r="J94" s="2" t="s">
        <v>384</v>
      </c>
      <c r="K94" s="2" t="s">
        <v>449</v>
      </c>
      <c r="L94" s="2"/>
      <c r="M94" s="2"/>
      <c r="N94" s="2"/>
      <c r="O94" s="2" t="str">
        <f>IF(Tabelle_ExterneDaten_113[[#This Row],[TradeActionIdLU]]&lt;&gt;"",VLOOKUP(Tabelle_ExterneDaten_113[[#This Row],[TradeActionIdLU]],TradeActionIdLookup,2,FALSE),"")</f>
        <v/>
      </c>
      <c r="P94" s="2" t="e">
        <f>IF(Tabelle_ExterneDaten_113[[#This Row],[LegDataIdLU]]&lt;&gt;"",VLOOKUP(Tabelle_ExterneDaten_113[[#This Row],[LegDataIdLU]],LegDataIdLookup,2,FALSE),"")</f>
        <v>#N/A</v>
      </c>
      <c r="Q94" s="2" t="e">
        <f>IF(Tabelle_ExterneDaten_113[[#This Row],[CalendarLU]]&lt;&gt;"",VLOOKUP(Tabelle_ExterneDaten_113[[#This Row],[CalendarLU]],CalendarLookup,2,FALSE),"")</f>
        <v>#N/A</v>
      </c>
      <c r="R94" s="2" t="e">
        <f>IF(Tabelle_ExterneDaten_113[[#This Row],[ConventionLU]]&lt;&gt;"",VLOOKUP(Tabelle_ExterneDaten_113[[#This Row],[ConventionLU]],ConventionLookup,2,FALSE),"")</f>
        <v>#N/A</v>
      </c>
      <c r="S94" s="2" t="e">
        <f>IF(Tabelle_ExterneDaten_113[[#This Row],[TermConventionLU]]&lt;&gt;"",VLOOKUP(Tabelle_ExterneDaten_113[[#This Row],[TermConventionLU]],TermConventionLookup,2,FALSE),"")</f>
        <v>#N/A</v>
      </c>
      <c r="T94" s="2" t="e">
        <f>IF(Tabelle_ExterneDaten_113[[#This Row],[RuleNameLU]]&lt;&gt;"",VLOOKUP(Tabelle_ExterneDaten_113[[#This Row],[RuleNameLU]],RuleNameLookup,2,FALSE),"")</f>
        <v>#N/A</v>
      </c>
      <c r="U94" s="2" t="str">
        <f>IF(Tabelle_ExterneDaten_113[[#This Row],[EndOfMonthLU]]&lt;&gt;"",VLOOKUP(Tabelle_ExterneDaten_113[[#This Row],[EndOfMonthLU]],EndOfMonthLookup,2,FALSE),"")</f>
        <v/>
      </c>
    </row>
    <row r="95" spans="2:21" x14ac:dyDescent="0.25">
      <c r="B95" s="2">
        <v>15013</v>
      </c>
      <c r="C95" s="2"/>
      <c r="D95" s="2" t="s">
        <v>24</v>
      </c>
      <c r="E95" s="2" t="s">
        <v>487</v>
      </c>
      <c r="F95" s="2" t="s">
        <v>492</v>
      </c>
      <c r="G95" s="2" t="s">
        <v>461</v>
      </c>
      <c r="H95" s="2" t="s">
        <v>444</v>
      </c>
      <c r="I95" s="2" t="s">
        <v>384</v>
      </c>
      <c r="J95" s="2" t="s">
        <v>384</v>
      </c>
      <c r="K95" s="2" t="s">
        <v>449</v>
      </c>
      <c r="L95" s="2"/>
      <c r="M95" s="2"/>
      <c r="N95" s="2"/>
      <c r="O95" s="2" t="str">
        <f>IF(Tabelle_ExterneDaten_113[[#This Row],[TradeActionIdLU]]&lt;&gt;"",VLOOKUP(Tabelle_ExterneDaten_113[[#This Row],[TradeActionIdLU]],TradeActionIdLookup,2,FALSE),"")</f>
        <v/>
      </c>
      <c r="P95" s="2" t="e">
        <f>IF(Tabelle_ExterneDaten_113[[#This Row],[LegDataIdLU]]&lt;&gt;"",VLOOKUP(Tabelle_ExterneDaten_113[[#This Row],[LegDataIdLU]],LegDataIdLookup,2,FALSE),"")</f>
        <v>#N/A</v>
      </c>
      <c r="Q95" s="2" t="e">
        <f>IF(Tabelle_ExterneDaten_113[[#This Row],[CalendarLU]]&lt;&gt;"",VLOOKUP(Tabelle_ExterneDaten_113[[#This Row],[CalendarLU]],CalendarLookup,2,FALSE),"")</f>
        <v>#N/A</v>
      </c>
      <c r="R95" s="2" t="e">
        <f>IF(Tabelle_ExterneDaten_113[[#This Row],[ConventionLU]]&lt;&gt;"",VLOOKUP(Tabelle_ExterneDaten_113[[#This Row],[ConventionLU]],ConventionLookup,2,FALSE),"")</f>
        <v>#N/A</v>
      </c>
      <c r="S95" s="2" t="e">
        <f>IF(Tabelle_ExterneDaten_113[[#This Row],[TermConventionLU]]&lt;&gt;"",VLOOKUP(Tabelle_ExterneDaten_113[[#This Row],[TermConventionLU]],TermConventionLookup,2,FALSE),"")</f>
        <v>#N/A</v>
      </c>
      <c r="T95" s="2" t="e">
        <f>IF(Tabelle_ExterneDaten_113[[#This Row],[RuleNameLU]]&lt;&gt;"",VLOOKUP(Tabelle_ExterneDaten_113[[#This Row],[RuleNameLU]],RuleNameLookup,2,FALSE),"")</f>
        <v>#N/A</v>
      </c>
      <c r="U95" s="2" t="str">
        <f>IF(Tabelle_ExterneDaten_113[[#This Row],[EndOfMonthLU]]&lt;&gt;"",VLOOKUP(Tabelle_ExterneDaten_113[[#This Row],[EndOfMonthLU]],EndOfMonthLookup,2,FALSE),"")</f>
        <v/>
      </c>
    </row>
    <row r="96" spans="2:21" x14ac:dyDescent="0.25">
      <c r="B96" s="2">
        <v>15014</v>
      </c>
      <c r="C96" s="2"/>
      <c r="D96" s="2" t="s">
        <v>12</v>
      </c>
      <c r="E96" s="2" t="s">
        <v>493</v>
      </c>
      <c r="F96" s="2" t="s">
        <v>359</v>
      </c>
      <c r="G96" s="2" t="s">
        <v>358</v>
      </c>
      <c r="H96" s="2" t="s">
        <v>444</v>
      </c>
      <c r="I96" s="2" t="s">
        <v>382</v>
      </c>
      <c r="J96" s="2" t="s">
        <v>382</v>
      </c>
      <c r="K96" s="2" t="s">
        <v>449</v>
      </c>
      <c r="L96" s="2"/>
      <c r="M96" s="2"/>
      <c r="N96" s="2"/>
      <c r="O96" s="2" t="str">
        <f>IF(Tabelle_ExterneDaten_113[[#This Row],[TradeActionIdLU]]&lt;&gt;"",VLOOKUP(Tabelle_ExterneDaten_113[[#This Row],[TradeActionIdLU]],TradeActionIdLookup,2,FALSE),"")</f>
        <v/>
      </c>
      <c r="P96" s="2" t="e">
        <f>IF(Tabelle_ExterneDaten_113[[#This Row],[LegDataIdLU]]&lt;&gt;"",VLOOKUP(Tabelle_ExterneDaten_113[[#This Row],[LegDataIdLU]],LegDataIdLookup,2,FALSE),"")</f>
        <v>#N/A</v>
      </c>
      <c r="Q96" s="2" t="e">
        <f>IF(Tabelle_ExterneDaten_113[[#This Row],[CalendarLU]]&lt;&gt;"",VLOOKUP(Tabelle_ExterneDaten_113[[#This Row],[CalendarLU]],CalendarLookup,2,FALSE),"")</f>
        <v>#N/A</v>
      </c>
      <c r="R96" s="2" t="e">
        <f>IF(Tabelle_ExterneDaten_113[[#This Row],[ConventionLU]]&lt;&gt;"",VLOOKUP(Tabelle_ExterneDaten_113[[#This Row],[ConventionLU]],ConventionLookup,2,FALSE),"")</f>
        <v>#N/A</v>
      </c>
      <c r="S96" s="2" t="e">
        <f>IF(Tabelle_ExterneDaten_113[[#This Row],[TermConventionLU]]&lt;&gt;"",VLOOKUP(Tabelle_ExterneDaten_113[[#This Row],[TermConventionLU]],TermConventionLookup,2,FALSE),"")</f>
        <v>#N/A</v>
      </c>
      <c r="T96" s="2" t="e">
        <f>IF(Tabelle_ExterneDaten_113[[#This Row],[RuleNameLU]]&lt;&gt;"",VLOOKUP(Tabelle_ExterneDaten_113[[#This Row],[RuleNameLU]],RuleNameLookup,2,FALSE),"")</f>
        <v>#N/A</v>
      </c>
      <c r="U96" s="2" t="str">
        <f>IF(Tabelle_ExterneDaten_113[[#This Row],[EndOfMonthLU]]&lt;&gt;"",VLOOKUP(Tabelle_ExterneDaten_113[[#This Row],[EndOfMonthLU]],EndOfMonthLookup,2,FALSE),"")</f>
        <v/>
      </c>
    </row>
    <row r="97" spans="2:21" x14ac:dyDescent="0.25">
      <c r="B97" s="2">
        <v>15015</v>
      </c>
      <c r="C97" s="2"/>
      <c r="D97" s="2" t="s">
        <v>20</v>
      </c>
      <c r="E97" s="2" t="s">
        <v>494</v>
      </c>
      <c r="F97" s="2" t="s">
        <v>495</v>
      </c>
      <c r="G97" s="2" t="s">
        <v>461</v>
      </c>
      <c r="H97" s="2" t="s">
        <v>445</v>
      </c>
      <c r="I97" s="2" t="s">
        <v>385</v>
      </c>
      <c r="J97" s="2" t="s">
        <v>385</v>
      </c>
      <c r="K97" s="2" t="s">
        <v>449</v>
      </c>
      <c r="L97" s="2"/>
      <c r="M97" s="2"/>
      <c r="N97" s="2"/>
      <c r="O97" s="2" t="str">
        <f>IF(Tabelle_ExterneDaten_113[[#This Row],[TradeActionIdLU]]&lt;&gt;"",VLOOKUP(Tabelle_ExterneDaten_113[[#This Row],[TradeActionIdLU]],TradeActionIdLookup,2,FALSE),"")</f>
        <v/>
      </c>
      <c r="P97" s="2" t="e">
        <f>IF(Tabelle_ExterneDaten_113[[#This Row],[LegDataIdLU]]&lt;&gt;"",VLOOKUP(Tabelle_ExterneDaten_113[[#This Row],[LegDataIdLU]],LegDataIdLookup,2,FALSE),"")</f>
        <v>#N/A</v>
      </c>
      <c r="Q97" s="2" t="e">
        <f>IF(Tabelle_ExterneDaten_113[[#This Row],[CalendarLU]]&lt;&gt;"",VLOOKUP(Tabelle_ExterneDaten_113[[#This Row],[CalendarLU]],CalendarLookup,2,FALSE),"")</f>
        <v>#N/A</v>
      </c>
      <c r="R97" s="2" t="e">
        <f>IF(Tabelle_ExterneDaten_113[[#This Row],[ConventionLU]]&lt;&gt;"",VLOOKUP(Tabelle_ExterneDaten_113[[#This Row],[ConventionLU]],ConventionLookup,2,FALSE),"")</f>
        <v>#N/A</v>
      </c>
      <c r="S97" s="2" t="e">
        <f>IF(Tabelle_ExterneDaten_113[[#This Row],[TermConventionLU]]&lt;&gt;"",VLOOKUP(Tabelle_ExterneDaten_113[[#This Row],[TermConventionLU]],TermConventionLookup,2,FALSE),"")</f>
        <v>#N/A</v>
      </c>
      <c r="T97" s="2" t="e">
        <f>IF(Tabelle_ExterneDaten_113[[#This Row],[RuleNameLU]]&lt;&gt;"",VLOOKUP(Tabelle_ExterneDaten_113[[#This Row],[RuleNameLU]],RuleNameLookup,2,FALSE),"")</f>
        <v>#N/A</v>
      </c>
      <c r="U97" s="2" t="str">
        <f>IF(Tabelle_ExterneDaten_113[[#This Row],[EndOfMonthLU]]&lt;&gt;"",VLOOKUP(Tabelle_ExterneDaten_113[[#This Row],[EndOfMonthLU]],EndOfMonthLookup,2,FALSE),"")</f>
        <v/>
      </c>
    </row>
    <row r="98" spans="2:21" x14ac:dyDescent="0.25">
      <c r="B98" s="2">
        <v>15016</v>
      </c>
      <c r="C98" s="2"/>
      <c r="D98" s="2" t="s">
        <v>21</v>
      </c>
      <c r="E98" s="2" t="s">
        <v>494</v>
      </c>
      <c r="F98" s="2" t="s">
        <v>495</v>
      </c>
      <c r="G98" s="2" t="s">
        <v>358</v>
      </c>
      <c r="H98" s="2" t="s">
        <v>445</v>
      </c>
      <c r="I98" s="2" t="s">
        <v>385</v>
      </c>
      <c r="J98" s="2" t="s">
        <v>385</v>
      </c>
      <c r="K98" s="2" t="s">
        <v>449</v>
      </c>
      <c r="L98" s="2"/>
      <c r="M98" s="2"/>
      <c r="N98" s="2"/>
      <c r="O98" s="2" t="str">
        <f>IF(Tabelle_ExterneDaten_113[[#This Row],[TradeActionIdLU]]&lt;&gt;"",VLOOKUP(Tabelle_ExterneDaten_113[[#This Row],[TradeActionIdLU]],TradeActionIdLookup,2,FALSE),"")</f>
        <v/>
      </c>
      <c r="P98" s="2" t="e">
        <f>IF(Tabelle_ExterneDaten_113[[#This Row],[LegDataIdLU]]&lt;&gt;"",VLOOKUP(Tabelle_ExterneDaten_113[[#This Row],[LegDataIdLU]],LegDataIdLookup,2,FALSE),"")</f>
        <v>#N/A</v>
      </c>
      <c r="Q98" s="2" t="e">
        <f>IF(Tabelle_ExterneDaten_113[[#This Row],[CalendarLU]]&lt;&gt;"",VLOOKUP(Tabelle_ExterneDaten_113[[#This Row],[CalendarLU]],CalendarLookup,2,FALSE),"")</f>
        <v>#N/A</v>
      </c>
      <c r="R98" s="2" t="e">
        <f>IF(Tabelle_ExterneDaten_113[[#This Row],[ConventionLU]]&lt;&gt;"",VLOOKUP(Tabelle_ExterneDaten_113[[#This Row],[ConventionLU]],ConventionLookup,2,FALSE),"")</f>
        <v>#N/A</v>
      </c>
      <c r="S98" s="2" t="e">
        <f>IF(Tabelle_ExterneDaten_113[[#This Row],[TermConventionLU]]&lt;&gt;"",VLOOKUP(Tabelle_ExterneDaten_113[[#This Row],[TermConventionLU]],TermConventionLookup,2,FALSE),"")</f>
        <v>#N/A</v>
      </c>
      <c r="T98" s="2" t="e">
        <f>IF(Tabelle_ExterneDaten_113[[#This Row],[RuleNameLU]]&lt;&gt;"",VLOOKUP(Tabelle_ExterneDaten_113[[#This Row],[RuleNameLU]],RuleNameLookup,2,FALSE),"")</f>
        <v>#N/A</v>
      </c>
      <c r="U98" s="2" t="str">
        <f>IF(Tabelle_ExterneDaten_113[[#This Row],[EndOfMonthLU]]&lt;&gt;"",VLOOKUP(Tabelle_ExterneDaten_113[[#This Row],[EndOfMonthLU]],EndOfMonthLookup,2,FALSE),"")</f>
        <v/>
      </c>
    </row>
    <row r="99" spans="2:21" x14ac:dyDescent="0.25">
      <c r="B99" s="2">
        <v>15017</v>
      </c>
      <c r="C99" s="2"/>
      <c r="D99" s="2" t="s">
        <v>28</v>
      </c>
      <c r="E99" s="2" t="s">
        <v>494</v>
      </c>
      <c r="F99" s="2" t="s">
        <v>495</v>
      </c>
      <c r="G99" s="2" t="s">
        <v>461</v>
      </c>
      <c r="H99" s="2" t="s">
        <v>444</v>
      </c>
      <c r="I99" s="2" t="s">
        <v>385</v>
      </c>
      <c r="J99" s="2" t="s">
        <v>385</v>
      </c>
      <c r="K99" s="2" t="s">
        <v>449</v>
      </c>
      <c r="L99" s="2"/>
      <c r="M99" s="2"/>
      <c r="N99" s="2"/>
      <c r="O99" s="2" t="str">
        <f>IF(Tabelle_ExterneDaten_113[[#This Row],[TradeActionIdLU]]&lt;&gt;"",VLOOKUP(Tabelle_ExterneDaten_113[[#This Row],[TradeActionIdLU]],TradeActionIdLookup,2,FALSE),"")</f>
        <v/>
      </c>
      <c r="P99" s="2" t="e">
        <f>IF(Tabelle_ExterneDaten_113[[#This Row],[LegDataIdLU]]&lt;&gt;"",VLOOKUP(Tabelle_ExterneDaten_113[[#This Row],[LegDataIdLU]],LegDataIdLookup,2,FALSE),"")</f>
        <v>#N/A</v>
      </c>
      <c r="Q99" s="2" t="e">
        <f>IF(Tabelle_ExterneDaten_113[[#This Row],[CalendarLU]]&lt;&gt;"",VLOOKUP(Tabelle_ExterneDaten_113[[#This Row],[CalendarLU]],CalendarLookup,2,FALSE),"")</f>
        <v>#N/A</v>
      </c>
      <c r="R99" s="2" t="e">
        <f>IF(Tabelle_ExterneDaten_113[[#This Row],[ConventionLU]]&lt;&gt;"",VLOOKUP(Tabelle_ExterneDaten_113[[#This Row],[ConventionLU]],ConventionLookup,2,FALSE),"")</f>
        <v>#N/A</v>
      </c>
      <c r="S99" s="2" t="e">
        <f>IF(Tabelle_ExterneDaten_113[[#This Row],[TermConventionLU]]&lt;&gt;"",VLOOKUP(Tabelle_ExterneDaten_113[[#This Row],[TermConventionLU]],TermConventionLookup,2,FALSE),"")</f>
        <v>#N/A</v>
      </c>
      <c r="T99" s="2" t="e">
        <f>IF(Tabelle_ExterneDaten_113[[#This Row],[RuleNameLU]]&lt;&gt;"",VLOOKUP(Tabelle_ExterneDaten_113[[#This Row],[RuleNameLU]],RuleNameLookup,2,FALSE),"")</f>
        <v>#N/A</v>
      </c>
      <c r="U99" s="2" t="str">
        <f>IF(Tabelle_ExterneDaten_113[[#This Row],[EndOfMonthLU]]&lt;&gt;"",VLOOKUP(Tabelle_ExterneDaten_113[[#This Row],[EndOfMonthLU]],EndOfMonthLookup,2,FALSE),"")</f>
        <v/>
      </c>
    </row>
    <row r="100" spans="2:21" x14ac:dyDescent="0.25">
      <c r="B100" s="2">
        <v>15018</v>
      </c>
      <c r="C100" s="2"/>
      <c r="D100" s="2" t="s">
        <v>29</v>
      </c>
      <c r="E100" s="2" t="s">
        <v>494</v>
      </c>
      <c r="F100" s="2" t="s">
        <v>495</v>
      </c>
      <c r="G100" s="2" t="s">
        <v>358</v>
      </c>
      <c r="H100" s="2" t="s">
        <v>445</v>
      </c>
      <c r="I100" s="2" t="s">
        <v>385</v>
      </c>
      <c r="J100" s="2" t="s">
        <v>385</v>
      </c>
      <c r="K100" s="2" t="s">
        <v>449</v>
      </c>
      <c r="L100" s="2"/>
      <c r="M100" s="2"/>
      <c r="N100" s="2"/>
      <c r="O100" s="2" t="str">
        <f>IF(Tabelle_ExterneDaten_113[[#This Row],[TradeActionIdLU]]&lt;&gt;"",VLOOKUP(Tabelle_ExterneDaten_113[[#This Row],[TradeActionIdLU]],TradeActionIdLookup,2,FALSE),"")</f>
        <v/>
      </c>
      <c r="P100" s="2" t="e">
        <f>IF(Tabelle_ExterneDaten_113[[#This Row],[LegDataIdLU]]&lt;&gt;"",VLOOKUP(Tabelle_ExterneDaten_113[[#This Row],[LegDataIdLU]],LegDataIdLookup,2,FALSE),"")</f>
        <v>#N/A</v>
      </c>
      <c r="Q100" s="2" t="e">
        <f>IF(Tabelle_ExterneDaten_113[[#This Row],[CalendarLU]]&lt;&gt;"",VLOOKUP(Tabelle_ExterneDaten_113[[#This Row],[CalendarLU]],CalendarLookup,2,FALSE),"")</f>
        <v>#N/A</v>
      </c>
      <c r="R100" s="2" t="e">
        <f>IF(Tabelle_ExterneDaten_113[[#This Row],[ConventionLU]]&lt;&gt;"",VLOOKUP(Tabelle_ExterneDaten_113[[#This Row],[ConventionLU]],ConventionLookup,2,FALSE),"")</f>
        <v>#N/A</v>
      </c>
      <c r="S100" s="2" t="e">
        <f>IF(Tabelle_ExterneDaten_113[[#This Row],[TermConventionLU]]&lt;&gt;"",VLOOKUP(Tabelle_ExterneDaten_113[[#This Row],[TermConventionLU]],TermConventionLookup,2,FALSE),"")</f>
        <v>#N/A</v>
      </c>
      <c r="T100" s="2" t="e">
        <f>IF(Tabelle_ExterneDaten_113[[#This Row],[RuleNameLU]]&lt;&gt;"",VLOOKUP(Tabelle_ExterneDaten_113[[#This Row],[RuleNameLU]],RuleNameLookup,2,FALSE),"")</f>
        <v>#N/A</v>
      </c>
      <c r="U100" s="2" t="str">
        <f>IF(Tabelle_ExterneDaten_113[[#This Row],[EndOfMonthLU]]&lt;&gt;"",VLOOKUP(Tabelle_ExterneDaten_113[[#This Row],[EndOfMonthLU]],EndOfMonthLookup,2,FALSE),"")</f>
        <v/>
      </c>
    </row>
    <row r="101" spans="2:21" x14ac:dyDescent="0.25">
      <c r="B101" s="2">
        <v>15019</v>
      </c>
      <c r="C101" s="2"/>
      <c r="D101" s="2" t="s">
        <v>19</v>
      </c>
      <c r="E101" s="2" t="s">
        <v>489</v>
      </c>
      <c r="F101" s="2" t="s">
        <v>490</v>
      </c>
      <c r="G101" s="2" t="s">
        <v>474</v>
      </c>
      <c r="H101" s="2" t="s">
        <v>446</v>
      </c>
      <c r="I101" s="2" t="s">
        <v>382</v>
      </c>
      <c r="J101" s="2" t="s">
        <v>382</v>
      </c>
      <c r="K101" s="2" t="s">
        <v>448</v>
      </c>
      <c r="L101" s="2"/>
      <c r="M101" s="2"/>
      <c r="N101" s="2"/>
      <c r="O101" s="2" t="str">
        <f>IF(Tabelle_ExterneDaten_113[[#This Row],[TradeActionIdLU]]&lt;&gt;"",VLOOKUP(Tabelle_ExterneDaten_113[[#This Row],[TradeActionIdLU]],TradeActionIdLookup,2,FALSE),"")</f>
        <v/>
      </c>
      <c r="P101" s="2" t="e">
        <f>IF(Tabelle_ExterneDaten_113[[#This Row],[LegDataIdLU]]&lt;&gt;"",VLOOKUP(Tabelle_ExterneDaten_113[[#This Row],[LegDataIdLU]],LegDataIdLookup,2,FALSE),"")</f>
        <v>#N/A</v>
      </c>
      <c r="Q101" s="2" t="e">
        <f>IF(Tabelle_ExterneDaten_113[[#This Row],[CalendarLU]]&lt;&gt;"",VLOOKUP(Tabelle_ExterneDaten_113[[#This Row],[CalendarLU]],CalendarLookup,2,FALSE),"")</f>
        <v>#N/A</v>
      </c>
      <c r="R101" s="2" t="e">
        <f>IF(Tabelle_ExterneDaten_113[[#This Row],[ConventionLU]]&lt;&gt;"",VLOOKUP(Tabelle_ExterneDaten_113[[#This Row],[ConventionLU]],ConventionLookup,2,FALSE),"")</f>
        <v>#N/A</v>
      </c>
      <c r="S101" s="2" t="e">
        <f>IF(Tabelle_ExterneDaten_113[[#This Row],[TermConventionLU]]&lt;&gt;"",VLOOKUP(Tabelle_ExterneDaten_113[[#This Row],[TermConventionLU]],TermConventionLookup,2,FALSE),"")</f>
        <v>#N/A</v>
      </c>
      <c r="T101" s="2" t="e">
        <f>IF(Tabelle_ExterneDaten_113[[#This Row],[RuleNameLU]]&lt;&gt;"",VLOOKUP(Tabelle_ExterneDaten_113[[#This Row],[RuleNameLU]],RuleNameLookup,2,FALSE),"")</f>
        <v>#N/A</v>
      </c>
      <c r="U101" s="2" t="str">
        <f>IF(Tabelle_ExterneDaten_113[[#This Row],[EndOfMonthLU]]&lt;&gt;"",VLOOKUP(Tabelle_ExterneDaten_113[[#This Row],[EndOfMonthLU]],EndOfMonthLookup,2,FALSE),"")</f>
        <v/>
      </c>
    </row>
    <row r="102" spans="2:21" x14ac:dyDescent="0.25">
      <c r="B102" s="2">
        <v>17001</v>
      </c>
      <c r="C102" s="2"/>
      <c r="D102" s="2" t="s">
        <v>31</v>
      </c>
      <c r="E102" s="2" t="s">
        <v>494</v>
      </c>
      <c r="F102" s="2" t="s">
        <v>495</v>
      </c>
      <c r="G102" s="2" t="s">
        <v>461</v>
      </c>
      <c r="H102" s="2" t="s">
        <v>445</v>
      </c>
      <c r="I102" s="2" t="s">
        <v>385</v>
      </c>
      <c r="J102" s="2" t="s">
        <v>385</v>
      </c>
      <c r="K102" s="2" t="s">
        <v>449</v>
      </c>
      <c r="L102" s="2"/>
      <c r="M102" s="2"/>
      <c r="N102" s="2"/>
      <c r="O102" s="2" t="str">
        <f>IF(Tabelle_ExterneDaten_113[[#This Row],[TradeActionIdLU]]&lt;&gt;"",VLOOKUP(Tabelle_ExterneDaten_113[[#This Row],[TradeActionIdLU]],TradeActionIdLookup,2,FALSE),"")</f>
        <v/>
      </c>
      <c r="P102" s="2" t="e">
        <f>IF(Tabelle_ExterneDaten_113[[#This Row],[LegDataIdLU]]&lt;&gt;"",VLOOKUP(Tabelle_ExterneDaten_113[[#This Row],[LegDataIdLU]],LegDataIdLookup,2,FALSE),"")</f>
        <v>#N/A</v>
      </c>
      <c r="Q102" s="2" t="e">
        <f>IF(Tabelle_ExterneDaten_113[[#This Row],[CalendarLU]]&lt;&gt;"",VLOOKUP(Tabelle_ExterneDaten_113[[#This Row],[CalendarLU]],CalendarLookup,2,FALSE),"")</f>
        <v>#N/A</v>
      </c>
      <c r="R102" s="2" t="e">
        <f>IF(Tabelle_ExterneDaten_113[[#This Row],[ConventionLU]]&lt;&gt;"",VLOOKUP(Tabelle_ExterneDaten_113[[#This Row],[ConventionLU]],ConventionLookup,2,FALSE),"")</f>
        <v>#N/A</v>
      </c>
      <c r="S102" s="2" t="e">
        <f>IF(Tabelle_ExterneDaten_113[[#This Row],[TermConventionLU]]&lt;&gt;"",VLOOKUP(Tabelle_ExterneDaten_113[[#This Row],[TermConventionLU]],TermConventionLookup,2,FALSE),"")</f>
        <v>#N/A</v>
      </c>
      <c r="T102" s="2" t="e">
        <f>IF(Tabelle_ExterneDaten_113[[#This Row],[RuleNameLU]]&lt;&gt;"",VLOOKUP(Tabelle_ExterneDaten_113[[#This Row],[RuleNameLU]],RuleNameLookup,2,FALSE),"")</f>
        <v>#N/A</v>
      </c>
      <c r="U102" s="2" t="str">
        <f>IF(Tabelle_ExterneDaten_113[[#This Row],[EndOfMonthLU]]&lt;&gt;"",VLOOKUP(Tabelle_ExterneDaten_113[[#This Row],[EndOfMonthLU]],EndOfMonthLookup,2,FALSE),"")</f>
        <v/>
      </c>
    </row>
    <row r="103" spans="2:21" x14ac:dyDescent="0.25">
      <c r="B103" s="2">
        <v>17002</v>
      </c>
      <c r="C103" s="2"/>
      <c r="D103" s="2" t="s">
        <v>32</v>
      </c>
      <c r="E103" s="2" t="s">
        <v>494</v>
      </c>
      <c r="F103" s="2" t="s">
        <v>495</v>
      </c>
      <c r="G103" s="2" t="s">
        <v>358</v>
      </c>
      <c r="H103" s="2" t="s">
        <v>445</v>
      </c>
      <c r="I103" s="2" t="s">
        <v>385</v>
      </c>
      <c r="J103" s="2" t="s">
        <v>385</v>
      </c>
      <c r="K103" s="2" t="s">
        <v>449</v>
      </c>
      <c r="L103" s="2"/>
      <c r="M103" s="2"/>
      <c r="N103" s="2"/>
      <c r="O103" s="2" t="str">
        <f>IF(Tabelle_ExterneDaten_113[[#This Row],[TradeActionIdLU]]&lt;&gt;"",VLOOKUP(Tabelle_ExterneDaten_113[[#This Row],[TradeActionIdLU]],TradeActionIdLookup,2,FALSE),"")</f>
        <v/>
      </c>
      <c r="P103" s="2" t="e">
        <f>IF(Tabelle_ExterneDaten_113[[#This Row],[LegDataIdLU]]&lt;&gt;"",VLOOKUP(Tabelle_ExterneDaten_113[[#This Row],[LegDataIdLU]],LegDataIdLookup,2,FALSE),"")</f>
        <v>#N/A</v>
      </c>
      <c r="Q103" s="2" t="e">
        <f>IF(Tabelle_ExterneDaten_113[[#This Row],[CalendarLU]]&lt;&gt;"",VLOOKUP(Tabelle_ExterneDaten_113[[#This Row],[CalendarLU]],CalendarLookup,2,FALSE),"")</f>
        <v>#N/A</v>
      </c>
      <c r="R103" s="2" t="e">
        <f>IF(Tabelle_ExterneDaten_113[[#This Row],[ConventionLU]]&lt;&gt;"",VLOOKUP(Tabelle_ExterneDaten_113[[#This Row],[ConventionLU]],ConventionLookup,2,FALSE),"")</f>
        <v>#N/A</v>
      </c>
      <c r="S103" s="2" t="e">
        <f>IF(Tabelle_ExterneDaten_113[[#This Row],[TermConventionLU]]&lt;&gt;"",VLOOKUP(Tabelle_ExterneDaten_113[[#This Row],[TermConventionLU]],TermConventionLookup,2,FALSE),"")</f>
        <v>#N/A</v>
      </c>
      <c r="T103" s="2" t="e">
        <f>IF(Tabelle_ExterneDaten_113[[#This Row],[RuleNameLU]]&lt;&gt;"",VLOOKUP(Tabelle_ExterneDaten_113[[#This Row],[RuleNameLU]],RuleNameLookup,2,FALSE),"")</f>
        <v>#N/A</v>
      </c>
      <c r="U103" s="2" t="str">
        <f>IF(Tabelle_ExterneDaten_113[[#This Row],[EndOfMonthLU]]&lt;&gt;"",VLOOKUP(Tabelle_ExterneDaten_113[[#This Row],[EndOfMonthLU]],EndOfMonthLookup,2,FALSE),"")</f>
        <v/>
      </c>
    </row>
    <row r="104" spans="2:21" x14ac:dyDescent="0.25">
      <c r="B104" s="2">
        <v>17003</v>
      </c>
      <c r="C104" s="2"/>
      <c r="D104" s="2" t="s">
        <v>33</v>
      </c>
      <c r="E104" s="2" t="s">
        <v>489</v>
      </c>
      <c r="F104" s="2" t="s">
        <v>496</v>
      </c>
      <c r="G104" s="2" t="s">
        <v>358</v>
      </c>
      <c r="H104" s="2" t="s">
        <v>444</v>
      </c>
      <c r="I104" s="2" t="s">
        <v>382</v>
      </c>
      <c r="J104" s="2" t="s">
        <v>382</v>
      </c>
      <c r="K104" s="2" t="s">
        <v>449</v>
      </c>
      <c r="L104" s="2"/>
      <c r="M104" s="2"/>
      <c r="N104" s="2"/>
      <c r="O104" s="2" t="str">
        <f>IF(Tabelle_ExterneDaten_113[[#This Row],[TradeActionIdLU]]&lt;&gt;"",VLOOKUP(Tabelle_ExterneDaten_113[[#This Row],[TradeActionIdLU]],TradeActionIdLookup,2,FALSE),"")</f>
        <v/>
      </c>
      <c r="P104" s="2" t="e">
        <f>IF(Tabelle_ExterneDaten_113[[#This Row],[LegDataIdLU]]&lt;&gt;"",VLOOKUP(Tabelle_ExterneDaten_113[[#This Row],[LegDataIdLU]],LegDataIdLookup,2,FALSE),"")</f>
        <v>#N/A</v>
      </c>
      <c r="Q104" s="2" t="e">
        <f>IF(Tabelle_ExterneDaten_113[[#This Row],[CalendarLU]]&lt;&gt;"",VLOOKUP(Tabelle_ExterneDaten_113[[#This Row],[CalendarLU]],CalendarLookup,2,FALSE),"")</f>
        <v>#N/A</v>
      </c>
      <c r="R104" s="2" t="e">
        <f>IF(Tabelle_ExterneDaten_113[[#This Row],[ConventionLU]]&lt;&gt;"",VLOOKUP(Tabelle_ExterneDaten_113[[#This Row],[ConventionLU]],ConventionLookup,2,FALSE),"")</f>
        <v>#N/A</v>
      </c>
      <c r="S104" s="2" t="e">
        <f>IF(Tabelle_ExterneDaten_113[[#This Row],[TermConventionLU]]&lt;&gt;"",VLOOKUP(Tabelle_ExterneDaten_113[[#This Row],[TermConventionLU]],TermConventionLookup,2,FALSE),"")</f>
        <v>#N/A</v>
      </c>
      <c r="T104" s="2" t="e">
        <f>IF(Tabelle_ExterneDaten_113[[#This Row],[RuleNameLU]]&lt;&gt;"",VLOOKUP(Tabelle_ExterneDaten_113[[#This Row],[RuleNameLU]],RuleNameLookup,2,FALSE),"")</f>
        <v>#N/A</v>
      </c>
      <c r="U104" s="2" t="str">
        <f>IF(Tabelle_ExterneDaten_113[[#This Row],[EndOfMonthLU]]&lt;&gt;"",VLOOKUP(Tabelle_ExterneDaten_113[[#This Row],[EndOfMonthLU]],EndOfMonthLookup,2,FALSE),"")</f>
        <v/>
      </c>
    </row>
    <row r="105" spans="2:21" x14ac:dyDescent="0.25">
      <c r="B105" s="2">
        <v>17004</v>
      </c>
      <c r="C105" s="2"/>
      <c r="D105" s="2" t="s">
        <v>34</v>
      </c>
      <c r="E105" s="2" t="s">
        <v>489</v>
      </c>
      <c r="F105" s="2" t="s">
        <v>496</v>
      </c>
      <c r="G105" s="2" t="s">
        <v>358</v>
      </c>
      <c r="H105" s="2" t="s">
        <v>445</v>
      </c>
      <c r="I105" s="2" t="s">
        <v>385</v>
      </c>
      <c r="J105" s="2" t="s">
        <v>385</v>
      </c>
      <c r="K105" s="2" t="s">
        <v>449</v>
      </c>
      <c r="L105" s="2"/>
      <c r="M105" s="2"/>
      <c r="N105" s="2"/>
      <c r="O105" s="2" t="str">
        <f>IF(Tabelle_ExterneDaten_113[[#This Row],[TradeActionIdLU]]&lt;&gt;"",VLOOKUP(Tabelle_ExterneDaten_113[[#This Row],[TradeActionIdLU]],TradeActionIdLookup,2,FALSE),"")</f>
        <v/>
      </c>
      <c r="P105" s="2" t="e">
        <f>IF(Tabelle_ExterneDaten_113[[#This Row],[LegDataIdLU]]&lt;&gt;"",VLOOKUP(Tabelle_ExterneDaten_113[[#This Row],[LegDataIdLU]],LegDataIdLookup,2,FALSE),"")</f>
        <v>#N/A</v>
      </c>
      <c r="Q105" s="2" t="e">
        <f>IF(Tabelle_ExterneDaten_113[[#This Row],[CalendarLU]]&lt;&gt;"",VLOOKUP(Tabelle_ExterneDaten_113[[#This Row],[CalendarLU]],CalendarLookup,2,FALSE),"")</f>
        <v>#N/A</v>
      </c>
      <c r="R105" s="2" t="e">
        <f>IF(Tabelle_ExterneDaten_113[[#This Row],[ConventionLU]]&lt;&gt;"",VLOOKUP(Tabelle_ExterneDaten_113[[#This Row],[ConventionLU]],ConventionLookup,2,FALSE),"")</f>
        <v>#N/A</v>
      </c>
      <c r="S105" s="2" t="e">
        <f>IF(Tabelle_ExterneDaten_113[[#This Row],[TermConventionLU]]&lt;&gt;"",VLOOKUP(Tabelle_ExterneDaten_113[[#This Row],[TermConventionLU]],TermConventionLookup,2,FALSE),"")</f>
        <v>#N/A</v>
      </c>
      <c r="T105" s="2" t="e">
        <f>IF(Tabelle_ExterneDaten_113[[#This Row],[RuleNameLU]]&lt;&gt;"",VLOOKUP(Tabelle_ExterneDaten_113[[#This Row],[RuleNameLU]],RuleNameLookup,2,FALSE),"")</f>
        <v>#N/A</v>
      </c>
      <c r="U105" s="2" t="str">
        <f>IF(Tabelle_ExterneDaten_113[[#This Row],[EndOfMonthLU]]&lt;&gt;"",VLOOKUP(Tabelle_ExterneDaten_113[[#This Row],[EndOfMonthLU]],EndOfMonthLookup,2,FALSE),"")</f>
        <v/>
      </c>
    </row>
    <row r="106" spans="2:21" x14ac:dyDescent="0.25">
      <c r="B106" s="2">
        <v>18000</v>
      </c>
      <c r="C106" s="2"/>
      <c r="D106" s="2" t="s">
        <v>41</v>
      </c>
      <c r="E106" s="2" t="s">
        <v>493</v>
      </c>
      <c r="F106" s="2" t="s">
        <v>359</v>
      </c>
      <c r="G106" s="2" t="s">
        <v>358</v>
      </c>
      <c r="H106" s="2" t="s">
        <v>444</v>
      </c>
      <c r="I106" s="2" t="s">
        <v>382</v>
      </c>
      <c r="J106" s="2" t="s">
        <v>382</v>
      </c>
      <c r="K106" s="2" t="s">
        <v>449</v>
      </c>
      <c r="L106" s="2"/>
      <c r="M106" s="2"/>
      <c r="N106" s="2"/>
      <c r="O106" s="2" t="str">
        <f>IF(Tabelle_ExterneDaten_113[[#This Row],[TradeActionIdLU]]&lt;&gt;"",VLOOKUP(Tabelle_ExterneDaten_113[[#This Row],[TradeActionIdLU]],TradeActionIdLookup,2,FALSE),"")</f>
        <v/>
      </c>
      <c r="P106" s="2" t="e">
        <f>IF(Tabelle_ExterneDaten_113[[#This Row],[LegDataIdLU]]&lt;&gt;"",VLOOKUP(Tabelle_ExterneDaten_113[[#This Row],[LegDataIdLU]],LegDataIdLookup,2,FALSE),"")</f>
        <v>#N/A</v>
      </c>
      <c r="Q106" s="2" t="e">
        <f>IF(Tabelle_ExterneDaten_113[[#This Row],[CalendarLU]]&lt;&gt;"",VLOOKUP(Tabelle_ExterneDaten_113[[#This Row],[CalendarLU]],CalendarLookup,2,FALSE),"")</f>
        <v>#N/A</v>
      </c>
      <c r="R106" s="2" t="e">
        <f>IF(Tabelle_ExterneDaten_113[[#This Row],[ConventionLU]]&lt;&gt;"",VLOOKUP(Tabelle_ExterneDaten_113[[#This Row],[ConventionLU]],ConventionLookup,2,FALSE),"")</f>
        <v>#N/A</v>
      </c>
      <c r="S106" s="2" t="e">
        <f>IF(Tabelle_ExterneDaten_113[[#This Row],[TermConventionLU]]&lt;&gt;"",VLOOKUP(Tabelle_ExterneDaten_113[[#This Row],[TermConventionLU]],TermConventionLookup,2,FALSE),"")</f>
        <v>#N/A</v>
      </c>
      <c r="T106" s="2" t="e">
        <f>IF(Tabelle_ExterneDaten_113[[#This Row],[RuleNameLU]]&lt;&gt;"",VLOOKUP(Tabelle_ExterneDaten_113[[#This Row],[RuleNameLU]],RuleNameLookup,2,FALSE),"")</f>
        <v>#N/A</v>
      </c>
      <c r="U106" s="2" t="str">
        <f>IF(Tabelle_ExterneDaten_113[[#This Row],[EndOfMonthLU]]&lt;&gt;"",VLOOKUP(Tabelle_ExterneDaten_113[[#This Row],[EndOfMonthLU]],EndOfMonthLookup,2,FALSE),"")</f>
        <v/>
      </c>
    </row>
    <row r="107" spans="2:21" x14ac:dyDescent="0.25">
      <c r="B107" s="2">
        <v>18001</v>
      </c>
      <c r="C107" s="2"/>
      <c r="D107" s="2" t="s">
        <v>44</v>
      </c>
      <c r="E107" s="2" t="s">
        <v>493</v>
      </c>
      <c r="F107" s="2" t="s">
        <v>359</v>
      </c>
      <c r="G107" s="2" t="s">
        <v>461</v>
      </c>
      <c r="H107" s="2" t="s">
        <v>444</v>
      </c>
      <c r="I107" s="2" t="s">
        <v>382</v>
      </c>
      <c r="J107" s="2" t="s">
        <v>382</v>
      </c>
      <c r="K107" s="2" t="s">
        <v>449</v>
      </c>
      <c r="L107" s="2"/>
      <c r="M107" s="2"/>
      <c r="N107" s="2"/>
      <c r="O107" s="2" t="str">
        <f>IF(Tabelle_ExterneDaten_113[[#This Row],[TradeActionIdLU]]&lt;&gt;"",VLOOKUP(Tabelle_ExterneDaten_113[[#This Row],[TradeActionIdLU]],TradeActionIdLookup,2,FALSE),"")</f>
        <v/>
      </c>
      <c r="P107" s="2" t="e">
        <f>IF(Tabelle_ExterneDaten_113[[#This Row],[LegDataIdLU]]&lt;&gt;"",VLOOKUP(Tabelle_ExterneDaten_113[[#This Row],[LegDataIdLU]],LegDataIdLookup,2,FALSE),"")</f>
        <v>#N/A</v>
      </c>
      <c r="Q107" s="2" t="e">
        <f>IF(Tabelle_ExterneDaten_113[[#This Row],[CalendarLU]]&lt;&gt;"",VLOOKUP(Tabelle_ExterneDaten_113[[#This Row],[CalendarLU]],CalendarLookup,2,FALSE),"")</f>
        <v>#N/A</v>
      </c>
      <c r="R107" s="2" t="e">
        <f>IF(Tabelle_ExterneDaten_113[[#This Row],[ConventionLU]]&lt;&gt;"",VLOOKUP(Tabelle_ExterneDaten_113[[#This Row],[ConventionLU]],ConventionLookup,2,FALSE),"")</f>
        <v>#N/A</v>
      </c>
      <c r="S107" s="2" t="e">
        <f>IF(Tabelle_ExterneDaten_113[[#This Row],[TermConventionLU]]&lt;&gt;"",VLOOKUP(Tabelle_ExterneDaten_113[[#This Row],[TermConventionLU]],TermConventionLookup,2,FALSE),"")</f>
        <v>#N/A</v>
      </c>
      <c r="T107" s="2" t="e">
        <f>IF(Tabelle_ExterneDaten_113[[#This Row],[RuleNameLU]]&lt;&gt;"",VLOOKUP(Tabelle_ExterneDaten_113[[#This Row],[RuleNameLU]],RuleNameLookup,2,FALSE),"")</f>
        <v>#N/A</v>
      </c>
      <c r="U107" s="2" t="str">
        <f>IF(Tabelle_ExterneDaten_113[[#This Row],[EndOfMonthLU]]&lt;&gt;"",VLOOKUP(Tabelle_ExterneDaten_113[[#This Row],[EndOfMonthLU]],EndOfMonthLookup,2,FALSE),"")</f>
        <v/>
      </c>
    </row>
    <row r="108" spans="2:21" x14ac:dyDescent="0.25">
      <c r="B108" s="2">
        <v>18002</v>
      </c>
      <c r="C108" s="2"/>
      <c r="D108" s="2" t="s">
        <v>42</v>
      </c>
      <c r="E108" s="2" t="s">
        <v>493</v>
      </c>
      <c r="F108" s="2" t="s">
        <v>359</v>
      </c>
      <c r="G108" s="2" t="s">
        <v>358</v>
      </c>
      <c r="H108" s="2" t="s">
        <v>444</v>
      </c>
      <c r="I108" s="2" t="s">
        <v>382</v>
      </c>
      <c r="J108" s="2" t="s">
        <v>382</v>
      </c>
      <c r="K108" s="2" t="s">
        <v>449</v>
      </c>
      <c r="L108" s="2"/>
      <c r="M108" s="2"/>
      <c r="N108" s="2"/>
      <c r="O108" s="2" t="str">
        <f>IF(Tabelle_ExterneDaten_113[[#This Row],[TradeActionIdLU]]&lt;&gt;"",VLOOKUP(Tabelle_ExterneDaten_113[[#This Row],[TradeActionIdLU]],TradeActionIdLookup,2,FALSE),"")</f>
        <v/>
      </c>
      <c r="P108" s="2" t="e">
        <f>IF(Tabelle_ExterneDaten_113[[#This Row],[LegDataIdLU]]&lt;&gt;"",VLOOKUP(Tabelle_ExterneDaten_113[[#This Row],[LegDataIdLU]],LegDataIdLookup,2,FALSE),"")</f>
        <v>#N/A</v>
      </c>
      <c r="Q108" s="2" t="e">
        <f>IF(Tabelle_ExterneDaten_113[[#This Row],[CalendarLU]]&lt;&gt;"",VLOOKUP(Tabelle_ExterneDaten_113[[#This Row],[CalendarLU]],CalendarLookup,2,FALSE),"")</f>
        <v>#N/A</v>
      </c>
      <c r="R108" s="2" t="e">
        <f>IF(Tabelle_ExterneDaten_113[[#This Row],[ConventionLU]]&lt;&gt;"",VLOOKUP(Tabelle_ExterneDaten_113[[#This Row],[ConventionLU]],ConventionLookup,2,FALSE),"")</f>
        <v>#N/A</v>
      </c>
      <c r="S108" s="2" t="e">
        <f>IF(Tabelle_ExterneDaten_113[[#This Row],[TermConventionLU]]&lt;&gt;"",VLOOKUP(Tabelle_ExterneDaten_113[[#This Row],[TermConventionLU]],TermConventionLookup,2,FALSE),"")</f>
        <v>#N/A</v>
      </c>
      <c r="T108" s="2" t="e">
        <f>IF(Tabelle_ExterneDaten_113[[#This Row],[RuleNameLU]]&lt;&gt;"",VLOOKUP(Tabelle_ExterneDaten_113[[#This Row],[RuleNameLU]],RuleNameLookup,2,FALSE),"")</f>
        <v>#N/A</v>
      </c>
      <c r="U108" s="2" t="str">
        <f>IF(Tabelle_ExterneDaten_113[[#This Row],[EndOfMonthLU]]&lt;&gt;"",VLOOKUP(Tabelle_ExterneDaten_113[[#This Row],[EndOfMonthLU]],EndOfMonthLookup,2,FALSE),"")</f>
        <v/>
      </c>
    </row>
    <row r="109" spans="2:21" x14ac:dyDescent="0.25">
      <c r="B109" s="2">
        <v>18003</v>
      </c>
      <c r="C109" s="2"/>
      <c r="D109" s="2" t="s">
        <v>43</v>
      </c>
      <c r="E109" s="2" t="s">
        <v>359</v>
      </c>
      <c r="F109" s="2" t="s">
        <v>497</v>
      </c>
      <c r="G109" s="2" t="s">
        <v>461</v>
      </c>
      <c r="H109" s="2" t="s">
        <v>444</v>
      </c>
      <c r="I109" s="2" t="s">
        <v>382</v>
      </c>
      <c r="J109" s="2" t="s">
        <v>382</v>
      </c>
      <c r="K109" s="2" t="s">
        <v>449</v>
      </c>
      <c r="L109" s="2"/>
      <c r="M109" s="2"/>
      <c r="N109" s="2"/>
      <c r="O109" s="2" t="str">
        <f>IF(Tabelle_ExterneDaten_113[[#This Row],[TradeActionIdLU]]&lt;&gt;"",VLOOKUP(Tabelle_ExterneDaten_113[[#This Row],[TradeActionIdLU]],TradeActionIdLookup,2,FALSE),"")</f>
        <v/>
      </c>
      <c r="P109" s="2" t="e">
        <f>IF(Tabelle_ExterneDaten_113[[#This Row],[LegDataIdLU]]&lt;&gt;"",VLOOKUP(Tabelle_ExterneDaten_113[[#This Row],[LegDataIdLU]],LegDataIdLookup,2,FALSE),"")</f>
        <v>#N/A</v>
      </c>
      <c r="Q109" s="2" t="e">
        <f>IF(Tabelle_ExterneDaten_113[[#This Row],[CalendarLU]]&lt;&gt;"",VLOOKUP(Tabelle_ExterneDaten_113[[#This Row],[CalendarLU]],CalendarLookup,2,FALSE),"")</f>
        <v>#N/A</v>
      </c>
      <c r="R109" s="2" t="e">
        <f>IF(Tabelle_ExterneDaten_113[[#This Row],[ConventionLU]]&lt;&gt;"",VLOOKUP(Tabelle_ExterneDaten_113[[#This Row],[ConventionLU]],ConventionLookup,2,FALSE),"")</f>
        <v>#N/A</v>
      </c>
      <c r="S109" s="2" t="e">
        <f>IF(Tabelle_ExterneDaten_113[[#This Row],[TermConventionLU]]&lt;&gt;"",VLOOKUP(Tabelle_ExterneDaten_113[[#This Row],[TermConventionLU]],TermConventionLookup,2,FALSE),"")</f>
        <v>#N/A</v>
      </c>
      <c r="T109" s="2" t="e">
        <f>IF(Tabelle_ExterneDaten_113[[#This Row],[RuleNameLU]]&lt;&gt;"",VLOOKUP(Tabelle_ExterneDaten_113[[#This Row],[RuleNameLU]],RuleNameLookup,2,FALSE),"")</f>
        <v>#N/A</v>
      </c>
      <c r="U109" s="2" t="str">
        <f>IF(Tabelle_ExterneDaten_113[[#This Row],[EndOfMonthLU]]&lt;&gt;"",VLOOKUP(Tabelle_ExterneDaten_113[[#This Row],[EndOfMonthLU]],EndOfMonthLookup,2,FALSE),"")</f>
        <v/>
      </c>
    </row>
    <row r="110" spans="2:21" x14ac:dyDescent="0.25">
      <c r="B110" s="2">
        <v>18004</v>
      </c>
      <c r="C110" s="2"/>
      <c r="D110" s="2" t="s">
        <v>36</v>
      </c>
      <c r="E110" s="2" t="s">
        <v>493</v>
      </c>
      <c r="F110" s="2" t="s">
        <v>359</v>
      </c>
      <c r="G110" s="2" t="s">
        <v>358</v>
      </c>
      <c r="H110" s="2" t="s">
        <v>444</v>
      </c>
      <c r="I110" s="2" t="s">
        <v>382</v>
      </c>
      <c r="J110" s="2" t="s">
        <v>382</v>
      </c>
      <c r="K110" s="2" t="s">
        <v>449</v>
      </c>
      <c r="L110" s="2"/>
      <c r="M110" s="2"/>
      <c r="N110" s="2"/>
      <c r="O110" s="2" t="str">
        <f>IF(Tabelle_ExterneDaten_113[[#This Row],[TradeActionIdLU]]&lt;&gt;"",VLOOKUP(Tabelle_ExterneDaten_113[[#This Row],[TradeActionIdLU]],TradeActionIdLookup,2,FALSE),"")</f>
        <v/>
      </c>
      <c r="P110" s="2" t="e">
        <f>IF(Tabelle_ExterneDaten_113[[#This Row],[LegDataIdLU]]&lt;&gt;"",VLOOKUP(Tabelle_ExterneDaten_113[[#This Row],[LegDataIdLU]],LegDataIdLookup,2,FALSE),"")</f>
        <v>#N/A</v>
      </c>
      <c r="Q110" s="2" t="e">
        <f>IF(Tabelle_ExterneDaten_113[[#This Row],[CalendarLU]]&lt;&gt;"",VLOOKUP(Tabelle_ExterneDaten_113[[#This Row],[CalendarLU]],CalendarLookup,2,FALSE),"")</f>
        <v>#N/A</v>
      </c>
      <c r="R110" s="2" t="e">
        <f>IF(Tabelle_ExterneDaten_113[[#This Row],[ConventionLU]]&lt;&gt;"",VLOOKUP(Tabelle_ExterneDaten_113[[#This Row],[ConventionLU]],ConventionLookup,2,FALSE),"")</f>
        <v>#N/A</v>
      </c>
      <c r="S110" s="2" t="e">
        <f>IF(Tabelle_ExterneDaten_113[[#This Row],[TermConventionLU]]&lt;&gt;"",VLOOKUP(Tabelle_ExterneDaten_113[[#This Row],[TermConventionLU]],TermConventionLookup,2,FALSE),"")</f>
        <v>#N/A</v>
      </c>
      <c r="T110" s="2" t="e">
        <f>IF(Tabelle_ExterneDaten_113[[#This Row],[RuleNameLU]]&lt;&gt;"",VLOOKUP(Tabelle_ExterneDaten_113[[#This Row],[RuleNameLU]],RuleNameLookup,2,FALSE),"")</f>
        <v>#N/A</v>
      </c>
      <c r="U110" s="2" t="str">
        <f>IF(Tabelle_ExterneDaten_113[[#This Row],[EndOfMonthLU]]&lt;&gt;"",VLOOKUP(Tabelle_ExterneDaten_113[[#This Row],[EndOfMonthLU]],EndOfMonthLookup,2,FALSE),"")</f>
        <v/>
      </c>
    </row>
    <row r="111" spans="2:21" x14ac:dyDescent="0.25">
      <c r="B111" s="2">
        <v>18005</v>
      </c>
      <c r="C111" s="2"/>
      <c r="D111" s="2" t="s">
        <v>39</v>
      </c>
      <c r="E111" s="2" t="s">
        <v>493</v>
      </c>
      <c r="F111" s="2" t="s">
        <v>359</v>
      </c>
      <c r="G111" s="2" t="s">
        <v>358</v>
      </c>
      <c r="H111" s="2" t="s">
        <v>444</v>
      </c>
      <c r="I111" s="2" t="s">
        <v>382</v>
      </c>
      <c r="J111" s="2" t="s">
        <v>382</v>
      </c>
      <c r="K111" s="2" t="s">
        <v>449</v>
      </c>
      <c r="L111" s="2"/>
      <c r="M111" s="2"/>
      <c r="N111" s="2"/>
      <c r="O111" s="2" t="str">
        <f>IF(Tabelle_ExterneDaten_113[[#This Row],[TradeActionIdLU]]&lt;&gt;"",VLOOKUP(Tabelle_ExterneDaten_113[[#This Row],[TradeActionIdLU]],TradeActionIdLookup,2,FALSE),"")</f>
        <v/>
      </c>
      <c r="P111" s="2" t="e">
        <f>IF(Tabelle_ExterneDaten_113[[#This Row],[LegDataIdLU]]&lt;&gt;"",VLOOKUP(Tabelle_ExterneDaten_113[[#This Row],[LegDataIdLU]],LegDataIdLookup,2,FALSE),"")</f>
        <v>#N/A</v>
      </c>
      <c r="Q111" s="2" t="e">
        <f>IF(Tabelle_ExterneDaten_113[[#This Row],[CalendarLU]]&lt;&gt;"",VLOOKUP(Tabelle_ExterneDaten_113[[#This Row],[CalendarLU]],CalendarLookup,2,FALSE),"")</f>
        <v>#N/A</v>
      </c>
      <c r="R111" s="2" t="e">
        <f>IF(Tabelle_ExterneDaten_113[[#This Row],[ConventionLU]]&lt;&gt;"",VLOOKUP(Tabelle_ExterneDaten_113[[#This Row],[ConventionLU]],ConventionLookup,2,FALSE),"")</f>
        <v>#N/A</v>
      </c>
      <c r="S111" s="2" t="e">
        <f>IF(Tabelle_ExterneDaten_113[[#This Row],[TermConventionLU]]&lt;&gt;"",VLOOKUP(Tabelle_ExterneDaten_113[[#This Row],[TermConventionLU]],TermConventionLookup,2,FALSE),"")</f>
        <v>#N/A</v>
      </c>
      <c r="T111" s="2" t="e">
        <f>IF(Tabelle_ExterneDaten_113[[#This Row],[RuleNameLU]]&lt;&gt;"",VLOOKUP(Tabelle_ExterneDaten_113[[#This Row],[RuleNameLU]],RuleNameLookup,2,FALSE),"")</f>
        <v>#N/A</v>
      </c>
      <c r="U111" s="2" t="str">
        <f>IF(Tabelle_ExterneDaten_113[[#This Row],[EndOfMonthLU]]&lt;&gt;"",VLOOKUP(Tabelle_ExterneDaten_113[[#This Row],[EndOfMonthLU]],EndOfMonthLookup,2,FALSE),"")</f>
        <v/>
      </c>
    </row>
    <row r="112" spans="2:21" x14ac:dyDescent="0.25">
      <c r="B112" s="2">
        <v>18006</v>
      </c>
      <c r="C112" s="2"/>
      <c r="D112" s="2" t="s">
        <v>40</v>
      </c>
      <c r="E112" s="2" t="s">
        <v>493</v>
      </c>
      <c r="F112" s="2" t="s">
        <v>359</v>
      </c>
      <c r="G112" s="2" t="s">
        <v>358</v>
      </c>
      <c r="H112" s="2" t="s">
        <v>444</v>
      </c>
      <c r="I112" s="2" t="s">
        <v>382</v>
      </c>
      <c r="J112" s="2" t="s">
        <v>382</v>
      </c>
      <c r="K112" s="2" t="s">
        <v>449</v>
      </c>
      <c r="L112" s="2"/>
      <c r="M112" s="2"/>
      <c r="N112" s="2"/>
      <c r="O112" s="2" t="str">
        <f>IF(Tabelle_ExterneDaten_113[[#This Row],[TradeActionIdLU]]&lt;&gt;"",VLOOKUP(Tabelle_ExterneDaten_113[[#This Row],[TradeActionIdLU]],TradeActionIdLookup,2,FALSE),"")</f>
        <v/>
      </c>
      <c r="P112" s="2" t="e">
        <f>IF(Tabelle_ExterneDaten_113[[#This Row],[LegDataIdLU]]&lt;&gt;"",VLOOKUP(Tabelle_ExterneDaten_113[[#This Row],[LegDataIdLU]],LegDataIdLookup,2,FALSE),"")</f>
        <v>#N/A</v>
      </c>
      <c r="Q112" s="2" t="e">
        <f>IF(Tabelle_ExterneDaten_113[[#This Row],[CalendarLU]]&lt;&gt;"",VLOOKUP(Tabelle_ExterneDaten_113[[#This Row],[CalendarLU]],CalendarLookup,2,FALSE),"")</f>
        <v>#N/A</v>
      </c>
      <c r="R112" s="2" t="e">
        <f>IF(Tabelle_ExterneDaten_113[[#This Row],[ConventionLU]]&lt;&gt;"",VLOOKUP(Tabelle_ExterneDaten_113[[#This Row],[ConventionLU]],ConventionLookup,2,FALSE),"")</f>
        <v>#N/A</v>
      </c>
      <c r="S112" s="2" t="e">
        <f>IF(Tabelle_ExterneDaten_113[[#This Row],[TermConventionLU]]&lt;&gt;"",VLOOKUP(Tabelle_ExterneDaten_113[[#This Row],[TermConventionLU]],TermConventionLookup,2,FALSE),"")</f>
        <v>#N/A</v>
      </c>
      <c r="T112" s="2" t="e">
        <f>IF(Tabelle_ExterneDaten_113[[#This Row],[RuleNameLU]]&lt;&gt;"",VLOOKUP(Tabelle_ExterneDaten_113[[#This Row],[RuleNameLU]],RuleNameLookup,2,FALSE),"")</f>
        <v>#N/A</v>
      </c>
      <c r="U112" s="2" t="str">
        <f>IF(Tabelle_ExterneDaten_113[[#This Row],[EndOfMonthLU]]&lt;&gt;"",VLOOKUP(Tabelle_ExterneDaten_113[[#This Row],[EndOfMonthLU]],EndOfMonthLookup,2,FALSE),"")</f>
        <v/>
      </c>
    </row>
    <row r="113" spans="2:21" x14ac:dyDescent="0.25">
      <c r="B113" s="2">
        <v>18007</v>
      </c>
      <c r="C113" s="2"/>
      <c r="D113" s="2" t="s">
        <v>35</v>
      </c>
      <c r="E113" s="2" t="s">
        <v>493</v>
      </c>
      <c r="F113" s="2" t="s">
        <v>359</v>
      </c>
      <c r="G113" s="2" t="s">
        <v>358</v>
      </c>
      <c r="H113" s="2" t="s">
        <v>444</v>
      </c>
      <c r="I113" s="2" t="s">
        <v>382</v>
      </c>
      <c r="J113" s="2" t="s">
        <v>382</v>
      </c>
      <c r="K113" s="2" t="s">
        <v>449</v>
      </c>
      <c r="L113" s="2"/>
      <c r="M113" s="2"/>
      <c r="N113" s="2"/>
      <c r="O113" s="2" t="str">
        <f>IF(Tabelle_ExterneDaten_113[[#This Row],[TradeActionIdLU]]&lt;&gt;"",VLOOKUP(Tabelle_ExterneDaten_113[[#This Row],[TradeActionIdLU]],TradeActionIdLookup,2,FALSE),"")</f>
        <v/>
      </c>
      <c r="P113" s="2" t="e">
        <f>IF(Tabelle_ExterneDaten_113[[#This Row],[LegDataIdLU]]&lt;&gt;"",VLOOKUP(Tabelle_ExterneDaten_113[[#This Row],[LegDataIdLU]],LegDataIdLookup,2,FALSE),"")</f>
        <v>#N/A</v>
      </c>
      <c r="Q113" s="2" t="e">
        <f>IF(Tabelle_ExterneDaten_113[[#This Row],[CalendarLU]]&lt;&gt;"",VLOOKUP(Tabelle_ExterneDaten_113[[#This Row],[CalendarLU]],CalendarLookup,2,FALSE),"")</f>
        <v>#N/A</v>
      </c>
      <c r="R113" s="2" t="e">
        <f>IF(Tabelle_ExterneDaten_113[[#This Row],[ConventionLU]]&lt;&gt;"",VLOOKUP(Tabelle_ExterneDaten_113[[#This Row],[ConventionLU]],ConventionLookup,2,FALSE),"")</f>
        <v>#N/A</v>
      </c>
      <c r="S113" s="2" t="e">
        <f>IF(Tabelle_ExterneDaten_113[[#This Row],[TermConventionLU]]&lt;&gt;"",VLOOKUP(Tabelle_ExterneDaten_113[[#This Row],[TermConventionLU]],TermConventionLookup,2,FALSE),"")</f>
        <v>#N/A</v>
      </c>
      <c r="T113" s="2" t="e">
        <f>IF(Tabelle_ExterneDaten_113[[#This Row],[RuleNameLU]]&lt;&gt;"",VLOOKUP(Tabelle_ExterneDaten_113[[#This Row],[RuleNameLU]],RuleNameLookup,2,FALSE),"")</f>
        <v>#N/A</v>
      </c>
      <c r="U113" s="2" t="str">
        <f>IF(Tabelle_ExterneDaten_113[[#This Row],[EndOfMonthLU]]&lt;&gt;"",VLOOKUP(Tabelle_ExterneDaten_113[[#This Row],[EndOfMonthLU]],EndOfMonthLookup,2,FALSE),"")</f>
        <v/>
      </c>
    </row>
    <row r="114" spans="2:21" x14ac:dyDescent="0.25">
      <c r="B114" s="2">
        <v>18008</v>
      </c>
      <c r="C114" s="2"/>
      <c r="D114" s="2" t="s">
        <v>38</v>
      </c>
      <c r="E114" s="2" t="s">
        <v>493</v>
      </c>
      <c r="F114" s="2" t="s">
        <v>359</v>
      </c>
      <c r="G114" s="2" t="s">
        <v>461</v>
      </c>
      <c r="H114" s="2" t="s">
        <v>444</v>
      </c>
      <c r="I114" s="2" t="s">
        <v>382</v>
      </c>
      <c r="J114" s="2" t="s">
        <v>382</v>
      </c>
      <c r="K114" s="2" t="s">
        <v>449</v>
      </c>
      <c r="L114" s="2"/>
      <c r="M114" s="2"/>
      <c r="N114" s="2"/>
      <c r="O114" s="2" t="str">
        <f>IF(Tabelle_ExterneDaten_113[[#This Row],[TradeActionIdLU]]&lt;&gt;"",VLOOKUP(Tabelle_ExterneDaten_113[[#This Row],[TradeActionIdLU]],TradeActionIdLookup,2,FALSE),"")</f>
        <v/>
      </c>
      <c r="P114" s="2" t="e">
        <f>IF(Tabelle_ExterneDaten_113[[#This Row],[LegDataIdLU]]&lt;&gt;"",VLOOKUP(Tabelle_ExterneDaten_113[[#This Row],[LegDataIdLU]],LegDataIdLookup,2,FALSE),"")</f>
        <v>#N/A</v>
      </c>
      <c r="Q114" s="2" t="e">
        <f>IF(Tabelle_ExterneDaten_113[[#This Row],[CalendarLU]]&lt;&gt;"",VLOOKUP(Tabelle_ExterneDaten_113[[#This Row],[CalendarLU]],CalendarLookup,2,FALSE),"")</f>
        <v>#N/A</v>
      </c>
      <c r="R114" s="2" t="e">
        <f>IF(Tabelle_ExterneDaten_113[[#This Row],[ConventionLU]]&lt;&gt;"",VLOOKUP(Tabelle_ExterneDaten_113[[#This Row],[ConventionLU]],ConventionLookup,2,FALSE),"")</f>
        <v>#N/A</v>
      </c>
      <c r="S114" s="2" t="e">
        <f>IF(Tabelle_ExterneDaten_113[[#This Row],[TermConventionLU]]&lt;&gt;"",VLOOKUP(Tabelle_ExterneDaten_113[[#This Row],[TermConventionLU]],TermConventionLookup,2,FALSE),"")</f>
        <v>#N/A</v>
      </c>
      <c r="T114" s="2" t="e">
        <f>IF(Tabelle_ExterneDaten_113[[#This Row],[RuleNameLU]]&lt;&gt;"",VLOOKUP(Tabelle_ExterneDaten_113[[#This Row],[RuleNameLU]],RuleNameLookup,2,FALSE),"")</f>
        <v>#N/A</v>
      </c>
      <c r="U114" s="2" t="str">
        <f>IF(Tabelle_ExterneDaten_113[[#This Row],[EndOfMonthLU]]&lt;&gt;"",VLOOKUP(Tabelle_ExterneDaten_113[[#This Row],[EndOfMonthLU]],EndOfMonthLookup,2,FALSE),"")</f>
        <v/>
      </c>
    </row>
    <row r="115" spans="2:21" x14ac:dyDescent="0.25">
      <c r="B115" s="2">
        <v>18009</v>
      </c>
      <c r="C115" s="2"/>
      <c r="D115" s="2" t="s">
        <v>37</v>
      </c>
      <c r="E115" s="2" t="s">
        <v>493</v>
      </c>
      <c r="F115" s="2" t="s">
        <v>497</v>
      </c>
      <c r="G115" s="2" t="s">
        <v>358</v>
      </c>
      <c r="H115" s="2" t="s">
        <v>444</v>
      </c>
      <c r="I115" s="2" t="s">
        <v>382</v>
      </c>
      <c r="J115" s="2" t="s">
        <v>382</v>
      </c>
      <c r="K115" s="2" t="s">
        <v>449</v>
      </c>
      <c r="L115" s="2"/>
      <c r="M115" s="2"/>
      <c r="N115" s="2"/>
      <c r="O115" s="2" t="str">
        <f>IF(Tabelle_ExterneDaten_113[[#This Row],[TradeActionIdLU]]&lt;&gt;"",VLOOKUP(Tabelle_ExterneDaten_113[[#This Row],[TradeActionIdLU]],TradeActionIdLookup,2,FALSE),"")</f>
        <v/>
      </c>
      <c r="P115" s="2" t="e">
        <f>IF(Tabelle_ExterneDaten_113[[#This Row],[LegDataIdLU]]&lt;&gt;"",VLOOKUP(Tabelle_ExterneDaten_113[[#This Row],[LegDataIdLU]],LegDataIdLookup,2,FALSE),"")</f>
        <v>#N/A</v>
      </c>
      <c r="Q115" s="2" t="e">
        <f>IF(Tabelle_ExterneDaten_113[[#This Row],[CalendarLU]]&lt;&gt;"",VLOOKUP(Tabelle_ExterneDaten_113[[#This Row],[CalendarLU]],CalendarLookup,2,FALSE),"")</f>
        <v>#N/A</v>
      </c>
      <c r="R115" s="2" t="e">
        <f>IF(Tabelle_ExterneDaten_113[[#This Row],[ConventionLU]]&lt;&gt;"",VLOOKUP(Tabelle_ExterneDaten_113[[#This Row],[ConventionLU]],ConventionLookup,2,FALSE),"")</f>
        <v>#N/A</v>
      </c>
      <c r="S115" s="2" t="e">
        <f>IF(Tabelle_ExterneDaten_113[[#This Row],[TermConventionLU]]&lt;&gt;"",VLOOKUP(Tabelle_ExterneDaten_113[[#This Row],[TermConventionLU]],TermConventionLookup,2,FALSE),"")</f>
        <v>#N/A</v>
      </c>
      <c r="T115" s="2" t="e">
        <f>IF(Tabelle_ExterneDaten_113[[#This Row],[RuleNameLU]]&lt;&gt;"",VLOOKUP(Tabelle_ExterneDaten_113[[#This Row],[RuleNameLU]],RuleNameLookup,2,FALSE),"")</f>
        <v>#N/A</v>
      </c>
      <c r="U115" s="2" t="str">
        <f>IF(Tabelle_ExterneDaten_113[[#This Row],[EndOfMonthLU]]&lt;&gt;"",VLOOKUP(Tabelle_ExterneDaten_113[[#This Row],[EndOfMonthLU]],EndOfMonthLookup,2,FALSE),"")</f>
        <v/>
      </c>
    </row>
    <row r="116" spans="2:21" x14ac:dyDescent="0.25">
      <c r="B116" s="2">
        <v>20000</v>
      </c>
      <c r="C116" s="2"/>
      <c r="D116" s="2" t="s">
        <v>69</v>
      </c>
      <c r="E116" s="2" t="s">
        <v>489</v>
      </c>
      <c r="F116" s="2" t="s">
        <v>490</v>
      </c>
      <c r="G116" s="2" t="s">
        <v>474</v>
      </c>
      <c r="H116" s="2" t="s">
        <v>446</v>
      </c>
      <c r="I116" s="2" t="s">
        <v>382</v>
      </c>
      <c r="J116" s="2" t="s">
        <v>382</v>
      </c>
      <c r="K116" s="2" t="s">
        <v>448</v>
      </c>
      <c r="L116" s="2"/>
      <c r="M116" s="2"/>
      <c r="N116" s="2"/>
      <c r="O116" s="2" t="str">
        <f>IF(Tabelle_ExterneDaten_113[[#This Row],[TradeActionIdLU]]&lt;&gt;"",VLOOKUP(Tabelle_ExterneDaten_113[[#This Row],[TradeActionIdLU]],TradeActionIdLookup,2,FALSE),"")</f>
        <v/>
      </c>
      <c r="P116" s="2" t="e">
        <f>IF(Tabelle_ExterneDaten_113[[#This Row],[LegDataIdLU]]&lt;&gt;"",VLOOKUP(Tabelle_ExterneDaten_113[[#This Row],[LegDataIdLU]],LegDataIdLookup,2,FALSE),"")</f>
        <v>#N/A</v>
      </c>
      <c r="Q116" s="2" t="e">
        <f>IF(Tabelle_ExterneDaten_113[[#This Row],[CalendarLU]]&lt;&gt;"",VLOOKUP(Tabelle_ExterneDaten_113[[#This Row],[CalendarLU]],CalendarLookup,2,FALSE),"")</f>
        <v>#N/A</v>
      </c>
      <c r="R116" s="2" t="e">
        <f>IF(Tabelle_ExterneDaten_113[[#This Row],[ConventionLU]]&lt;&gt;"",VLOOKUP(Tabelle_ExterneDaten_113[[#This Row],[ConventionLU]],ConventionLookup,2,FALSE),"")</f>
        <v>#N/A</v>
      </c>
      <c r="S116" s="2" t="e">
        <f>IF(Tabelle_ExterneDaten_113[[#This Row],[TermConventionLU]]&lt;&gt;"",VLOOKUP(Tabelle_ExterneDaten_113[[#This Row],[TermConventionLU]],TermConventionLookup,2,FALSE),"")</f>
        <v>#N/A</v>
      </c>
      <c r="T116" s="2" t="e">
        <f>IF(Tabelle_ExterneDaten_113[[#This Row],[RuleNameLU]]&lt;&gt;"",VLOOKUP(Tabelle_ExterneDaten_113[[#This Row],[RuleNameLU]],RuleNameLookup,2,FALSE),"")</f>
        <v>#N/A</v>
      </c>
      <c r="U116" s="2" t="str">
        <f>IF(Tabelle_ExterneDaten_113[[#This Row],[EndOfMonthLU]]&lt;&gt;"",VLOOKUP(Tabelle_ExterneDaten_113[[#This Row],[EndOfMonthLU]],EndOfMonthLookup,2,FALSE),"")</f>
        <v/>
      </c>
    </row>
    <row r="117" spans="2:21" x14ac:dyDescent="0.25">
      <c r="B117" s="2">
        <v>22000</v>
      </c>
      <c r="C117" s="2"/>
      <c r="D117" s="2" t="s">
        <v>70</v>
      </c>
      <c r="E117" s="2" t="s">
        <v>498</v>
      </c>
      <c r="F117" s="2" t="s">
        <v>473</v>
      </c>
      <c r="G117" s="2" t="s">
        <v>358</v>
      </c>
      <c r="H117" s="2" t="s">
        <v>444</v>
      </c>
      <c r="I117" s="2" t="s">
        <v>382</v>
      </c>
      <c r="J117" s="2" t="s">
        <v>382</v>
      </c>
      <c r="K117" s="2" t="s">
        <v>449</v>
      </c>
      <c r="L117" s="2"/>
      <c r="M117" s="2"/>
      <c r="N117" s="2"/>
      <c r="O117" s="2" t="str">
        <f>IF(Tabelle_ExterneDaten_113[[#This Row],[TradeActionIdLU]]&lt;&gt;"",VLOOKUP(Tabelle_ExterneDaten_113[[#This Row],[TradeActionIdLU]],TradeActionIdLookup,2,FALSE),"")</f>
        <v/>
      </c>
      <c r="P117" s="2" t="e">
        <f>IF(Tabelle_ExterneDaten_113[[#This Row],[LegDataIdLU]]&lt;&gt;"",VLOOKUP(Tabelle_ExterneDaten_113[[#This Row],[LegDataIdLU]],LegDataIdLookup,2,FALSE),"")</f>
        <v>#N/A</v>
      </c>
      <c r="Q117" s="2" t="e">
        <f>IF(Tabelle_ExterneDaten_113[[#This Row],[CalendarLU]]&lt;&gt;"",VLOOKUP(Tabelle_ExterneDaten_113[[#This Row],[CalendarLU]],CalendarLookup,2,FALSE),"")</f>
        <v>#N/A</v>
      </c>
      <c r="R117" s="2" t="e">
        <f>IF(Tabelle_ExterneDaten_113[[#This Row],[ConventionLU]]&lt;&gt;"",VLOOKUP(Tabelle_ExterneDaten_113[[#This Row],[ConventionLU]],ConventionLookup,2,FALSE),"")</f>
        <v>#N/A</v>
      </c>
      <c r="S117" s="2" t="e">
        <f>IF(Tabelle_ExterneDaten_113[[#This Row],[TermConventionLU]]&lt;&gt;"",VLOOKUP(Tabelle_ExterneDaten_113[[#This Row],[TermConventionLU]],TermConventionLookup,2,FALSE),"")</f>
        <v>#N/A</v>
      </c>
      <c r="T117" s="2" t="e">
        <f>IF(Tabelle_ExterneDaten_113[[#This Row],[RuleNameLU]]&lt;&gt;"",VLOOKUP(Tabelle_ExterneDaten_113[[#This Row],[RuleNameLU]],RuleNameLookup,2,FALSE),"")</f>
        <v>#N/A</v>
      </c>
      <c r="U117" s="2" t="str">
        <f>IF(Tabelle_ExterneDaten_113[[#This Row],[EndOfMonthLU]]&lt;&gt;"",VLOOKUP(Tabelle_ExterneDaten_113[[#This Row],[EndOfMonthLU]],EndOfMonthLookup,2,FALSE),"")</f>
        <v/>
      </c>
    </row>
    <row r="118" spans="2:21" x14ac:dyDescent="0.25">
      <c r="B118" s="2">
        <v>22001</v>
      </c>
      <c r="C118" s="2"/>
      <c r="D118" s="2" t="s">
        <v>71</v>
      </c>
      <c r="E118" s="2" t="s">
        <v>498</v>
      </c>
      <c r="F118" s="2" t="s">
        <v>473</v>
      </c>
      <c r="G118" s="2" t="s">
        <v>461</v>
      </c>
      <c r="H118" s="2" t="s">
        <v>444</v>
      </c>
      <c r="I118" s="2" t="s">
        <v>384</v>
      </c>
      <c r="J118" s="2" t="s">
        <v>384</v>
      </c>
      <c r="K118" s="2" t="s">
        <v>449</v>
      </c>
      <c r="L118" s="2"/>
      <c r="M118" s="2"/>
      <c r="N118" s="2"/>
      <c r="O118" s="2" t="str">
        <f>IF(Tabelle_ExterneDaten_113[[#This Row],[TradeActionIdLU]]&lt;&gt;"",VLOOKUP(Tabelle_ExterneDaten_113[[#This Row],[TradeActionIdLU]],TradeActionIdLookup,2,FALSE),"")</f>
        <v/>
      </c>
      <c r="P118" s="2" t="e">
        <f>IF(Tabelle_ExterneDaten_113[[#This Row],[LegDataIdLU]]&lt;&gt;"",VLOOKUP(Tabelle_ExterneDaten_113[[#This Row],[LegDataIdLU]],LegDataIdLookup,2,FALSE),"")</f>
        <v>#N/A</v>
      </c>
      <c r="Q118" s="2" t="e">
        <f>IF(Tabelle_ExterneDaten_113[[#This Row],[CalendarLU]]&lt;&gt;"",VLOOKUP(Tabelle_ExterneDaten_113[[#This Row],[CalendarLU]],CalendarLookup,2,FALSE),"")</f>
        <v>#N/A</v>
      </c>
      <c r="R118" s="2" t="e">
        <f>IF(Tabelle_ExterneDaten_113[[#This Row],[ConventionLU]]&lt;&gt;"",VLOOKUP(Tabelle_ExterneDaten_113[[#This Row],[ConventionLU]],ConventionLookup,2,FALSE),"")</f>
        <v>#N/A</v>
      </c>
      <c r="S118" s="2" t="e">
        <f>IF(Tabelle_ExterneDaten_113[[#This Row],[TermConventionLU]]&lt;&gt;"",VLOOKUP(Tabelle_ExterneDaten_113[[#This Row],[TermConventionLU]],TermConventionLookup,2,FALSE),"")</f>
        <v>#N/A</v>
      </c>
      <c r="T118" s="2" t="e">
        <f>IF(Tabelle_ExterneDaten_113[[#This Row],[RuleNameLU]]&lt;&gt;"",VLOOKUP(Tabelle_ExterneDaten_113[[#This Row],[RuleNameLU]],RuleNameLookup,2,FALSE),"")</f>
        <v>#N/A</v>
      </c>
      <c r="U118" s="2" t="str">
        <f>IF(Tabelle_ExterneDaten_113[[#This Row],[EndOfMonthLU]]&lt;&gt;"",VLOOKUP(Tabelle_ExterneDaten_113[[#This Row],[EndOfMonthLU]],EndOfMonthLookup,2,FALSE),"")</f>
        <v/>
      </c>
    </row>
    <row r="119" spans="2:21" x14ac:dyDescent="0.25">
      <c r="B119" s="2">
        <v>23000</v>
      </c>
      <c r="C119" s="2"/>
      <c r="D119" s="2" t="s">
        <v>72</v>
      </c>
      <c r="E119" s="2" t="s">
        <v>487</v>
      </c>
      <c r="F119" s="2" t="s">
        <v>499</v>
      </c>
      <c r="G119" s="2" t="s">
        <v>474</v>
      </c>
      <c r="H119" s="2" t="s">
        <v>446</v>
      </c>
      <c r="I119" s="2" t="s">
        <v>384</v>
      </c>
      <c r="J119" s="2" t="s">
        <v>384</v>
      </c>
      <c r="K119" s="2" t="s">
        <v>447</v>
      </c>
      <c r="L119" s="2" t="s">
        <v>329</v>
      </c>
      <c r="M119" s="2"/>
      <c r="N119" s="2"/>
      <c r="O119" s="2" t="str">
        <f>IF(Tabelle_ExterneDaten_113[[#This Row],[TradeActionIdLU]]&lt;&gt;"",VLOOKUP(Tabelle_ExterneDaten_113[[#This Row],[TradeActionIdLU]],TradeActionIdLookup,2,FALSE),"")</f>
        <v/>
      </c>
      <c r="P119" s="2" t="e">
        <f>IF(Tabelle_ExterneDaten_113[[#This Row],[LegDataIdLU]]&lt;&gt;"",VLOOKUP(Tabelle_ExterneDaten_113[[#This Row],[LegDataIdLU]],LegDataIdLookup,2,FALSE),"")</f>
        <v>#N/A</v>
      </c>
      <c r="Q119" s="2" t="e">
        <f>IF(Tabelle_ExterneDaten_113[[#This Row],[CalendarLU]]&lt;&gt;"",VLOOKUP(Tabelle_ExterneDaten_113[[#This Row],[CalendarLU]],CalendarLookup,2,FALSE),"")</f>
        <v>#N/A</v>
      </c>
      <c r="R119" s="2" t="e">
        <f>IF(Tabelle_ExterneDaten_113[[#This Row],[ConventionLU]]&lt;&gt;"",VLOOKUP(Tabelle_ExterneDaten_113[[#This Row],[ConventionLU]],ConventionLookup,2,FALSE),"")</f>
        <v>#N/A</v>
      </c>
      <c r="S119" s="2" t="e">
        <f>IF(Tabelle_ExterneDaten_113[[#This Row],[TermConventionLU]]&lt;&gt;"",VLOOKUP(Tabelle_ExterneDaten_113[[#This Row],[TermConventionLU]],TermConventionLookup,2,FALSE),"")</f>
        <v>#N/A</v>
      </c>
      <c r="T119" s="2" t="e">
        <f>IF(Tabelle_ExterneDaten_113[[#This Row],[RuleNameLU]]&lt;&gt;"",VLOOKUP(Tabelle_ExterneDaten_113[[#This Row],[RuleNameLU]],RuleNameLookup,2,FALSE),"")</f>
        <v>#N/A</v>
      </c>
      <c r="U119" s="2" t="e">
        <f>IF(Tabelle_ExterneDaten_113[[#This Row],[EndOfMonthLU]]&lt;&gt;"",VLOOKUP(Tabelle_ExterneDaten_113[[#This Row],[EndOfMonthLU]],EndOfMonthLookup,2,FALSE),"")</f>
        <v>#N/A</v>
      </c>
    </row>
    <row r="120" spans="2:21" x14ac:dyDescent="0.25">
      <c r="B120" s="2">
        <v>23001</v>
      </c>
      <c r="C120" s="2"/>
      <c r="D120" s="2" t="s">
        <v>73</v>
      </c>
      <c r="E120" s="2" t="s">
        <v>487</v>
      </c>
      <c r="F120" s="2" t="s">
        <v>499</v>
      </c>
      <c r="G120" s="2" t="s">
        <v>461</v>
      </c>
      <c r="H120" s="2" t="s">
        <v>446</v>
      </c>
      <c r="I120" s="2" t="s">
        <v>384</v>
      </c>
      <c r="J120" s="2" t="s">
        <v>384</v>
      </c>
      <c r="K120" s="2" t="s">
        <v>447</v>
      </c>
      <c r="L120" s="2" t="s">
        <v>329</v>
      </c>
      <c r="M120" s="2"/>
      <c r="N120" s="2"/>
      <c r="O120" s="2" t="str">
        <f>IF(Tabelle_ExterneDaten_113[[#This Row],[TradeActionIdLU]]&lt;&gt;"",VLOOKUP(Tabelle_ExterneDaten_113[[#This Row],[TradeActionIdLU]],TradeActionIdLookup,2,FALSE),"")</f>
        <v/>
      </c>
      <c r="P120" s="2" t="e">
        <f>IF(Tabelle_ExterneDaten_113[[#This Row],[LegDataIdLU]]&lt;&gt;"",VLOOKUP(Tabelle_ExterneDaten_113[[#This Row],[LegDataIdLU]],LegDataIdLookup,2,FALSE),"")</f>
        <v>#N/A</v>
      </c>
      <c r="Q120" s="2" t="e">
        <f>IF(Tabelle_ExterneDaten_113[[#This Row],[CalendarLU]]&lt;&gt;"",VLOOKUP(Tabelle_ExterneDaten_113[[#This Row],[CalendarLU]],CalendarLookup,2,FALSE),"")</f>
        <v>#N/A</v>
      </c>
      <c r="R120" s="2" t="e">
        <f>IF(Tabelle_ExterneDaten_113[[#This Row],[ConventionLU]]&lt;&gt;"",VLOOKUP(Tabelle_ExterneDaten_113[[#This Row],[ConventionLU]],ConventionLookup,2,FALSE),"")</f>
        <v>#N/A</v>
      </c>
      <c r="S120" s="2" t="e">
        <f>IF(Tabelle_ExterneDaten_113[[#This Row],[TermConventionLU]]&lt;&gt;"",VLOOKUP(Tabelle_ExterneDaten_113[[#This Row],[TermConventionLU]],TermConventionLookup,2,FALSE),"")</f>
        <v>#N/A</v>
      </c>
      <c r="T120" s="2" t="e">
        <f>IF(Tabelle_ExterneDaten_113[[#This Row],[RuleNameLU]]&lt;&gt;"",VLOOKUP(Tabelle_ExterneDaten_113[[#This Row],[RuleNameLU]],RuleNameLookup,2,FALSE),"")</f>
        <v>#N/A</v>
      </c>
      <c r="U120" s="2" t="e">
        <f>IF(Tabelle_ExterneDaten_113[[#This Row],[EndOfMonthLU]]&lt;&gt;"",VLOOKUP(Tabelle_ExterneDaten_113[[#This Row],[EndOfMonthLU]],EndOfMonthLookup,2,FALSE),"")</f>
        <v>#N/A</v>
      </c>
    </row>
    <row r="121" spans="2:21" x14ac:dyDescent="0.25">
      <c r="B121" s="2">
        <v>23002</v>
      </c>
      <c r="C121" s="2"/>
      <c r="D121" s="2" t="s">
        <v>74</v>
      </c>
      <c r="E121" s="2" t="s">
        <v>487</v>
      </c>
      <c r="F121" s="2" t="s">
        <v>499</v>
      </c>
      <c r="G121" s="2" t="s">
        <v>474</v>
      </c>
      <c r="H121" s="2" t="s">
        <v>446</v>
      </c>
      <c r="I121" s="2" t="s">
        <v>384</v>
      </c>
      <c r="J121" s="2" t="s">
        <v>384</v>
      </c>
      <c r="K121" s="2" t="s">
        <v>447</v>
      </c>
      <c r="L121" s="2" t="s">
        <v>329</v>
      </c>
      <c r="M121" s="2"/>
      <c r="N121" s="2"/>
      <c r="O121" s="2" t="str">
        <f>IF(Tabelle_ExterneDaten_113[[#This Row],[TradeActionIdLU]]&lt;&gt;"",VLOOKUP(Tabelle_ExterneDaten_113[[#This Row],[TradeActionIdLU]],TradeActionIdLookup,2,FALSE),"")</f>
        <v/>
      </c>
      <c r="P121" s="2" t="e">
        <f>IF(Tabelle_ExterneDaten_113[[#This Row],[LegDataIdLU]]&lt;&gt;"",VLOOKUP(Tabelle_ExterneDaten_113[[#This Row],[LegDataIdLU]],LegDataIdLookup,2,FALSE),"")</f>
        <v>#N/A</v>
      </c>
      <c r="Q121" s="2" t="e">
        <f>IF(Tabelle_ExterneDaten_113[[#This Row],[CalendarLU]]&lt;&gt;"",VLOOKUP(Tabelle_ExterneDaten_113[[#This Row],[CalendarLU]],CalendarLookup,2,FALSE),"")</f>
        <v>#N/A</v>
      </c>
      <c r="R121" s="2" t="e">
        <f>IF(Tabelle_ExterneDaten_113[[#This Row],[ConventionLU]]&lt;&gt;"",VLOOKUP(Tabelle_ExterneDaten_113[[#This Row],[ConventionLU]],ConventionLookup,2,FALSE),"")</f>
        <v>#N/A</v>
      </c>
      <c r="S121" s="2" t="e">
        <f>IF(Tabelle_ExterneDaten_113[[#This Row],[TermConventionLU]]&lt;&gt;"",VLOOKUP(Tabelle_ExterneDaten_113[[#This Row],[TermConventionLU]],TermConventionLookup,2,FALSE),"")</f>
        <v>#N/A</v>
      </c>
      <c r="T121" s="2" t="e">
        <f>IF(Tabelle_ExterneDaten_113[[#This Row],[RuleNameLU]]&lt;&gt;"",VLOOKUP(Tabelle_ExterneDaten_113[[#This Row],[RuleNameLU]],RuleNameLookup,2,FALSE),"")</f>
        <v>#N/A</v>
      </c>
      <c r="U121" s="2" t="e">
        <f>IF(Tabelle_ExterneDaten_113[[#This Row],[EndOfMonthLU]]&lt;&gt;"",VLOOKUP(Tabelle_ExterneDaten_113[[#This Row],[EndOfMonthLU]],EndOfMonthLookup,2,FALSE),"")</f>
        <v>#N/A</v>
      </c>
    </row>
    <row r="122" spans="2:21" x14ac:dyDescent="0.25">
      <c r="B122" s="2">
        <v>23003</v>
      </c>
      <c r="C122" s="2"/>
      <c r="D122" s="2" t="s">
        <v>75</v>
      </c>
      <c r="E122" s="2" t="s">
        <v>487</v>
      </c>
      <c r="F122" s="2" t="s">
        <v>499</v>
      </c>
      <c r="G122" s="2" t="s">
        <v>461</v>
      </c>
      <c r="H122" s="2" t="s">
        <v>446</v>
      </c>
      <c r="I122" s="2" t="s">
        <v>384</v>
      </c>
      <c r="J122" s="2" t="s">
        <v>384</v>
      </c>
      <c r="K122" s="2" t="s">
        <v>447</v>
      </c>
      <c r="L122" s="2" t="s">
        <v>329</v>
      </c>
      <c r="M122" s="2"/>
      <c r="N122" s="2"/>
      <c r="O122" s="2" t="str">
        <f>IF(Tabelle_ExterneDaten_113[[#This Row],[TradeActionIdLU]]&lt;&gt;"",VLOOKUP(Tabelle_ExterneDaten_113[[#This Row],[TradeActionIdLU]],TradeActionIdLookup,2,FALSE),"")</f>
        <v/>
      </c>
      <c r="P122" s="2" t="e">
        <f>IF(Tabelle_ExterneDaten_113[[#This Row],[LegDataIdLU]]&lt;&gt;"",VLOOKUP(Tabelle_ExterneDaten_113[[#This Row],[LegDataIdLU]],LegDataIdLookup,2,FALSE),"")</f>
        <v>#N/A</v>
      </c>
      <c r="Q122" s="2" t="e">
        <f>IF(Tabelle_ExterneDaten_113[[#This Row],[CalendarLU]]&lt;&gt;"",VLOOKUP(Tabelle_ExterneDaten_113[[#This Row],[CalendarLU]],CalendarLookup,2,FALSE),"")</f>
        <v>#N/A</v>
      </c>
      <c r="R122" s="2" t="e">
        <f>IF(Tabelle_ExterneDaten_113[[#This Row],[ConventionLU]]&lt;&gt;"",VLOOKUP(Tabelle_ExterneDaten_113[[#This Row],[ConventionLU]],ConventionLookup,2,FALSE),"")</f>
        <v>#N/A</v>
      </c>
      <c r="S122" s="2" t="e">
        <f>IF(Tabelle_ExterneDaten_113[[#This Row],[TermConventionLU]]&lt;&gt;"",VLOOKUP(Tabelle_ExterneDaten_113[[#This Row],[TermConventionLU]],TermConventionLookup,2,FALSE),"")</f>
        <v>#N/A</v>
      </c>
      <c r="T122" s="2" t="e">
        <f>IF(Tabelle_ExterneDaten_113[[#This Row],[RuleNameLU]]&lt;&gt;"",VLOOKUP(Tabelle_ExterneDaten_113[[#This Row],[RuleNameLU]],RuleNameLookup,2,FALSE),"")</f>
        <v>#N/A</v>
      </c>
      <c r="U122" s="2" t="e">
        <f>IF(Tabelle_ExterneDaten_113[[#This Row],[EndOfMonthLU]]&lt;&gt;"",VLOOKUP(Tabelle_ExterneDaten_113[[#This Row],[EndOfMonthLU]],EndOfMonthLookup,2,FALSE),"")</f>
        <v>#N/A</v>
      </c>
    </row>
  </sheetData>
  <dataValidations count="7">
    <dataValidation type="list" allowBlank="1" showInputMessage="1" showErrorMessage="1" sqref="C2:C122" xr:uid="{8712870C-199B-4499-AEF1-1A492513BE85}">
      <formula1>OFFSET(TradeActionIdLookup,0,0,,1)</formula1>
    </dataValidation>
    <dataValidation type="list" allowBlank="1" showInputMessage="1" showErrorMessage="1" sqref="D2:D122" xr:uid="{873D07FC-A3D7-48A3-811C-591D9C124460}">
      <formula1>OFFSET(LegDataIdLookup,0,0,,1)</formula1>
    </dataValidation>
    <dataValidation type="list" allowBlank="1" showInputMessage="1" showErrorMessage="1" sqref="H2:H122" xr:uid="{B04ECE4B-0D14-4D17-8DBD-B64A41DC73A4}">
      <formula1>OFFSET(CalendarLookup,0,0,,1)</formula1>
    </dataValidation>
    <dataValidation type="list" allowBlank="1" showInputMessage="1" showErrorMessage="1" sqref="I2:I122" xr:uid="{33E27C4C-33B0-400E-91CC-3231C0C8ECED}">
      <formula1>OFFSET(ConventionLookup,0,0,,1)</formula1>
    </dataValidation>
    <dataValidation type="list" allowBlank="1" showInputMessage="1" showErrorMessage="1" sqref="J2:J122" xr:uid="{09EE6D24-D293-4600-95F4-271A6CBDF8D8}">
      <formula1>OFFSET(TermConventionLookup,0,0,,1)</formula1>
    </dataValidation>
    <dataValidation type="list" allowBlank="1" showInputMessage="1" showErrorMessage="1" sqref="K2:K122" xr:uid="{F72C2732-84B4-406B-90FB-971335953887}">
      <formula1>OFFSET(RuleNameLookup,0,0,,1)</formula1>
    </dataValidation>
    <dataValidation type="list" allowBlank="1" showInputMessage="1" showErrorMessage="1" sqref="L2:L122" xr:uid="{A965913F-2F9C-48D5-AECC-D8B0872D72BB}">
      <formula1>OFFSET(EndOfMonthLookup,0,0,,1)</formula1>
    </dataValidation>
  </dataValidations>
  <pageMargins left="0.7" right="0.7" top="0.78740157499999996" bottom="0.78740157499999996"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C0C31-5EAB-45FA-B0F0-C2DB45ADF904}">
  <dimension ref="A1:B1"/>
  <sheetViews>
    <sheetView workbookViewId="0"/>
  </sheetViews>
  <sheetFormatPr baseColWidth="10" defaultRowHeight="15" x14ac:dyDescent="0.25"/>
  <sheetData>
    <row r="1" spans="1:2" x14ac:dyDescent="0.25">
      <c r="A1" t="str">
        <f>_xll.DBListFetch(B1,"",TradeIdLookup)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T1.TradeType+':'+T1.Id TradeId, T1.Id FROM ORE.dbo.PortfolioTrades T1 ORDER BY TradeId</v>
      </c>
      <c r="B1" s="1" t="s">
        <v>139</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FAC1D-E241-4CB5-A04C-B7DC6BB253C5}">
  <dimension ref="A1:C23"/>
  <sheetViews>
    <sheetView workbookViewId="0">
      <pane xSplit="3" ySplit="1" topLeftCell="D2" activePane="bottomRight" state="frozen"/>
      <selection pane="topRight" activeCell="D1" sqref="D1"/>
      <selection pane="bottomLeft" activeCell="A2" sqref="A2"/>
      <selection pane="bottomRight" activeCell="C2" sqref="C2"/>
    </sheetView>
  </sheetViews>
  <sheetFormatPr baseColWidth="10" defaultRowHeight="15" x14ac:dyDescent="0.25"/>
  <cols>
    <col min="1" max="1" width="0.7109375" customWidth="1"/>
    <col min="2" max="2" width="22.28515625" customWidth="1"/>
    <col min="3" max="3" width="35.7109375" hidden="1" customWidth="1"/>
  </cols>
  <sheetData>
    <row r="1" spans="1:3" x14ac:dyDescent="0.25">
      <c r="A1" t="str">
        <f>_xll.DBSetQuery(A2,"",B1)</f>
        <v xml:space="preserve">Env:MSSQL, (last result:)Set OLEDB; ListObject to (bgQuery= False, ): SELECT T2.TradeType+':'+T2.Id TradeIdLU_x000D_
FROM ORE.dbo.PortfolioSwapData T1 INNER JOIN _x000D_
ORE.dbo.PortfolioTrades T2 ON T1.TradeId = T2.Id_x000D_
</v>
      </c>
      <c r="B1" s="2" t="s">
        <v>310</v>
      </c>
      <c r="C1" s="2" t="s">
        <v>317</v>
      </c>
    </row>
    <row r="2" spans="1:3" x14ac:dyDescent="0.25">
      <c r="A2" s="1" t="s">
        <v>506</v>
      </c>
      <c r="B2" s="3" t="s">
        <v>199</v>
      </c>
      <c r="C2" s="3" t="e">
        <f>IF(Tabelle_ExterneDaten_114[[#This Row],[TradeIdLU]]&lt;&gt;"",VLOOKUP(Tabelle_ExterneDaten_114[[#This Row],[TradeIdLU]],TradeIdLookup,2,FALSE),"")</f>
        <v>#N/A</v>
      </c>
    </row>
    <row r="3" spans="1:3" x14ac:dyDescent="0.25">
      <c r="B3" s="2" t="s">
        <v>201</v>
      </c>
      <c r="C3" s="2" t="e">
        <f>IF(Tabelle_ExterneDaten_114[[#This Row],[TradeIdLU]]&lt;&gt;"",VLOOKUP(Tabelle_ExterneDaten_114[[#This Row],[TradeIdLU]],TradeIdLookup,2,FALSE),"")</f>
        <v>#N/A</v>
      </c>
    </row>
    <row r="4" spans="1:3" x14ac:dyDescent="0.25">
      <c r="B4" s="2" t="s">
        <v>203</v>
      </c>
      <c r="C4" s="2" t="e">
        <f>IF(Tabelle_ExterneDaten_114[[#This Row],[TradeIdLU]]&lt;&gt;"",VLOOKUP(Tabelle_ExterneDaten_114[[#This Row],[TradeIdLU]],TradeIdLookup,2,FALSE),"")</f>
        <v>#N/A</v>
      </c>
    </row>
    <row r="5" spans="1:3" x14ac:dyDescent="0.25">
      <c r="B5" s="2" t="s">
        <v>205</v>
      </c>
      <c r="C5" s="2" t="e">
        <f>IF(Tabelle_ExterneDaten_114[[#This Row],[TradeIdLU]]&lt;&gt;"",VLOOKUP(Tabelle_ExterneDaten_114[[#This Row],[TradeIdLU]],TradeIdLookup,2,FALSE),"")</f>
        <v>#N/A</v>
      </c>
    </row>
    <row r="6" spans="1:3" x14ac:dyDescent="0.25">
      <c r="B6" s="2" t="s">
        <v>207</v>
      </c>
      <c r="C6" s="2" t="e">
        <f>IF(Tabelle_ExterneDaten_114[[#This Row],[TradeIdLU]]&lt;&gt;"",VLOOKUP(Tabelle_ExterneDaten_114[[#This Row],[TradeIdLU]],TradeIdLookup,2,FALSE),"")</f>
        <v>#N/A</v>
      </c>
    </row>
    <row r="7" spans="1:3" x14ac:dyDescent="0.25">
      <c r="B7" s="2" t="s">
        <v>209</v>
      </c>
      <c r="C7" s="2" t="e">
        <f>IF(Tabelle_ExterneDaten_114[[#This Row],[TradeIdLU]]&lt;&gt;"",VLOOKUP(Tabelle_ExterneDaten_114[[#This Row],[TradeIdLU]],TradeIdLookup,2,FALSE),"")</f>
        <v>#N/A</v>
      </c>
    </row>
    <row r="8" spans="1:3" x14ac:dyDescent="0.25">
      <c r="B8" s="2" t="s">
        <v>211</v>
      </c>
      <c r="C8" s="2" t="e">
        <f>IF(Tabelle_ExterneDaten_114[[#This Row],[TradeIdLU]]&lt;&gt;"",VLOOKUP(Tabelle_ExterneDaten_114[[#This Row],[TradeIdLU]],TradeIdLookup,2,FALSE),"")</f>
        <v>#N/A</v>
      </c>
    </row>
    <row r="9" spans="1:3" x14ac:dyDescent="0.25">
      <c r="B9" s="2" t="s">
        <v>213</v>
      </c>
      <c r="C9" s="2" t="e">
        <f>IF(Tabelle_ExterneDaten_114[[#This Row],[TradeIdLU]]&lt;&gt;"",VLOOKUP(Tabelle_ExterneDaten_114[[#This Row],[TradeIdLU]],TradeIdLookup,2,FALSE),"")</f>
        <v>#N/A</v>
      </c>
    </row>
    <row r="10" spans="1:3" x14ac:dyDescent="0.25">
      <c r="B10" s="2" t="s">
        <v>215</v>
      </c>
      <c r="C10" s="2" t="e">
        <f>IF(Tabelle_ExterneDaten_114[[#This Row],[TradeIdLU]]&lt;&gt;"",VLOOKUP(Tabelle_ExterneDaten_114[[#This Row],[TradeIdLU]],TradeIdLookup,2,FALSE),"")</f>
        <v>#N/A</v>
      </c>
    </row>
    <row r="11" spans="1:3" x14ac:dyDescent="0.25">
      <c r="B11" s="2" t="s">
        <v>217</v>
      </c>
      <c r="C11" s="2" t="e">
        <f>IF(Tabelle_ExterneDaten_114[[#This Row],[TradeIdLU]]&lt;&gt;"",VLOOKUP(Tabelle_ExterneDaten_114[[#This Row],[TradeIdLU]],TradeIdLookup,2,FALSE),"")</f>
        <v>#N/A</v>
      </c>
    </row>
    <row r="12" spans="1:3" x14ac:dyDescent="0.25">
      <c r="B12" s="2" t="s">
        <v>219</v>
      </c>
      <c r="C12" s="2" t="e">
        <f>IF(Tabelle_ExterneDaten_114[[#This Row],[TradeIdLU]]&lt;&gt;"",VLOOKUP(Tabelle_ExterneDaten_114[[#This Row],[TradeIdLU]],TradeIdLookup,2,FALSE),"")</f>
        <v>#N/A</v>
      </c>
    </row>
    <row r="13" spans="1:3" x14ac:dyDescent="0.25">
      <c r="B13" s="2" t="s">
        <v>221</v>
      </c>
      <c r="C13" s="2" t="e">
        <f>IF(Tabelle_ExterneDaten_114[[#This Row],[TradeIdLU]]&lt;&gt;"",VLOOKUP(Tabelle_ExterneDaten_114[[#This Row],[TradeIdLU]],TradeIdLookup,2,FALSE),"")</f>
        <v>#N/A</v>
      </c>
    </row>
    <row r="14" spans="1:3" x14ac:dyDescent="0.25">
      <c r="B14" s="2" t="s">
        <v>223</v>
      </c>
      <c r="C14" s="2" t="e">
        <f>IF(Tabelle_ExterneDaten_114[[#This Row],[TradeIdLU]]&lt;&gt;"",VLOOKUP(Tabelle_ExterneDaten_114[[#This Row],[TradeIdLU]],TradeIdLookup,2,FALSE),"")</f>
        <v>#N/A</v>
      </c>
    </row>
    <row r="15" spans="1:3" x14ac:dyDescent="0.25">
      <c r="B15" s="2" t="s">
        <v>225</v>
      </c>
      <c r="C15" s="2" t="e">
        <f>IF(Tabelle_ExterneDaten_114[[#This Row],[TradeIdLU]]&lt;&gt;"",VLOOKUP(Tabelle_ExterneDaten_114[[#This Row],[TradeIdLU]],TradeIdLookup,2,FALSE),"")</f>
        <v>#N/A</v>
      </c>
    </row>
    <row r="16" spans="1:3" x14ac:dyDescent="0.25">
      <c r="B16" s="2" t="s">
        <v>227</v>
      </c>
      <c r="C16" s="2" t="e">
        <f>IF(Tabelle_ExterneDaten_114[[#This Row],[TradeIdLU]]&lt;&gt;"",VLOOKUP(Tabelle_ExterneDaten_114[[#This Row],[TradeIdLU]],TradeIdLookup,2,FALSE),"")</f>
        <v>#N/A</v>
      </c>
    </row>
    <row r="17" spans="2:3" x14ac:dyDescent="0.25">
      <c r="B17" s="2" t="s">
        <v>229</v>
      </c>
      <c r="C17" s="2" t="e">
        <f>IF(Tabelle_ExterneDaten_114[[#This Row],[TradeIdLU]]&lt;&gt;"",VLOOKUP(Tabelle_ExterneDaten_114[[#This Row],[TradeIdLU]],TradeIdLookup,2,FALSE),"")</f>
        <v>#N/A</v>
      </c>
    </row>
    <row r="18" spans="2:3" x14ac:dyDescent="0.25">
      <c r="B18" s="2" t="s">
        <v>231</v>
      </c>
      <c r="C18" s="2" t="e">
        <f>IF(Tabelle_ExterneDaten_114[[#This Row],[TradeIdLU]]&lt;&gt;"",VLOOKUP(Tabelle_ExterneDaten_114[[#This Row],[TradeIdLU]],TradeIdLookup,2,FALSE),"")</f>
        <v>#N/A</v>
      </c>
    </row>
    <row r="19" spans="2:3" x14ac:dyDescent="0.25">
      <c r="B19" s="2" t="s">
        <v>233</v>
      </c>
      <c r="C19" s="2" t="e">
        <f>IF(Tabelle_ExterneDaten_114[[#This Row],[TradeIdLU]]&lt;&gt;"",VLOOKUP(Tabelle_ExterneDaten_114[[#This Row],[TradeIdLU]],TradeIdLookup,2,FALSE),"")</f>
        <v>#N/A</v>
      </c>
    </row>
    <row r="20" spans="2:3" x14ac:dyDescent="0.25">
      <c r="B20" s="2" t="s">
        <v>235</v>
      </c>
      <c r="C20" s="2" t="e">
        <f>IF(Tabelle_ExterneDaten_114[[#This Row],[TradeIdLU]]&lt;&gt;"",VLOOKUP(Tabelle_ExterneDaten_114[[#This Row],[TradeIdLU]],TradeIdLookup,2,FALSE),"")</f>
        <v>#N/A</v>
      </c>
    </row>
    <row r="21" spans="2:3" x14ac:dyDescent="0.25">
      <c r="B21" s="2" t="s">
        <v>237</v>
      </c>
      <c r="C21" s="2" t="e">
        <f>IF(Tabelle_ExterneDaten_114[[#This Row],[TradeIdLU]]&lt;&gt;"",VLOOKUP(Tabelle_ExterneDaten_114[[#This Row],[TradeIdLU]],TradeIdLookup,2,FALSE),"")</f>
        <v>#N/A</v>
      </c>
    </row>
    <row r="22" spans="2:3" x14ac:dyDescent="0.25">
      <c r="B22" s="2" t="s">
        <v>239</v>
      </c>
      <c r="C22" s="2" t="e">
        <f>IF(Tabelle_ExterneDaten_114[[#This Row],[TradeIdLU]]&lt;&gt;"",VLOOKUP(Tabelle_ExterneDaten_114[[#This Row],[TradeIdLU]],TradeIdLookup,2,FALSE),"")</f>
        <v>#N/A</v>
      </c>
    </row>
    <row r="23" spans="2:3" x14ac:dyDescent="0.25">
      <c r="B23" s="2" t="s">
        <v>241</v>
      </c>
      <c r="C23" s="2" t="e">
        <f>IF(Tabelle_ExterneDaten_114[[#This Row],[TradeIdLU]]&lt;&gt;"",VLOOKUP(Tabelle_ExterneDaten_114[[#This Row],[TradeIdLU]],TradeIdLookup,2,FALSE),"")</f>
        <v>#N/A</v>
      </c>
    </row>
  </sheetData>
  <dataValidations count="1">
    <dataValidation type="list" allowBlank="1" showInputMessage="1" showErrorMessage="1" sqref="B2:C23" xr:uid="{2EAB3AA9-881F-4222-9F13-C2FE825315DE}">
      <formula1>OFFSET(TradeIdLookup,0,0,,1)</formula1>
    </dataValidation>
  </dataValidations>
  <pageMargins left="0.7" right="0.7" top="0.78740157499999996" bottom="0.78740157499999996"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145BD-13A9-4C1A-AB81-607BBD76C68F}">
  <dimension ref="A1:N1"/>
  <sheetViews>
    <sheetView workbookViewId="0"/>
  </sheetViews>
  <sheetFormatPr baseColWidth="10" defaultRowHeight="15" x14ac:dyDescent="0.25"/>
  <sheetData>
    <row r="1" spans="1:14" x14ac:dyDescent="0.25">
      <c r="A1" t="str">
        <f>_xll.DBListFetch(B1,"",TradeIdLookup)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T1.TradeType+':'+T1.Id TradeId, T1.Id FROM ORE.dbo.PortfolioTrades T1 ORDER BY TradeId</v>
      </c>
      <c r="B1" s="1" t="s">
        <v>139</v>
      </c>
      <c r="C1" t="str">
        <f>_xll.DBListFetch(D1,"",OptionDataLongShortLookup)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OptionDataLongShort,T1.value FROM ORE.dbo.TypesLongShort T1 ORDER BY value</v>
      </c>
      <c r="D1" s="1" t="s">
        <v>507</v>
      </c>
      <c r="E1" t="str">
        <f>_xll.DBListFetch(F1,"",OptionDataOptionTypeLookup)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OptionDataOptionType,T1.value FROM ORE.dbo.TypesOptionType T1 ORDER BY value</v>
      </c>
      <c r="F1" s="1" t="s">
        <v>508</v>
      </c>
      <c r="G1" t="str">
        <f>_xll.DBListFetch(H1,"",OptionDataStyleLookup)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OptionDataStyle,T1.value FROM ORE.dbo.TypesOptionStyle T1 ORDER BY value</v>
      </c>
      <c r="H1" s="1" t="s">
        <v>509</v>
      </c>
      <c r="I1" t="str">
        <f>_xll.DBListFetch(J1,"",OptionDataSettlementLookup)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OptionDataSettlement,T1.value FROM ORE.dbo.TypesOptionSettlement T1 ORDER BY value</v>
      </c>
      <c r="J1" s="1" t="s">
        <v>325</v>
      </c>
      <c r="K1" t="str">
        <f>_xll.DBListFetch(L1,"",OptionDataPayOffAtExpiryLookup)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OptionDataPayOffAtExpiry,T1.value FROM ORE.dbo.TypesBool T1 ORDER BY value</v>
      </c>
      <c r="L1" s="1" t="s">
        <v>326</v>
      </c>
      <c r="M1" t="str">
        <f>_xll.DBListFetch(N1,"",OptionDataPremiumCurrencyLookup)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OptionDataPremiumCurrency,T1.value FROM ORE.dbo.TypesCurrencyCode T1 ORDER BY value</v>
      </c>
      <c r="N1" s="1" t="s">
        <v>510</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48DA1-29E6-4766-9DC7-8B6799F0E68B}">
  <dimension ref="A1:Q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1" max="11" width="35.7109375" hidden="1" customWidth="1"/>
    <col min="12" max="17" width="0" hidden="1" customWidth="1"/>
  </cols>
  <sheetData>
    <row r="1" spans="1:17" x14ac:dyDescent="0.25">
      <c r="A1" t="str">
        <f>_xll.DBSetQuery(A2,"",B1)</f>
        <v xml:space="preserve">Env:MSSQL, (last result:)Set OLEDB; ListObject to (bgQuery= False, ): SELECT T2.TradeType+':'+T2.Id TradeIdLU, T3.value OptionDataLongShortLU, T4.value OptionDataOptionTypeLU, T5.value OptionDataStyleLU, T6.value OptionDataSettlementLU, T7.value OptionDataPayOffAtExpiryLU, T1.OptionDataPremiumAmount, T9.value OptionDataPremiumCurrencyLU, T1.OptionDataPremiumPayDate_x000D_
FROM ORE.dbo.PortfolioSwaptionData T1 INNER JOIN _x000D_
ORE.dbo.PortfolioTrades T2 ON T1.TradeId = T2.Id INNER JOIN _x000D_
ORE.dbo.TypesLongShort T3 ON T1.OptionDataLongShort = T3.value INNER JOIN _x000D_
ORE.dbo.TypesOptionType T4 ON T1.OptionDataOptionType = T4.value INNER JOIN _x000D_
ORE.dbo.TypesOptionStyle T5 ON T1.OptionDataStyle = T5.value INNER JOIN _x000D_
ORE.dbo.TypesOptionSettlement T6 ON T1.OptionDataSettlement = T6.value INNER JOIN _x000D_
ORE.dbo.TypesBool T7 ON T1.OptionDataPayOffAtExpiry = T7.value INNER JOIN _x000D_
ORE.dbo.TypesCurrencyCode T9 ON T1.OptionDataPremiumCurrency = T9.value_x000D_
</v>
      </c>
      <c r="B1" s="2" t="s">
        <v>310</v>
      </c>
      <c r="C1" s="2" t="s">
        <v>331</v>
      </c>
      <c r="D1" s="2" t="s">
        <v>332</v>
      </c>
      <c r="E1" s="2" t="s">
        <v>333</v>
      </c>
      <c r="F1" s="2" t="s">
        <v>334</v>
      </c>
      <c r="G1" s="2" t="s">
        <v>335</v>
      </c>
      <c r="H1" s="2" t="s">
        <v>336</v>
      </c>
      <c r="I1" s="2" t="s">
        <v>337</v>
      </c>
      <c r="J1" s="2" t="s">
        <v>338</v>
      </c>
      <c r="K1" s="2" t="s">
        <v>317</v>
      </c>
      <c r="L1" s="2" t="s">
        <v>339</v>
      </c>
      <c r="M1" s="2" t="s">
        <v>340</v>
      </c>
      <c r="N1" s="2" t="s">
        <v>341</v>
      </c>
      <c r="O1" s="2" t="s">
        <v>342</v>
      </c>
      <c r="P1" s="2" t="s">
        <v>343</v>
      </c>
      <c r="Q1" s="2" t="s">
        <v>344</v>
      </c>
    </row>
    <row r="2" spans="1:17" x14ac:dyDescent="0.25">
      <c r="A2" s="1" t="s">
        <v>511</v>
      </c>
      <c r="B2" s="3"/>
      <c r="C2" s="3"/>
      <c r="D2" s="3"/>
      <c r="E2" s="3"/>
      <c r="F2" s="3"/>
      <c r="G2" s="3"/>
      <c r="H2" s="3"/>
      <c r="I2" s="3"/>
      <c r="J2" s="3"/>
      <c r="K2" s="3"/>
      <c r="L2" s="3"/>
      <c r="M2" s="3"/>
      <c r="N2" s="3"/>
      <c r="O2" s="3"/>
      <c r="P2" s="3"/>
      <c r="Q2" s="3"/>
    </row>
  </sheetData>
  <dataValidations count="7">
    <dataValidation type="list" allowBlank="1" showInputMessage="1" showErrorMessage="1" sqref="B2" xr:uid="{9D756BA3-AC6E-4C18-9014-5534549F6057}">
      <formula1>OFFSET(TradeIdLookup,0,0,,1)</formula1>
    </dataValidation>
    <dataValidation type="list" allowBlank="1" showInputMessage="1" showErrorMessage="1" sqref="C2" xr:uid="{32941DFB-EA3A-4CD9-9272-71F2E713658D}">
      <formula1>OFFSET(OptionDataLongShortLookup,0,0,,1)</formula1>
    </dataValidation>
    <dataValidation type="list" allowBlank="1" showInputMessage="1" showErrorMessage="1" sqref="D2" xr:uid="{5371101E-61FB-4E46-AEB2-AC74D1079C80}">
      <formula1>OFFSET(OptionDataOptionTypeLookup,0,0,,1)</formula1>
    </dataValidation>
    <dataValidation type="list" allowBlank="1" showInputMessage="1" showErrorMessage="1" sqref="E2" xr:uid="{03A85721-459E-4291-A068-CAD8592BBC88}">
      <formula1>OFFSET(OptionDataStyleLookup,0,0,,1)</formula1>
    </dataValidation>
    <dataValidation type="list" allowBlank="1" showInputMessage="1" showErrorMessage="1" sqref="F2" xr:uid="{CC483665-6BAA-42AB-90EA-003FED7BC753}">
      <formula1>OFFSET(OptionDataSettlementLookup,0,0,,1)</formula1>
    </dataValidation>
    <dataValidation type="list" allowBlank="1" showInputMessage="1" showErrorMessage="1" sqref="G2" xr:uid="{3DFBBFCE-293C-4123-B845-F37E6C0C0C7B}">
      <formula1>OFFSET(OptionDataPayOffAtExpiryLookup,0,0,,1)</formula1>
    </dataValidation>
    <dataValidation type="list" allowBlank="1" showInputMessage="1" showErrorMessage="1" sqref="I2" xr:uid="{2A270E3E-C203-40A6-B98C-C64228E83D88}">
      <formula1>OFFSET(OptionDataPremiumCurrencyLookup,0,0,,1)</formula1>
    </dataValidation>
  </dataValidations>
  <pageMargins left="0.7" right="0.7" top="0.78740157499999996" bottom="0.78740157499999996"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A13FB-1D02-4007-8C88-C74F0750350C}">
  <dimension ref="A1:B1"/>
  <sheetViews>
    <sheetView workbookViewId="0"/>
  </sheetViews>
  <sheetFormatPr baseColWidth="10" defaultRowHeight="15" x14ac:dyDescent="0.25"/>
  <sheetData>
    <row r="1" spans="1:2" x14ac:dyDescent="0.25">
      <c r="A1" t="str">
        <f>_xll.DBListFetch(B1,"",TradeIdLookup)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Id+':'+TradeType+','+isnull(EnvelopeNettingSetId,'') TradeId,Id FROM ORE.dbo.PortfolioTrades ORDER BY Id</v>
      </c>
      <c r="B1" s="1" t="s">
        <v>512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38E54-6B58-448B-9DDB-572FCE1E6F25}">
  <dimension ref="A1:B1"/>
  <sheetViews>
    <sheetView workbookViewId="0"/>
  </sheetViews>
  <sheetFormatPr baseColWidth="10" defaultRowHeight="15" x14ac:dyDescent="0.25"/>
  <sheetData>
    <row r="1" spans="1:2" x14ac:dyDescent="0.25">
      <c r="A1" t="str">
        <f>_xll.DBListFetch(B1,"",LegDataIdLookup)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'Trade:'+TradeId+'/'+LegType+'/'+Currency+'/'+convert(varchar,Id) LegDataId,Id FROM ORE.dbo.PortfolioLegData ORDER BY TradeId</v>
      </c>
      <c r="B1" s="1" t="s">
        <v>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FF78F-6E3D-4458-B56F-99A5DE1EC21A}">
  <dimension ref="A1:D2"/>
  <sheetViews>
    <sheetView workbookViewId="0">
      <pane ySplit="1" topLeftCell="A2" activePane="bottomLeft" state="frozen"/>
      <selection pane="bottomLeft" activeCell="A2" sqref="A2:XFD2"/>
    </sheetView>
  </sheetViews>
  <sheetFormatPr baseColWidth="10" defaultRowHeight="15" x14ac:dyDescent="0.25"/>
  <cols>
    <col min="1" max="1" width="0.7109375" customWidth="1"/>
    <col min="4" max="4" width="35.7109375" hidden="1" customWidth="1"/>
  </cols>
  <sheetData>
    <row r="1" spans="1:4" x14ac:dyDescent="0.25">
      <c r="A1" t="str">
        <f>_xll.DBSetQuery(A2,"",B1)</f>
        <v>Env:MSSQL, (last result:)Set OLEDB; ListObject to (bgQuery= False, ): SELECT Id+':'+TradeType+','+isnull(EnvelopeNettingSetId,'') TradeIdLU, T1.GroupingId_x000D_
FROM ORE.dbo.PortfolioTradeGroupingIds T1 INNER JOIN _x000D_
ORE.dbo.PortfolioTrades T2 ON T1.TradeId = T2.Id_x000D_
ORDER BY 1 ASC, 2 ASC</v>
      </c>
      <c r="B1" s="2" t="s">
        <v>310</v>
      </c>
      <c r="C1" s="2" t="s">
        <v>514</v>
      </c>
      <c r="D1" s="2" t="s">
        <v>317</v>
      </c>
    </row>
    <row r="2" spans="1:4" x14ac:dyDescent="0.25">
      <c r="A2" s="1" t="s">
        <v>513</v>
      </c>
      <c r="B2" s="3"/>
      <c r="C2" s="3"/>
      <c r="D2" s="3"/>
    </row>
  </sheetData>
  <dataValidations count="1">
    <dataValidation type="list" allowBlank="1" showInputMessage="1" showErrorMessage="1" sqref="B2" xr:uid="{2CE2CA19-D98C-4F11-89E6-9EE9BD83736B}">
      <formula1>OFFSET(TradeIdLookup,0,0,,1)</formula1>
    </dataValidation>
  </dataValidations>
  <pageMargins left="0.7" right="0.7" top="0.78740157499999996" bottom="0.78740157499999996"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DD5F1-9225-465A-806C-C8AC85529F24}">
  <dimension ref="A1:F1"/>
  <sheetViews>
    <sheetView workbookViewId="0"/>
  </sheetViews>
  <sheetFormatPr baseColWidth="10" defaultRowHeight="15" x14ac:dyDescent="0.25"/>
  <sheetData>
    <row r="1" spans="1:6" x14ac:dyDescent="0.25">
      <c r="A1" t="str">
        <f>_xll.DBListFetch(B1,"",TradeTypeLookup)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TradeType,T1.value FROM ORE.dbo.TypesOreTradeType T1 ORDER BY value</v>
      </c>
      <c r="B1" s="1" t="s">
        <v>515</v>
      </c>
      <c r="C1" t="str">
        <f>_xll.DBListFetch(D1,"",EnvelopeCounterPartyLookup)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T1.value EnvelopeCounterParty,T1.value FROM ORE.dbo.TypesParties T1 ORDER BY value</v>
      </c>
      <c r="D1" s="1" t="s">
        <v>516</v>
      </c>
      <c r="E1" t="str">
        <f>_xll.DBListFetch(F1,"",EnvelopeNettingSetIdLookup)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Counterparty+':'+NettingSetId EnvelopeNettingSetId,NettingSetId FROM ORE.dbo.NettingSet ORDER BY Counterparty</v>
      </c>
      <c r="F1" s="1" t="s">
        <v>517</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7A78-0B9E-4667-9981-2F53081F276D}">
  <dimension ref="A1:I93"/>
  <sheetViews>
    <sheetView workbookViewId="0">
      <pane xSplit="2" ySplit="1" topLeftCell="C2" activePane="bottomRight" state="frozen"/>
      <selection pane="topRight" activeCell="C1" sqref="C1"/>
      <selection pane="bottomLeft" activeCell="A2" sqref="A2"/>
      <selection pane="bottomRight" activeCell="K6" sqref="K6"/>
    </sheetView>
  </sheetViews>
  <sheetFormatPr baseColWidth="10" defaultRowHeight="15" x14ac:dyDescent="0.25"/>
  <cols>
    <col min="1" max="1" width="0.7109375" customWidth="1"/>
    <col min="2" max="2" width="32.140625" customWidth="1"/>
    <col min="3" max="3" width="22.5703125" bestFit="1" customWidth="1"/>
    <col min="4" max="4" width="21" customWidth="1"/>
    <col min="5" max="5" width="20.7109375" customWidth="1"/>
    <col min="7" max="7" width="35.7109375" hidden="1" customWidth="1"/>
    <col min="8" max="9" width="0" hidden="1" customWidth="1"/>
  </cols>
  <sheetData>
    <row r="1" spans="1:9" x14ac:dyDescent="0.25">
      <c r="A1" t="str">
        <f>_xll.DBSetQuery(A2,"",B1)</f>
        <v xml:space="preserve">Env:MSSQL, (last result:)Set OLEDB; ListObject to (bgQuery= False, ): SELECT T1.Id, T3.value TradeTypeLU, T4.value EnvelopeCounterPartyLU, Counterparty+':'+NettingSetId EnvelopeNettingSetIdLU, T1.AddFieldsAdditionalId_x000D_
FROM ORE.dbo.PortfolioTrades T1 INNER JOIN _x000D_
ORE.dbo.TypesOreTradeType T3 ON T1.TradeType = T3.value INNER JOIN _x000D_
ORE.dbo.TypesParties T4 ON T1.EnvelopeCounterParty = T4.value LEFT JOIN _x000D_
ORE.dbo.NettingSet T5 ON T1.EnvelopeNettingSetId = T5.NettingSetId_x000D_
</v>
      </c>
      <c r="B1" s="2" t="s">
        <v>400</v>
      </c>
      <c r="C1" s="2" t="s">
        <v>549</v>
      </c>
      <c r="D1" s="2" t="s">
        <v>550</v>
      </c>
      <c r="E1" s="2" t="s">
        <v>551</v>
      </c>
      <c r="F1" s="2" t="s">
        <v>552</v>
      </c>
      <c r="G1" s="2" t="s">
        <v>553</v>
      </c>
      <c r="H1" s="2" t="s">
        <v>554</v>
      </c>
      <c r="I1" s="2" t="s">
        <v>555</v>
      </c>
    </row>
    <row r="2" spans="1:9" x14ac:dyDescent="0.25">
      <c r="A2" s="1" t="s">
        <v>518</v>
      </c>
      <c r="B2" s="3" t="s">
        <v>200</v>
      </c>
      <c r="C2" s="3" t="s">
        <v>527</v>
      </c>
      <c r="D2" s="3" t="s">
        <v>529</v>
      </c>
      <c r="E2" s="3" t="s">
        <v>532</v>
      </c>
      <c r="F2" s="3"/>
      <c r="G2" s="3" t="e">
        <f>IF(Tabelle_ExterneDaten_117[[#This Row],[TradeTypeLU]]&lt;&gt;"",VLOOKUP(Tabelle_ExterneDaten_117[[#This Row],[TradeTypeLU]],TradeTypeLookup,2,FALSE),"")</f>
        <v>#N/A</v>
      </c>
      <c r="H2" s="3" t="e">
        <f>IF(Tabelle_ExterneDaten_117[[#This Row],[EnvelopeCounterPartyLU]]&lt;&gt;"",VLOOKUP(Tabelle_ExterneDaten_117[[#This Row],[EnvelopeCounterPartyLU]],EnvelopeCounterPartyLookup,2,FALSE),"")</f>
        <v>#N/A</v>
      </c>
      <c r="I2" s="3" t="e">
        <f>IF(Tabelle_ExterneDaten_117[[#This Row],[EnvelopeNettingSetIdLU]]&lt;&gt;"",VLOOKUP(Tabelle_ExterneDaten_117[[#This Row],[EnvelopeNettingSetIdLU]],EnvelopeNettingSetIdLookup,2,FALSE),"")</f>
        <v>#N/A</v>
      </c>
    </row>
    <row r="3" spans="1:9" x14ac:dyDescent="0.25">
      <c r="B3" s="2" t="s">
        <v>202</v>
      </c>
      <c r="C3" s="2" t="s">
        <v>527</v>
      </c>
      <c r="D3" s="2" t="s">
        <v>529</v>
      </c>
      <c r="E3" s="2" t="s">
        <v>532</v>
      </c>
      <c r="F3" s="2"/>
      <c r="G3" s="2" t="e">
        <f>IF(Tabelle_ExterneDaten_117[[#This Row],[TradeTypeLU]]&lt;&gt;"",VLOOKUP(Tabelle_ExterneDaten_117[[#This Row],[TradeTypeLU]],TradeTypeLookup,2,FALSE),"")</f>
        <v>#N/A</v>
      </c>
      <c r="H3" s="2" t="e">
        <f>IF(Tabelle_ExterneDaten_117[[#This Row],[EnvelopeCounterPartyLU]]&lt;&gt;"",VLOOKUP(Tabelle_ExterneDaten_117[[#This Row],[EnvelopeCounterPartyLU]],EnvelopeCounterPartyLookup,2,FALSE),"")</f>
        <v>#N/A</v>
      </c>
      <c r="I3" s="2" t="e">
        <f>IF(Tabelle_ExterneDaten_117[[#This Row],[EnvelopeNettingSetIdLU]]&lt;&gt;"",VLOOKUP(Tabelle_ExterneDaten_117[[#This Row],[EnvelopeNettingSetIdLU]],EnvelopeNettingSetIdLookup,2,FALSE),"")</f>
        <v>#N/A</v>
      </c>
    </row>
    <row r="4" spans="1:9" x14ac:dyDescent="0.25">
      <c r="B4" s="2" t="s">
        <v>204</v>
      </c>
      <c r="C4" s="2" t="s">
        <v>527</v>
      </c>
      <c r="D4" s="2" t="s">
        <v>529</v>
      </c>
      <c r="E4" s="2" t="s">
        <v>532</v>
      </c>
      <c r="F4" s="2"/>
      <c r="G4" s="2" t="e">
        <f>IF(Tabelle_ExterneDaten_117[[#This Row],[TradeTypeLU]]&lt;&gt;"",VLOOKUP(Tabelle_ExterneDaten_117[[#This Row],[TradeTypeLU]],TradeTypeLookup,2,FALSE),"")</f>
        <v>#N/A</v>
      </c>
      <c r="H4" s="2" t="e">
        <f>IF(Tabelle_ExterneDaten_117[[#This Row],[EnvelopeCounterPartyLU]]&lt;&gt;"",VLOOKUP(Tabelle_ExterneDaten_117[[#This Row],[EnvelopeCounterPartyLU]],EnvelopeCounterPartyLookup,2,FALSE),"")</f>
        <v>#N/A</v>
      </c>
      <c r="I4" s="2" t="e">
        <f>IF(Tabelle_ExterneDaten_117[[#This Row],[EnvelopeNettingSetIdLU]]&lt;&gt;"",VLOOKUP(Tabelle_ExterneDaten_117[[#This Row],[EnvelopeNettingSetIdLU]],EnvelopeNettingSetIdLookup,2,FALSE),"")</f>
        <v>#N/A</v>
      </c>
    </row>
    <row r="5" spans="1:9" x14ac:dyDescent="0.25">
      <c r="B5" s="2" t="s">
        <v>206</v>
      </c>
      <c r="C5" s="2" t="s">
        <v>527</v>
      </c>
      <c r="D5" s="2" t="s">
        <v>529</v>
      </c>
      <c r="E5" s="2" t="s">
        <v>533</v>
      </c>
      <c r="F5" s="2"/>
      <c r="G5" s="2" t="e">
        <f>IF(Tabelle_ExterneDaten_117[[#This Row],[TradeTypeLU]]&lt;&gt;"",VLOOKUP(Tabelle_ExterneDaten_117[[#This Row],[TradeTypeLU]],TradeTypeLookup,2,FALSE),"")</f>
        <v>#N/A</v>
      </c>
      <c r="H5" s="2" t="e">
        <f>IF(Tabelle_ExterneDaten_117[[#This Row],[EnvelopeCounterPartyLU]]&lt;&gt;"",VLOOKUP(Tabelle_ExterneDaten_117[[#This Row],[EnvelopeCounterPartyLU]],EnvelopeCounterPartyLookup,2,FALSE),"")</f>
        <v>#N/A</v>
      </c>
      <c r="I5" s="2" t="e">
        <f>IF(Tabelle_ExterneDaten_117[[#This Row],[EnvelopeNettingSetIdLU]]&lt;&gt;"",VLOOKUP(Tabelle_ExterneDaten_117[[#This Row],[EnvelopeNettingSetIdLU]],EnvelopeNettingSetIdLookup,2,FALSE),"")</f>
        <v>#N/A</v>
      </c>
    </row>
    <row r="6" spans="1:9" x14ac:dyDescent="0.25">
      <c r="B6" s="2" t="s">
        <v>244</v>
      </c>
      <c r="C6" s="2" t="s">
        <v>528</v>
      </c>
      <c r="D6" s="2" t="s">
        <v>529</v>
      </c>
      <c r="E6" s="2" t="s">
        <v>534</v>
      </c>
      <c r="F6" s="2"/>
      <c r="G6" s="2" t="e">
        <f>IF(Tabelle_ExterneDaten_117[[#This Row],[TradeTypeLU]]&lt;&gt;"",VLOOKUP(Tabelle_ExterneDaten_117[[#This Row],[TradeTypeLU]],TradeTypeLookup,2,FALSE),"")</f>
        <v>#N/A</v>
      </c>
      <c r="H6" s="2" t="e">
        <f>IF(Tabelle_ExterneDaten_117[[#This Row],[EnvelopeCounterPartyLU]]&lt;&gt;"",VLOOKUP(Tabelle_ExterneDaten_117[[#This Row],[EnvelopeCounterPartyLU]],EnvelopeCounterPartyLookup,2,FALSE),"")</f>
        <v>#N/A</v>
      </c>
      <c r="I6" s="2" t="e">
        <f>IF(Tabelle_ExterneDaten_117[[#This Row],[EnvelopeNettingSetIdLU]]&lt;&gt;"",VLOOKUP(Tabelle_ExterneDaten_117[[#This Row],[EnvelopeNettingSetIdLU]],EnvelopeNettingSetIdLookup,2,FALSE),"")</f>
        <v>#N/A</v>
      </c>
    </row>
    <row r="7" spans="1:9" x14ac:dyDescent="0.25">
      <c r="B7" s="2" t="s">
        <v>144</v>
      </c>
      <c r="C7" s="2" t="s">
        <v>519</v>
      </c>
      <c r="D7" s="2" t="s">
        <v>529</v>
      </c>
      <c r="E7" s="2" t="s">
        <v>534</v>
      </c>
      <c r="F7" s="2"/>
      <c r="G7" s="2" t="e">
        <f>IF(Tabelle_ExterneDaten_117[[#This Row],[TradeTypeLU]]&lt;&gt;"",VLOOKUP(Tabelle_ExterneDaten_117[[#This Row],[TradeTypeLU]],TradeTypeLookup,2,FALSE),"")</f>
        <v>#N/A</v>
      </c>
      <c r="H7" s="2" t="e">
        <f>IF(Tabelle_ExterneDaten_117[[#This Row],[EnvelopeCounterPartyLU]]&lt;&gt;"",VLOOKUP(Tabelle_ExterneDaten_117[[#This Row],[EnvelopeCounterPartyLU]],EnvelopeCounterPartyLookup,2,FALSE),"")</f>
        <v>#N/A</v>
      </c>
      <c r="I7" s="2" t="e">
        <f>IF(Tabelle_ExterneDaten_117[[#This Row],[EnvelopeNettingSetIdLU]]&lt;&gt;"",VLOOKUP(Tabelle_ExterneDaten_117[[#This Row],[EnvelopeNettingSetIdLU]],EnvelopeNettingSetIdLookup,2,FALSE),"")</f>
        <v>#N/A</v>
      </c>
    </row>
    <row r="8" spans="1:9" x14ac:dyDescent="0.25">
      <c r="B8" s="2" t="s">
        <v>164</v>
      </c>
      <c r="C8" s="2" t="s">
        <v>520</v>
      </c>
      <c r="D8" s="2" t="s">
        <v>529</v>
      </c>
      <c r="E8" s="2" t="s">
        <v>534</v>
      </c>
      <c r="F8" s="2"/>
      <c r="G8" s="2" t="e">
        <f>IF(Tabelle_ExterneDaten_117[[#This Row],[TradeTypeLU]]&lt;&gt;"",VLOOKUP(Tabelle_ExterneDaten_117[[#This Row],[TradeTypeLU]],TradeTypeLookup,2,FALSE),"")</f>
        <v>#N/A</v>
      </c>
      <c r="H8" s="2" t="e">
        <f>IF(Tabelle_ExterneDaten_117[[#This Row],[EnvelopeCounterPartyLU]]&lt;&gt;"",VLOOKUP(Tabelle_ExterneDaten_117[[#This Row],[EnvelopeCounterPartyLU]],EnvelopeCounterPartyLookup,2,FALSE),"")</f>
        <v>#N/A</v>
      </c>
      <c r="I8" s="2" t="e">
        <f>IF(Tabelle_ExterneDaten_117[[#This Row],[EnvelopeNettingSetIdLU]]&lt;&gt;"",VLOOKUP(Tabelle_ExterneDaten_117[[#This Row],[EnvelopeNettingSetIdLU]],EnvelopeNettingSetIdLookup,2,FALSE),"")</f>
        <v>#N/A</v>
      </c>
    </row>
    <row r="9" spans="1:9" x14ac:dyDescent="0.25">
      <c r="B9" s="2" t="s">
        <v>166</v>
      </c>
      <c r="C9" s="2" t="s">
        <v>520</v>
      </c>
      <c r="D9" s="2" t="s">
        <v>529</v>
      </c>
      <c r="E9" s="2" t="s">
        <v>534</v>
      </c>
      <c r="F9" s="2"/>
      <c r="G9" s="2" t="e">
        <f>IF(Tabelle_ExterneDaten_117[[#This Row],[TradeTypeLU]]&lt;&gt;"",VLOOKUP(Tabelle_ExterneDaten_117[[#This Row],[TradeTypeLU]],TradeTypeLookup,2,FALSE),"")</f>
        <v>#N/A</v>
      </c>
      <c r="H9" s="2" t="e">
        <f>IF(Tabelle_ExterneDaten_117[[#This Row],[EnvelopeCounterPartyLU]]&lt;&gt;"",VLOOKUP(Tabelle_ExterneDaten_117[[#This Row],[EnvelopeCounterPartyLU]],EnvelopeCounterPartyLookup,2,FALSE),"")</f>
        <v>#N/A</v>
      </c>
      <c r="I9" s="2" t="e">
        <f>IF(Tabelle_ExterneDaten_117[[#This Row],[EnvelopeNettingSetIdLU]]&lt;&gt;"",VLOOKUP(Tabelle_ExterneDaten_117[[#This Row],[EnvelopeNettingSetIdLU]],EnvelopeNettingSetIdLookup,2,FALSE),"")</f>
        <v>#N/A</v>
      </c>
    </row>
    <row r="10" spans="1:9" x14ac:dyDescent="0.25">
      <c r="B10" s="2" t="s">
        <v>208</v>
      </c>
      <c r="C10" s="2" t="s">
        <v>527</v>
      </c>
      <c r="D10" s="2" t="s">
        <v>529</v>
      </c>
      <c r="E10" s="2" t="s">
        <v>534</v>
      </c>
      <c r="F10" s="2"/>
      <c r="G10" s="2" t="e">
        <f>IF(Tabelle_ExterneDaten_117[[#This Row],[TradeTypeLU]]&lt;&gt;"",VLOOKUP(Tabelle_ExterneDaten_117[[#This Row],[TradeTypeLU]],TradeTypeLookup,2,FALSE),"")</f>
        <v>#N/A</v>
      </c>
      <c r="H10" s="2" t="e">
        <f>IF(Tabelle_ExterneDaten_117[[#This Row],[EnvelopeCounterPartyLU]]&lt;&gt;"",VLOOKUP(Tabelle_ExterneDaten_117[[#This Row],[EnvelopeCounterPartyLU]],EnvelopeCounterPartyLookup,2,FALSE),"")</f>
        <v>#N/A</v>
      </c>
      <c r="I10" s="2" t="e">
        <f>IF(Tabelle_ExterneDaten_117[[#This Row],[EnvelopeNettingSetIdLU]]&lt;&gt;"",VLOOKUP(Tabelle_ExterneDaten_117[[#This Row],[EnvelopeNettingSetIdLU]],EnvelopeNettingSetIdLookup,2,FALSE),"")</f>
        <v>#N/A</v>
      </c>
    </row>
    <row r="11" spans="1:9" x14ac:dyDescent="0.25">
      <c r="B11" s="2" t="s">
        <v>210</v>
      </c>
      <c r="C11" s="2" t="s">
        <v>527</v>
      </c>
      <c r="D11" s="2" t="s">
        <v>529</v>
      </c>
      <c r="E11" s="2" t="s">
        <v>534</v>
      </c>
      <c r="F11" s="2"/>
      <c r="G11" s="2" t="e">
        <f>IF(Tabelle_ExterneDaten_117[[#This Row],[TradeTypeLU]]&lt;&gt;"",VLOOKUP(Tabelle_ExterneDaten_117[[#This Row],[TradeTypeLU]],TradeTypeLookup,2,FALSE),"")</f>
        <v>#N/A</v>
      </c>
      <c r="H11" s="2" t="e">
        <f>IF(Tabelle_ExterneDaten_117[[#This Row],[EnvelopeCounterPartyLU]]&lt;&gt;"",VLOOKUP(Tabelle_ExterneDaten_117[[#This Row],[EnvelopeCounterPartyLU]],EnvelopeCounterPartyLookup,2,FALSE),"")</f>
        <v>#N/A</v>
      </c>
      <c r="I11" s="2" t="e">
        <f>IF(Tabelle_ExterneDaten_117[[#This Row],[EnvelopeNettingSetIdLU]]&lt;&gt;"",VLOOKUP(Tabelle_ExterneDaten_117[[#This Row],[EnvelopeNettingSetIdLU]],EnvelopeNettingSetIdLookup,2,FALSE),"")</f>
        <v>#N/A</v>
      </c>
    </row>
    <row r="12" spans="1:9" x14ac:dyDescent="0.25">
      <c r="B12" s="2" t="s">
        <v>172</v>
      </c>
      <c r="C12" s="2" t="s">
        <v>521</v>
      </c>
      <c r="D12" s="2" t="s">
        <v>530</v>
      </c>
      <c r="E12" s="2" t="s">
        <v>548</v>
      </c>
      <c r="F12" s="2"/>
      <c r="G12" s="2" t="e">
        <f>IF(Tabelle_ExterneDaten_117[[#This Row],[TradeTypeLU]]&lt;&gt;"",VLOOKUP(Tabelle_ExterneDaten_117[[#This Row],[TradeTypeLU]],TradeTypeLookup,2,FALSE),"")</f>
        <v>#N/A</v>
      </c>
      <c r="H12" s="2" t="e">
        <f>IF(Tabelle_ExterneDaten_117[[#This Row],[EnvelopeCounterPartyLU]]&lt;&gt;"",VLOOKUP(Tabelle_ExterneDaten_117[[#This Row],[EnvelopeCounterPartyLU]],EnvelopeCounterPartyLookup,2,FALSE),"")</f>
        <v>#N/A</v>
      </c>
      <c r="I12" s="2" t="e">
        <f>IF(Tabelle_ExterneDaten_117[[#This Row],[EnvelopeNettingSetIdLU]]&lt;&gt;"",VLOOKUP(Tabelle_ExterneDaten_117[[#This Row],[EnvelopeNettingSetIdLU]],EnvelopeNettingSetIdLookup,2,FALSE),"")</f>
        <v>#N/A</v>
      </c>
    </row>
    <row r="13" spans="1:9" x14ac:dyDescent="0.25">
      <c r="B13" s="2" t="s">
        <v>212</v>
      </c>
      <c r="C13" s="2" t="s">
        <v>527</v>
      </c>
      <c r="D13" s="2" t="s">
        <v>529</v>
      </c>
      <c r="E13" s="2" t="s">
        <v>534</v>
      </c>
      <c r="F13" s="2"/>
      <c r="G13" s="2" t="e">
        <f>IF(Tabelle_ExterneDaten_117[[#This Row],[TradeTypeLU]]&lt;&gt;"",VLOOKUP(Tabelle_ExterneDaten_117[[#This Row],[TradeTypeLU]],TradeTypeLookup,2,FALSE),"")</f>
        <v>#N/A</v>
      </c>
      <c r="H13" s="2" t="e">
        <f>IF(Tabelle_ExterneDaten_117[[#This Row],[EnvelopeCounterPartyLU]]&lt;&gt;"",VLOOKUP(Tabelle_ExterneDaten_117[[#This Row],[EnvelopeCounterPartyLU]],EnvelopeCounterPartyLookup,2,FALSE),"")</f>
        <v>#N/A</v>
      </c>
      <c r="I13" s="2" t="e">
        <f>IF(Tabelle_ExterneDaten_117[[#This Row],[EnvelopeNettingSetIdLU]]&lt;&gt;"",VLOOKUP(Tabelle_ExterneDaten_117[[#This Row],[EnvelopeNettingSetIdLU]],EnvelopeNettingSetIdLookup,2,FALSE),"")</f>
        <v>#N/A</v>
      </c>
    </row>
    <row r="14" spans="1:9" x14ac:dyDescent="0.25">
      <c r="B14" s="2" t="s">
        <v>179</v>
      </c>
      <c r="C14" s="2" t="s">
        <v>523</v>
      </c>
      <c r="D14" s="2" t="s">
        <v>529</v>
      </c>
      <c r="E14" s="2" t="s">
        <v>534</v>
      </c>
      <c r="F14" s="2"/>
      <c r="G14" s="2" t="e">
        <f>IF(Tabelle_ExterneDaten_117[[#This Row],[TradeTypeLU]]&lt;&gt;"",VLOOKUP(Tabelle_ExterneDaten_117[[#This Row],[TradeTypeLU]],TradeTypeLookup,2,FALSE),"")</f>
        <v>#N/A</v>
      </c>
      <c r="H14" s="2" t="e">
        <f>IF(Tabelle_ExterneDaten_117[[#This Row],[EnvelopeCounterPartyLU]]&lt;&gt;"",VLOOKUP(Tabelle_ExterneDaten_117[[#This Row],[EnvelopeCounterPartyLU]],EnvelopeCounterPartyLookup,2,FALSE),"")</f>
        <v>#N/A</v>
      </c>
      <c r="I14" s="2" t="e">
        <f>IF(Tabelle_ExterneDaten_117[[#This Row],[EnvelopeNettingSetIdLU]]&lt;&gt;"",VLOOKUP(Tabelle_ExterneDaten_117[[#This Row],[EnvelopeNettingSetIdLU]],EnvelopeNettingSetIdLookup,2,FALSE),"")</f>
        <v>#N/A</v>
      </c>
    </row>
    <row r="15" spans="1:9" x14ac:dyDescent="0.25">
      <c r="B15" s="2" t="s">
        <v>180</v>
      </c>
      <c r="C15" s="2" t="s">
        <v>523</v>
      </c>
      <c r="D15" s="2" t="s">
        <v>529</v>
      </c>
      <c r="E15" s="2" t="s">
        <v>534</v>
      </c>
      <c r="F15" s="2"/>
      <c r="G15" s="2" t="e">
        <f>IF(Tabelle_ExterneDaten_117[[#This Row],[TradeTypeLU]]&lt;&gt;"",VLOOKUP(Tabelle_ExterneDaten_117[[#This Row],[TradeTypeLU]],TradeTypeLookup,2,FALSE),"")</f>
        <v>#N/A</v>
      </c>
      <c r="H15" s="2" t="e">
        <f>IF(Tabelle_ExterneDaten_117[[#This Row],[EnvelopeCounterPartyLU]]&lt;&gt;"",VLOOKUP(Tabelle_ExterneDaten_117[[#This Row],[EnvelopeCounterPartyLU]],EnvelopeCounterPartyLookup,2,FALSE),"")</f>
        <v>#N/A</v>
      </c>
      <c r="I15" s="2" t="e">
        <f>IF(Tabelle_ExterneDaten_117[[#This Row],[EnvelopeNettingSetIdLU]]&lt;&gt;"",VLOOKUP(Tabelle_ExterneDaten_117[[#This Row],[EnvelopeNettingSetIdLU]],EnvelopeNettingSetIdLookup,2,FALSE),"")</f>
        <v>#N/A</v>
      </c>
    </row>
    <row r="16" spans="1:9" x14ac:dyDescent="0.25">
      <c r="B16" s="2" t="s">
        <v>175</v>
      </c>
      <c r="C16" s="2" t="s">
        <v>522</v>
      </c>
      <c r="D16" s="2" t="s">
        <v>529</v>
      </c>
      <c r="E16" s="2" t="s">
        <v>534</v>
      </c>
      <c r="F16" s="2"/>
      <c r="G16" s="2" t="e">
        <f>IF(Tabelle_ExterneDaten_117[[#This Row],[TradeTypeLU]]&lt;&gt;"",VLOOKUP(Tabelle_ExterneDaten_117[[#This Row],[TradeTypeLU]],TradeTypeLookup,2,FALSE),"")</f>
        <v>#N/A</v>
      </c>
      <c r="H16" s="2" t="e">
        <f>IF(Tabelle_ExterneDaten_117[[#This Row],[EnvelopeCounterPartyLU]]&lt;&gt;"",VLOOKUP(Tabelle_ExterneDaten_117[[#This Row],[EnvelopeCounterPartyLU]],EnvelopeCounterPartyLookup,2,FALSE),"")</f>
        <v>#N/A</v>
      </c>
      <c r="I16" s="2" t="e">
        <f>IF(Tabelle_ExterneDaten_117[[#This Row],[EnvelopeNettingSetIdLU]]&lt;&gt;"",VLOOKUP(Tabelle_ExterneDaten_117[[#This Row],[EnvelopeNettingSetIdLU]],EnvelopeNettingSetIdLookup,2,FALSE),"")</f>
        <v>#N/A</v>
      </c>
    </row>
    <row r="17" spans="2:9" x14ac:dyDescent="0.25">
      <c r="B17" s="2" t="s">
        <v>176</v>
      </c>
      <c r="C17" s="2" t="s">
        <v>522</v>
      </c>
      <c r="D17" s="2" t="s">
        <v>529</v>
      </c>
      <c r="E17" s="2" t="s">
        <v>534</v>
      </c>
      <c r="F17" s="2"/>
      <c r="G17" s="2" t="e">
        <f>IF(Tabelle_ExterneDaten_117[[#This Row],[TradeTypeLU]]&lt;&gt;"",VLOOKUP(Tabelle_ExterneDaten_117[[#This Row],[TradeTypeLU]],TradeTypeLookup,2,FALSE),"")</f>
        <v>#N/A</v>
      </c>
      <c r="H17" s="2" t="e">
        <f>IF(Tabelle_ExterneDaten_117[[#This Row],[EnvelopeCounterPartyLU]]&lt;&gt;"",VLOOKUP(Tabelle_ExterneDaten_117[[#This Row],[EnvelopeCounterPartyLU]],EnvelopeCounterPartyLookup,2,FALSE),"")</f>
        <v>#N/A</v>
      </c>
      <c r="I17" s="2" t="e">
        <f>IF(Tabelle_ExterneDaten_117[[#This Row],[EnvelopeNettingSetIdLU]]&lt;&gt;"",VLOOKUP(Tabelle_ExterneDaten_117[[#This Row],[EnvelopeNettingSetIdLU]],EnvelopeNettingSetIdLookup,2,FALSE),"")</f>
        <v>#N/A</v>
      </c>
    </row>
    <row r="18" spans="2:9" x14ac:dyDescent="0.25">
      <c r="B18" s="2" t="s">
        <v>181</v>
      </c>
      <c r="C18" s="2" t="s">
        <v>523</v>
      </c>
      <c r="D18" s="2" t="s">
        <v>529</v>
      </c>
      <c r="E18" s="2" t="s">
        <v>534</v>
      </c>
      <c r="F18" s="2"/>
      <c r="G18" s="2" t="e">
        <f>IF(Tabelle_ExterneDaten_117[[#This Row],[TradeTypeLU]]&lt;&gt;"",VLOOKUP(Tabelle_ExterneDaten_117[[#This Row],[TradeTypeLU]],TradeTypeLookup,2,FALSE),"")</f>
        <v>#N/A</v>
      </c>
      <c r="H18" s="2" t="e">
        <f>IF(Tabelle_ExterneDaten_117[[#This Row],[EnvelopeCounterPartyLU]]&lt;&gt;"",VLOOKUP(Tabelle_ExterneDaten_117[[#This Row],[EnvelopeCounterPartyLU]],EnvelopeCounterPartyLookup,2,FALSE),"")</f>
        <v>#N/A</v>
      </c>
      <c r="I18" s="2" t="e">
        <f>IF(Tabelle_ExterneDaten_117[[#This Row],[EnvelopeNettingSetIdLU]]&lt;&gt;"",VLOOKUP(Tabelle_ExterneDaten_117[[#This Row],[EnvelopeNettingSetIdLU]],EnvelopeNettingSetIdLookup,2,FALSE),"")</f>
        <v>#N/A</v>
      </c>
    </row>
    <row r="19" spans="2:9" x14ac:dyDescent="0.25">
      <c r="B19" s="2" t="s">
        <v>182</v>
      </c>
      <c r="C19" s="2" t="s">
        <v>523</v>
      </c>
      <c r="D19" s="2" t="s">
        <v>529</v>
      </c>
      <c r="E19" s="2" t="s">
        <v>534</v>
      </c>
      <c r="F19" s="2"/>
      <c r="G19" s="2" t="e">
        <f>IF(Tabelle_ExterneDaten_117[[#This Row],[TradeTypeLU]]&lt;&gt;"",VLOOKUP(Tabelle_ExterneDaten_117[[#This Row],[TradeTypeLU]],TradeTypeLookup,2,FALSE),"")</f>
        <v>#N/A</v>
      </c>
      <c r="H19" s="2" t="e">
        <f>IF(Tabelle_ExterneDaten_117[[#This Row],[EnvelopeCounterPartyLU]]&lt;&gt;"",VLOOKUP(Tabelle_ExterneDaten_117[[#This Row],[EnvelopeCounterPartyLU]],EnvelopeCounterPartyLookup,2,FALSE),"")</f>
        <v>#N/A</v>
      </c>
      <c r="I19" s="2" t="e">
        <f>IF(Tabelle_ExterneDaten_117[[#This Row],[EnvelopeNettingSetIdLU]]&lt;&gt;"",VLOOKUP(Tabelle_ExterneDaten_117[[#This Row],[EnvelopeNettingSetIdLU]],EnvelopeNettingSetIdLookup,2,FALSE),"")</f>
        <v>#N/A</v>
      </c>
    </row>
    <row r="20" spans="2:9" x14ac:dyDescent="0.25">
      <c r="B20" s="2" t="s">
        <v>246</v>
      </c>
      <c r="C20" s="2" t="s">
        <v>528</v>
      </c>
      <c r="D20" s="2" t="s">
        <v>529</v>
      </c>
      <c r="E20" s="2" t="s">
        <v>534</v>
      </c>
      <c r="F20" s="2"/>
      <c r="G20" s="2" t="e">
        <f>IF(Tabelle_ExterneDaten_117[[#This Row],[TradeTypeLU]]&lt;&gt;"",VLOOKUP(Tabelle_ExterneDaten_117[[#This Row],[TradeTypeLU]],TradeTypeLookup,2,FALSE),"")</f>
        <v>#N/A</v>
      </c>
      <c r="H20" s="2" t="e">
        <f>IF(Tabelle_ExterneDaten_117[[#This Row],[EnvelopeCounterPartyLU]]&lt;&gt;"",VLOOKUP(Tabelle_ExterneDaten_117[[#This Row],[EnvelopeCounterPartyLU]],EnvelopeCounterPartyLookup,2,FALSE),"")</f>
        <v>#N/A</v>
      </c>
      <c r="I20" s="2" t="e">
        <f>IF(Tabelle_ExterneDaten_117[[#This Row],[EnvelopeNettingSetIdLU]]&lt;&gt;"",VLOOKUP(Tabelle_ExterneDaten_117[[#This Row],[EnvelopeNettingSetIdLU]],EnvelopeNettingSetIdLookup,2,FALSE),"")</f>
        <v>#N/A</v>
      </c>
    </row>
    <row r="21" spans="2:9" x14ac:dyDescent="0.25">
      <c r="B21" s="2" t="s">
        <v>168</v>
      </c>
      <c r="C21" s="2" t="s">
        <v>520</v>
      </c>
      <c r="D21" s="2" t="s">
        <v>529</v>
      </c>
      <c r="E21" s="2" t="s">
        <v>534</v>
      </c>
      <c r="F21" s="2"/>
      <c r="G21" s="2" t="e">
        <f>IF(Tabelle_ExterneDaten_117[[#This Row],[TradeTypeLU]]&lt;&gt;"",VLOOKUP(Tabelle_ExterneDaten_117[[#This Row],[TradeTypeLU]],TradeTypeLookup,2,FALSE),"")</f>
        <v>#N/A</v>
      </c>
      <c r="H21" s="2" t="e">
        <f>IF(Tabelle_ExterneDaten_117[[#This Row],[EnvelopeCounterPartyLU]]&lt;&gt;"",VLOOKUP(Tabelle_ExterneDaten_117[[#This Row],[EnvelopeCounterPartyLU]],EnvelopeCounterPartyLookup,2,FALSE),"")</f>
        <v>#N/A</v>
      </c>
      <c r="I21" s="2" t="e">
        <f>IF(Tabelle_ExterneDaten_117[[#This Row],[EnvelopeNettingSetIdLU]]&lt;&gt;"",VLOOKUP(Tabelle_ExterneDaten_117[[#This Row],[EnvelopeNettingSetIdLU]],EnvelopeNettingSetIdLookup,2,FALSE),"")</f>
        <v>#N/A</v>
      </c>
    </row>
    <row r="22" spans="2:9" x14ac:dyDescent="0.25">
      <c r="B22" s="2" t="s">
        <v>170</v>
      </c>
      <c r="C22" s="2" t="s">
        <v>520</v>
      </c>
      <c r="D22" s="2" t="s">
        <v>529</v>
      </c>
      <c r="E22" s="2" t="s">
        <v>534</v>
      </c>
      <c r="F22" s="2"/>
      <c r="G22" s="2" t="e">
        <f>IF(Tabelle_ExterneDaten_117[[#This Row],[TradeTypeLU]]&lt;&gt;"",VLOOKUP(Tabelle_ExterneDaten_117[[#This Row],[TradeTypeLU]],TradeTypeLookup,2,FALSE),"")</f>
        <v>#N/A</v>
      </c>
      <c r="H22" s="2" t="e">
        <f>IF(Tabelle_ExterneDaten_117[[#This Row],[EnvelopeCounterPartyLU]]&lt;&gt;"",VLOOKUP(Tabelle_ExterneDaten_117[[#This Row],[EnvelopeCounterPartyLU]],EnvelopeCounterPartyLookup,2,FALSE),"")</f>
        <v>#N/A</v>
      </c>
      <c r="I22" s="2" t="e">
        <f>IF(Tabelle_ExterneDaten_117[[#This Row],[EnvelopeNettingSetIdLU]]&lt;&gt;"",VLOOKUP(Tabelle_ExterneDaten_117[[#This Row],[EnvelopeNettingSetIdLU]],EnvelopeNettingSetIdLookup,2,FALSE),"")</f>
        <v>#N/A</v>
      </c>
    </row>
    <row r="23" spans="2:9" x14ac:dyDescent="0.25">
      <c r="B23" s="2" t="s">
        <v>194</v>
      </c>
      <c r="C23" s="2" t="s">
        <v>526</v>
      </c>
      <c r="D23" s="2" t="s">
        <v>529</v>
      </c>
      <c r="E23" s="2" t="s">
        <v>534</v>
      </c>
      <c r="F23" s="2"/>
      <c r="G23" s="2" t="e">
        <f>IF(Tabelle_ExterneDaten_117[[#This Row],[TradeTypeLU]]&lt;&gt;"",VLOOKUP(Tabelle_ExterneDaten_117[[#This Row],[TradeTypeLU]],TradeTypeLookup,2,FALSE),"")</f>
        <v>#N/A</v>
      </c>
      <c r="H23" s="2" t="e">
        <f>IF(Tabelle_ExterneDaten_117[[#This Row],[EnvelopeCounterPartyLU]]&lt;&gt;"",VLOOKUP(Tabelle_ExterneDaten_117[[#This Row],[EnvelopeCounterPartyLU]],EnvelopeCounterPartyLookup,2,FALSE),"")</f>
        <v>#N/A</v>
      </c>
      <c r="I23" s="2" t="e">
        <f>IF(Tabelle_ExterneDaten_117[[#This Row],[EnvelopeNettingSetIdLU]]&lt;&gt;"",VLOOKUP(Tabelle_ExterneDaten_117[[#This Row],[EnvelopeNettingSetIdLU]],EnvelopeNettingSetIdLookup,2,FALSE),"")</f>
        <v>#N/A</v>
      </c>
    </row>
    <row r="24" spans="2:9" x14ac:dyDescent="0.25">
      <c r="B24" s="2" t="s">
        <v>195</v>
      </c>
      <c r="C24" s="2" t="s">
        <v>526</v>
      </c>
      <c r="D24" s="2" t="s">
        <v>529</v>
      </c>
      <c r="E24" s="2" t="s">
        <v>534</v>
      </c>
      <c r="F24" s="2"/>
      <c r="G24" s="2" t="e">
        <f>IF(Tabelle_ExterneDaten_117[[#This Row],[TradeTypeLU]]&lt;&gt;"",VLOOKUP(Tabelle_ExterneDaten_117[[#This Row],[TradeTypeLU]],TradeTypeLookup,2,FALSE),"")</f>
        <v>#N/A</v>
      </c>
      <c r="H24" s="2" t="e">
        <f>IF(Tabelle_ExterneDaten_117[[#This Row],[EnvelopeCounterPartyLU]]&lt;&gt;"",VLOOKUP(Tabelle_ExterneDaten_117[[#This Row],[EnvelopeCounterPartyLU]],EnvelopeCounterPartyLookup,2,FALSE),"")</f>
        <v>#N/A</v>
      </c>
      <c r="I24" s="2" t="e">
        <f>IF(Tabelle_ExterneDaten_117[[#This Row],[EnvelopeNettingSetIdLU]]&lt;&gt;"",VLOOKUP(Tabelle_ExterneDaten_117[[#This Row],[EnvelopeNettingSetIdLU]],EnvelopeNettingSetIdLookup,2,FALSE),"")</f>
        <v>#N/A</v>
      </c>
    </row>
    <row r="25" spans="2:9" x14ac:dyDescent="0.25">
      <c r="B25" s="2" t="s">
        <v>191</v>
      </c>
      <c r="C25" s="2" t="s">
        <v>525</v>
      </c>
      <c r="D25" s="2" t="s">
        <v>529</v>
      </c>
      <c r="E25" s="2" t="s">
        <v>534</v>
      </c>
      <c r="F25" s="2"/>
      <c r="G25" s="2" t="e">
        <f>IF(Tabelle_ExterneDaten_117[[#This Row],[TradeTypeLU]]&lt;&gt;"",VLOOKUP(Tabelle_ExterneDaten_117[[#This Row],[TradeTypeLU]],TradeTypeLookup,2,FALSE),"")</f>
        <v>#N/A</v>
      </c>
      <c r="H25" s="2" t="e">
        <f>IF(Tabelle_ExterneDaten_117[[#This Row],[EnvelopeCounterPartyLU]]&lt;&gt;"",VLOOKUP(Tabelle_ExterneDaten_117[[#This Row],[EnvelopeCounterPartyLU]],EnvelopeCounterPartyLookup,2,FALSE),"")</f>
        <v>#N/A</v>
      </c>
      <c r="I25" s="2" t="e">
        <f>IF(Tabelle_ExterneDaten_117[[#This Row],[EnvelopeNettingSetIdLU]]&lt;&gt;"",VLOOKUP(Tabelle_ExterneDaten_117[[#This Row],[EnvelopeNettingSetIdLU]],EnvelopeNettingSetIdLookup,2,FALSE),"")</f>
        <v>#N/A</v>
      </c>
    </row>
    <row r="26" spans="2:9" x14ac:dyDescent="0.25">
      <c r="B26" s="2" t="s">
        <v>214</v>
      </c>
      <c r="C26" s="2" t="s">
        <v>527</v>
      </c>
      <c r="D26" s="2" t="s">
        <v>529</v>
      </c>
      <c r="E26" s="2" t="s">
        <v>534</v>
      </c>
      <c r="F26" s="2"/>
      <c r="G26" s="2" t="e">
        <f>IF(Tabelle_ExterneDaten_117[[#This Row],[TradeTypeLU]]&lt;&gt;"",VLOOKUP(Tabelle_ExterneDaten_117[[#This Row],[TradeTypeLU]],TradeTypeLookup,2,FALSE),"")</f>
        <v>#N/A</v>
      </c>
      <c r="H26" s="2" t="e">
        <f>IF(Tabelle_ExterneDaten_117[[#This Row],[EnvelopeCounterPartyLU]]&lt;&gt;"",VLOOKUP(Tabelle_ExterneDaten_117[[#This Row],[EnvelopeCounterPartyLU]],EnvelopeCounterPartyLookup,2,FALSE),"")</f>
        <v>#N/A</v>
      </c>
      <c r="I26" s="2" t="e">
        <f>IF(Tabelle_ExterneDaten_117[[#This Row],[EnvelopeNettingSetIdLU]]&lt;&gt;"",VLOOKUP(Tabelle_ExterneDaten_117[[#This Row],[EnvelopeNettingSetIdLU]],EnvelopeNettingSetIdLookup,2,FALSE),"")</f>
        <v>#N/A</v>
      </c>
    </row>
    <row r="27" spans="2:9" x14ac:dyDescent="0.25">
      <c r="B27" s="2" t="s">
        <v>216</v>
      </c>
      <c r="C27" s="2" t="s">
        <v>527</v>
      </c>
      <c r="D27" s="2" t="s">
        <v>529</v>
      </c>
      <c r="E27" s="2" t="s">
        <v>534</v>
      </c>
      <c r="F27" s="2"/>
      <c r="G27" s="2" t="e">
        <f>IF(Tabelle_ExterneDaten_117[[#This Row],[TradeTypeLU]]&lt;&gt;"",VLOOKUP(Tabelle_ExterneDaten_117[[#This Row],[TradeTypeLU]],TradeTypeLookup,2,FALSE),"")</f>
        <v>#N/A</v>
      </c>
      <c r="H27" s="2" t="e">
        <f>IF(Tabelle_ExterneDaten_117[[#This Row],[EnvelopeCounterPartyLU]]&lt;&gt;"",VLOOKUP(Tabelle_ExterneDaten_117[[#This Row],[EnvelopeCounterPartyLU]],EnvelopeCounterPartyLookup,2,FALSE),"")</f>
        <v>#N/A</v>
      </c>
      <c r="I27" s="2" t="e">
        <f>IF(Tabelle_ExterneDaten_117[[#This Row],[EnvelopeNettingSetIdLU]]&lt;&gt;"",VLOOKUP(Tabelle_ExterneDaten_117[[#This Row],[EnvelopeNettingSetIdLU]],EnvelopeNettingSetIdLookup,2,FALSE),"")</f>
        <v>#N/A</v>
      </c>
    </row>
    <row r="28" spans="2:9" x14ac:dyDescent="0.25">
      <c r="B28" s="2" t="s">
        <v>183</v>
      </c>
      <c r="C28" s="2" t="s">
        <v>523</v>
      </c>
      <c r="D28" s="2" t="s">
        <v>529</v>
      </c>
      <c r="E28" s="2" t="s">
        <v>535</v>
      </c>
      <c r="F28" s="2"/>
      <c r="G28" s="2" t="e">
        <f>IF(Tabelle_ExterneDaten_117[[#This Row],[TradeTypeLU]]&lt;&gt;"",VLOOKUP(Tabelle_ExterneDaten_117[[#This Row],[TradeTypeLU]],TradeTypeLookup,2,FALSE),"")</f>
        <v>#N/A</v>
      </c>
      <c r="H28" s="2" t="e">
        <f>IF(Tabelle_ExterneDaten_117[[#This Row],[EnvelopeCounterPartyLU]]&lt;&gt;"",VLOOKUP(Tabelle_ExterneDaten_117[[#This Row],[EnvelopeCounterPartyLU]],EnvelopeCounterPartyLookup,2,FALSE),"")</f>
        <v>#N/A</v>
      </c>
      <c r="I28" s="2" t="e">
        <f>IF(Tabelle_ExterneDaten_117[[#This Row],[EnvelopeNettingSetIdLU]]&lt;&gt;"",VLOOKUP(Tabelle_ExterneDaten_117[[#This Row],[EnvelopeNettingSetIdLU]],EnvelopeNettingSetIdLookup,2,FALSE),"")</f>
        <v>#N/A</v>
      </c>
    </row>
    <row r="29" spans="2:9" x14ac:dyDescent="0.25">
      <c r="B29" s="2" t="s">
        <v>184</v>
      </c>
      <c r="C29" s="2" t="s">
        <v>523</v>
      </c>
      <c r="D29" s="2" t="s">
        <v>529</v>
      </c>
      <c r="E29" s="2" t="s">
        <v>535</v>
      </c>
      <c r="F29" s="2"/>
      <c r="G29" s="2" t="e">
        <f>IF(Tabelle_ExterneDaten_117[[#This Row],[TradeTypeLU]]&lt;&gt;"",VLOOKUP(Tabelle_ExterneDaten_117[[#This Row],[TradeTypeLU]],TradeTypeLookup,2,FALSE),"")</f>
        <v>#N/A</v>
      </c>
      <c r="H29" s="2" t="e">
        <f>IF(Tabelle_ExterneDaten_117[[#This Row],[EnvelopeCounterPartyLU]]&lt;&gt;"",VLOOKUP(Tabelle_ExterneDaten_117[[#This Row],[EnvelopeCounterPartyLU]],EnvelopeCounterPartyLookup,2,FALSE),"")</f>
        <v>#N/A</v>
      </c>
      <c r="I29" s="2" t="e">
        <f>IF(Tabelle_ExterneDaten_117[[#This Row],[EnvelopeNettingSetIdLU]]&lt;&gt;"",VLOOKUP(Tabelle_ExterneDaten_117[[#This Row],[EnvelopeNettingSetIdLU]],EnvelopeNettingSetIdLookup,2,FALSE),"")</f>
        <v>#N/A</v>
      </c>
    </row>
    <row r="30" spans="2:9" x14ac:dyDescent="0.25">
      <c r="B30" s="2" t="s">
        <v>177</v>
      </c>
      <c r="C30" s="2" t="s">
        <v>522</v>
      </c>
      <c r="D30" s="2" t="s">
        <v>529</v>
      </c>
      <c r="E30" s="2" t="s">
        <v>535</v>
      </c>
      <c r="F30" s="2"/>
      <c r="G30" s="2" t="e">
        <f>IF(Tabelle_ExterneDaten_117[[#This Row],[TradeTypeLU]]&lt;&gt;"",VLOOKUP(Tabelle_ExterneDaten_117[[#This Row],[TradeTypeLU]],TradeTypeLookup,2,FALSE),"")</f>
        <v>#N/A</v>
      </c>
      <c r="H30" s="2" t="e">
        <f>IF(Tabelle_ExterneDaten_117[[#This Row],[EnvelopeCounterPartyLU]]&lt;&gt;"",VLOOKUP(Tabelle_ExterneDaten_117[[#This Row],[EnvelopeCounterPartyLU]],EnvelopeCounterPartyLookup,2,FALSE),"")</f>
        <v>#N/A</v>
      </c>
      <c r="I30" s="2" t="e">
        <f>IF(Tabelle_ExterneDaten_117[[#This Row],[EnvelopeNettingSetIdLU]]&lt;&gt;"",VLOOKUP(Tabelle_ExterneDaten_117[[#This Row],[EnvelopeNettingSetIdLU]],EnvelopeNettingSetIdLookup,2,FALSE),"")</f>
        <v>#N/A</v>
      </c>
    </row>
    <row r="31" spans="2:9" x14ac:dyDescent="0.25">
      <c r="B31" s="2" t="s">
        <v>178</v>
      </c>
      <c r="C31" s="2" t="s">
        <v>522</v>
      </c>
      <c r="D31" s="2" t="s">
        <v>529</v>
      </c>
      <c r="E31" s="2" t="s">
        <v>535</v>
      </c>
      <c r="F31" s="2"/>
      <c r="G31" s="2" t="e">
        <f>IF(Tabelle_ExterneDaten_117[[#This Row],[TradeTypeLU]]&lt;&gt;"",VLOOKUP(Tabelle_ExterneDaten_117[[#This Row],[TradeTypeLU]],TradeTypeLookup,2,FALSE),"")</f>
        <v>#N/A</v>
      </c>
      <c r="H31" s="2" t="e">
        <f>IF(Tabelle_ExterneDaten_117[[#This Row],[EnvelopeCounterPartyLU]]&lt;&gt;"",VLOOKUP(Tabelle_ExterneDaten_117[[#This Row],[EnvelopeCounterPartyLU]],EnvelopeCounterPartyLookup,2,FALSE),"")</f>
        <v>#N/A</v>
      </c>
      <c r="I31" s="2" t="e">
        <f>IF(Tabelle_ExterneDaten_117[[#This Row],[EnvelopeNettingSetIdLU]]&lt;&gt;"",VLOOKUP(Tabelle_ExterneDaten_117[[#This Row],[EnvelopeNettingSetIdLU]],EnvelopeNettingSetIdLookup,2,FALSE),"")</f>
        <v>#N/A</v>
      </c>
    </row>
    <row r="32" spans="2:9" x14ac:dyDescent="0.25">
      <c r="B32" s="2" t="s">
        <v>185</v>
      </c>
      <c r="C32" s="2" t="s">
        <v>523</v>
      </c>
      <c r="D32" s="2" t="s">
        <v>529</v>
      </c>
      <c r="E32" s="2" t="s">
        <v>535</v>
      </c>
      <c r="F32" s="2"/>
      <c r="G32" s="2" t="e">
        <f>IF(Tabelle_ExterneDaten_117[[#This Row],[TradeTypeLU]]&lt;&gt;"",VLOOKUP(Tabelle_ExterneDaten_117[[#This Row],[TradeTypeLU]],TradeTypeLookup,2,FALSE),"")</f>
        <v>#N/A</v>
      </c>
      <c r="H32" s="2" t="e">
        <f>IF(Tabelle_ExterneDaten_117[[#This Row],[EnvelopeCounterPartyLU]]&lt;&gt;"",VLOOKUP(Tabelle_ExterneDaten_117[[#This Row],[EnvelopeCounterPartyLU]],EnvelopeCounterPartyLookup,2,FALSE),"")</f>
        <v>#N/A</v>
      </c>
      <c r="I32" s="2" t="e">
        <f>IF(Tabelle_ExterneDaten_117[[#This Row],[EnvelopeNettingSetIdLU]]&lt;&gt;"",VLOOKUP(Tabelle_ExterneDaten_117[[#This Row],[EnvelopeNettingSetIdLU]],EnvelopeNettingSetIdLookup,2,FALSE),"")</f>
        <v>#N/A</v>
      </c>
    </row>
    <row r="33" spans="2:9" x14ac:dyDescent="0.25">
      <c r="B33" s="2" t="s">
        <v>186</v>
      </c>
      <c r="C33" s="2" t="s">
        <v>523</v>
      </c>
      <c r="D33" s="2" t="s">
        <v>529</v>
      </c>
      <c r="E33" s="2" t="s">
        <v>535</v>
      </c>
      <c r="F33" s="2"/>
      <c r="G33" s="2" t="e">
        <f>IF(Tabelle_ExterneDaten_117[[#This Row],[TradeTypeLU]]&lt;&gt;"",VLOOKUP(Tabelle_ExterneDaten_117[[#This Row],[TradeTypeLU]],TradeTypeLookup,2,FALSE),"")</f>
        <v>#N/A</v>
      </c>
      <c r="H33" s="2" t="e">
        <f>IF(Tabelle_ExterneDaten_117[[#This Row],[EnvelopeCounterPartyLU]]&lt;&gt;"",VLOOKUP(Tabelle_ExterneDaten_117[[#This Row],[EnvelopeCounterPartyLU]],EnvelopeCounterPartyLookup,2,FALSE),"")</f>
        <v>#N/A</v>
      </c>
      <c r="I33" s="2" t="e">
        <f>IF(Tabelle_ExterneDaten_117[[#This Row],[EnvelopeNettingSetIdLU]]&lt;&gt;"",VLOOKUP(Tabelle_ExterneDaten_117[[#This Row],[EnvelopeNettingSetIdLU]],EnvelopeNettingSetIdLookup,2,FALSE),"")</f>
        <v>#N/A</v>
      </c>
    </row>
    <row r="34" spans="2:9" x14ac:dyDescent="0.25">
      <c r="B34" s="2" t="s">
        <v>218</v>
      </c>
      <c r="C34" s="2" t="s">
        <v>527</v>
      </c>
      <c r="D34" s="2" t="s">
        <v>529</v>
      </c>
      <c r="E34" s="2" t="s">
        <v>536</v>
      </c>
      <c r="F34" s="2"/>
      <c r="G34" s="2" t="e">
        <f>IF(Tabelle_ExterneDaten_117[[#This Row],[TradeTypeLU]]&lt;&gt;"",VLOOKUP(Tabelle_ExterneDaten_117[[#This Row],[TradeTypeLU]],TradeTypeLookup,2,FALSE),"")</f>
        <v>#N/A</v>
      </c>
      <c r="H34" s="2" t="e">
        <f>IF(Tabelle_ExterneDaten_117[[#This Row],[EnvelopeCounterPartyLU]]&lt;&gt;"",VLOOKUP(Tabelle_ExterneDaten_117[[#This Row],[EnvelopeCounterPartyLU]],EnvelopeCounterPartyLookup,2,FALSE),"")</f>
        <v>#N/A</v>
      </c>
      <c r="I34" s="2" t="e">
        <f>IF(Tabelle_ExterneDaten_117[[#This Row],[EnvelopeNettingSetIdLU]]&lt;&gt;"",VLOOKUP(Tabelle_ExterneDaten_117[[#This Row],[EnvelopeNettingSetIdLU]],EnvelopeNettingSetIdLookup,2,FALSE),"")</f>
        <v>#N/A</v>
      </c>
    </row>
    <row r="35" spans="2:9" x14ac:dyDescent="0.25">
      <c r="B35" s="2" t="s">
        <v>220</v>
      </c>
      <c r="C35" s="2" t="s">
        <v>527</v>
      </c>
      <c r="D35" s="2" t="s">
        <v>529</v>
      </c>
      <c r="E35" s="2" t="s">
        <v>536</v>
      </c>
      <c r="F35" s="2"/>
      <c r="G35" s="2" t="e">
        <f>IF(Tabelle_ExterneDaten_117[[#This Row],[TradeTypeLU]]&lt;&gt;"",VLOOKUP(Tabelle_ExterneDaten_117[[#This Row],[TradeTypeLU]],TradeTypeLookup,2,FALSE),"")</f>
        <v>#N/A</v>
      </c>
      <c r="H35" s="2" t="e">
        <f>IF(Tabelle_ExterneDaten_117[[#This Row],[EnvelopeCounterPartyLU]]&lt;&gt;"",VLOOKUP(Tabelle_ExterneDaten_117[[#This Row],[EnvelopeCounterPartyLU]],EnvelopeCounterPartyLookup,2,FALSE),"")</f>
        <v>#N/A</v>
      </c>
      <c r="I35" s="2" t="e">
        <f>IF(Tabelle_ExterneDaten_117[[#This Row],[EnvelopeNettingSetIdLU]]&lt;&gt;"",VLOOKUP(Tabelle_ExterneDaten_117[[#This Row],[EnvelopeNettingSetIdLU]],EnvelopeNettingSetIdLookup,2,FALSE),"")</f>
        <v>#N/A</v>
      </c>
    </row>
    <row r="36" spans="2:9" x14ac:dyDescent="0.25">
      <c r="B36" s="2" t="s">
        <v>222</v>
      </c>
      <c r="C36" s="2" t="s">
        <v>527</v>
      </c>
      <c r="D36" s="2" t="s">
        <v>529</v>
      </c>
      <c r="E36" s="2" t="s">
        <v>536</v>
      </c>
      <c r="F36" s="2"/>
      <c r="G36" s="2" t="e">
        <f>IF(Tabelle_ExterneDaten_117[[#This Row],[TradeTypeLU]]&lt;&gt;"",VLOOKUP(Tabelle_ExterneDaten_117[[#This Row],[TradeTypeLU]],TradeTypeLookup,2,FALSE),"")</f>
        <v>#N/A</v>
      </c>
      <c r="H36" s="2" t="e">
        <f>IF(Tabelle_ExterneDaten_117[[#This Row],[EnvelopeCounterPartyLU]]&lt;&gt;"",VLOOKUP(Tabelle_ExterneDaten_117[[#This Row],[EnvelopeCounterPartyLU]],EnvelopeCounterPartyLookup,2,FALSE),"")</f>
        <v>#N/A</v>
      </c>
      <c r="I36" s="2" t="e">
        <f>IF(Tabelle_ExterneDaten_117[[#This Row],[EnvelopeNettingSetIdLU]]&lt;&gt;"",VLOOKUP(Tabelle_ExterneDaten_117[[#This Row],[EnvelopeNettingSetIdLU]],EnvelopeNettingSetIdLookup,2,FALSE),"")</f>
        <v>#N/A</v>
      </c>
    </row>
    <row r="37" spans="2:9" x14ac:dyDescent="0.25">
      <c r="B37" s="2" t="s">
        <v>146</v>
      </c>
      <c r="C37" s="2" t="s">
        <v>519</v>
      </c>
      <c r="D37" s="2" t="s">
        <v>531</v>
      </c>
      <c r="E37" s="2"/>
      <c r="F37" s="2"/>
      <c r="G37" s="2" t="e">
        <f>IF(Tabelle_ExterneDaten_117[[#This Row],[TradeTypeLU]]&lt;&gt;"",VLOOKUP(Tabelle_ExterneDaten_117[[#This Row],[TradeTypeLU]],TradeTypeLookup,2,FALSE),"")</f>
        <v>#N/A</v>
      </c>
      <c r="H37" s="2" t="e">
        <f>IF(Tabelle_ExterneDaten_117[[#This Row],[EnvelopeCounterPartyLU]]&lt;&gt;"",VLOOKUP(Tabelle_ExterneDaten_117[[#This Row],[EnvelopeCounterPartyLU]],EnvelopeCounterPartyLookup,2,FALSE),"")</f>
        <v>#N/A</v>
      </c>
      <c r="I37" s="2" t="str">
        <f>IF(Tabelle_ExterneDaten_117[[#This Row],[EnvelopeNettingSetIdLU]]&lt;&gt;"",VLOOKUP(Tabelle_ExterneDaten_117[[#This Row],[EnvelopeNettingSetIdLU]],EnvelopeNettingSetIdLookup,2,FALSE),"")</f>
        <v/>
      </c>
    </row>
    <row r="38" spans="2:9" x14ac:dyDescent="0.25">
      <c r="B38" s="2" t="s">
        <v>148</v>
      </c>
      <c r="C38" s="2" t="s">
        <v>519</v>
      </c>
      <c r="D38" s="2" t="s">
        <v>531</v>
      </c>
      <c r="E38" s="2"/>
      <c r="F38" s="2"/>
      <c r="G38" s="2" t="e">
        <f>IF(Tabelle_ExterneDaten_117[[#This Row],[TradeTypeLU]]&lt;&gt;"",VLOOKUP(Tabelle_ExterneDaten_117[[#This Row],[TradeTypeLU]],TradeTypeLookup,2,FALSE),"")</f>
        <v>#N/A</v>
      </c>
      <c r="H38" s="2" t="e">
        <f>IF(Tabelle_ExterneDaten_117[[#This Row],[EnvelopeCounterPartyLU]]&lt;&gt;"",VLOOKUP(Tabelle_ExterneDaten_117[[#This Row],[EnvelopeCounterPartyLU]],EnvelopeCounterPartyLookup,2,FALSE),"")</f>
        <v>#N/A</v>
      </c>
      <c r="I38" s="2" t="str">
        <f>IF(Tabelle_ExterneDaten_117[[#This Row],[EnvelopeNettingSetIdLU]]&lt;&gt;"",VLOOKUP(Tabelle_ExterneDaten_117[[#This Row],[EnvelopeNettingSetIdLU]],EnvelopeNettingSetIdLookup,2,FALSE),"")</f>
        <v/>
      </c>
    </row>
    <row r="39" spans="2:9" x14ac:dyDescent="0.25">
      <c r="B39" s="2" t="s">
        <v>150</v>
      </c>
      <c r="C39" s="2" t="s">
        <v>519</v>
      </c>
      <c r="D39" s="2" t="s">
        <v>531</v>
      </c>
      <c r="E39" s="2"/>
      <c r="F39" s="2"/>
      <c r="G39" s="2" t="e">
        <f>IF(Tabelle_ExterneDaten_117[[#This Row],[TradeTypeLU]]&lt;&gt;"",VLOOKUP(Tabelle_ExterneDaten_117[[#This Row],[TradeTypeLU]],TradeTypeLookup,2,FALSE),"")</f>
        <v>#N/A</v>
      </c>
      <c r="H39" s="2" t="e">
        <f>IF(Tabelle_ExterneDaten_117[[#This Row],[EnvelopeCounterPartyLU]]&lt;&gt;"",VLOOKUP(Tabelle_ExterneDaten_117[[#This Row],[EnvelopeCounterPartyLU]],EnvelopeCounterPartyLookup,2,FALSE),"")</f>
        <v>#N/A</v>
      </c>
      <c r="I39" s="2" t="str">
        <f>IF(Tabelle_ExterneDaten_117[[#This Row],[EnvelopeNettingSetIdLU]]&lt;&gt;"",VLOOKUP(Tabelle_ExterneDaten_117[[#This Row],[EnvelopeNettingSetIdLU]],EnvelopeNettingSetIdLookup,2,FALSE),"")</f>
        <v/>
      </c>
    </row>
    <row r="40" spans="2:9" x14ac:dyDescent="0.25">
      <c r="B40" s="2" t="s">
        <v>152</v>
      </c>
      <c r="C40" s="2" t="s">
        <v>519</v>
      </c>
      <c r="D40" s="2" t="s">
        <v>531</v>
      </c>
      <c r="E40" s="2"/>
      <c r="F40" s="2"/>
      <c r="G40" s="2" t="e">
        <f>IF(Tabelle_ExterneDaten_117[[#This Row],[TradeTypeLU]]&lt;&gt;"",VLOOKUP(Tabelle_ExterneDaten_117[[#This Row],[TradeTypeLU]],TradeTypeLookup,2,FALSE),"")</f>
        <v>#N/A</v>
      </c>
      <c r="H40" s="2" t="e">
        <f>IF(Tabelle_ExterneDaten_117[[#This Row],[EnvelopeCounterPartyLU]]&lt;&gt;"",VLOOKUP(Tabelle_ExterneDaten_117[[#This Row],[EnvelopeCounterPartyLU]],EnvelopeCounterPartyLookup,2,FALSE),"")</f>
        <v>#N/A</v>
      </c>
      <c r="I40" s="2" t="str">
        <f>IF(Tabelle_ExterneDaten_117[[#This Row],[EnvelopeNettingSetIdLU]]&lt;&gt;"",VLOOKUP(Tabelle_ExterneDaten_117[[#This Row],[EnvelopeNettingSetIdLU]],EnvelopeNettingSetIdLookup,2,FALSE),"")</f>
        <v/>
      </c>
    </row>
    <row r="41" spans="2:9" x14ac:dyDescent="0.25">
      <c r="B41" s="2" t="s">
        <v>154</v>
      </c>
      <c r="C41" s="2" t="s">
        <v>519</v>
      </c>
      <c r="D41" s="2" t="s">
        <v>531</v>
      </c>
      <c r="E41" s="2"/>
      <c r="F41" s="2"/>
      <c r="G41" s="2" t="e">
        <f>IF(Tabelle_ExterneDaten_117[[#This Row],[TradeTypeLU]]&lt;&gt;"",VLOOKUP(Tabelle_ExterneDaten_117[[#This Row],[TradeTypeLU]],TradeTypeLookup,2,FALSE),"")</f>
        <v>#N/A</v>
      </c>
      <c r="H41" s="2" t="e">
        <f>IF(Tabelle_ExterneDaten_117[[#This Row],[EnvelopeCounterPartyLU]]&lt;&gt;"",VLOOKUP(Tabelle_ExterneDaten_117[[#This Row],[EnvelopeCounterPartyLU]],EnvelopeCounterPartyLookup,2,FALSE),"")</f>
        <v>#N/A</v>
      </c>
      <c r="I41" s="2" t="str">
        <f>IF(Tabelle_ExterneDaten_117[[#This Row],[EnvelopeNettingSetIdLU]]&lt;&gt;"",VLOOKUP(Tabelle_ExterneDaten_117[[#This Row],[EnvelopeNettingSetIdLU]],EnvelopeNettingSetIdLookup,2,FALSE),"")</f>
        <v/>
      </c>
    </row>
    <row r="42" spans="2:9" x14ac:dyDescent="0.25">
      <c r="B42" s="2" t="s">
        <v>156</v>
      </c>
      <c r="C42" s="2" t="s">
        <v>519</v>
      </c>
      <c r="D42" s="2" t="s">
        <v>531</v>
      </c>
      <c r="E42" s="2"/>
      <c r="F42" s="2"/>
      <c r="G42" s="2" t="e">
        <f>IF(Tabelle_ExterneDaten_117[[#This Row],[TradeTypeLU]]&lt;&gt;"",VLOOKUP(Tabelle_ExterneDaten_117[[#This Row],[TradeTypeLU]],TradeTypeLookup,2,FALSE),"")</f>
        <v>#N/A</v>
      </c>
      <c r="H42" s="2" t="e">
        <f>IF(Tabelle_ExterneDaten_117[[#This Row],[EnvelopeCounterPartyLU]]&lt;&gt;"",VLOOKUP(Tabelle_ExterneDaten_117[[#This Row],[EnvelopeCounterPartyLU]],EnvelopeCounterPartyLookup,2,FALSE),"")</f>
        <v>#N/A</v>
      </c>
      <c r="I42" s="2" t="str">
        <f>IF(Tabelle_ExterneDaten_117[[#This Row],[EnvelopeNettingSetIdLU]]&lt;&gt;"",VLOOKUP(Tabelle_ExterneDaten_117[[#This Row],[EnvelopeNettingSetIdLU]],EnvelopeNettingSetIdLookup,2,FALSE),"")</f>
        <v/>
      </c>
    </row>
    <row r="43" spans="2:9" x14ac:dyDescent="0.25">
      <c r="B43" s="2" t="s">
        <v>158</v>
      </c>
      <c r="C43" s="2" t="s">
        <v>519</v>
      </c>
      <c r="D43" s="2" t="s">
        <v>531</v>
      </c>
      <c r="E43" s="2"/>
      <c r="F43" s="2"/>
      <c r="G43" s="2" t="e">
        <f>IF(Tabelle_ExterneDaten_117[[#This Row],[TradeTypeLU]]&lt;&gt;"",VLOOKUP(Tabelle_ExterneDaten_117[[#This Row],[TradeTypeLU]],TradeTypeLookup,2,FALSE),"")</f>
        <v>#N/A</v>
      </c>
      <c r="H43" s="2" t="e">
        <f>IF(Tabelle_ExterneDaten_117[[#This Row],[EnvelopeCounterPartyLU]]&lt;&gt;"",VLOOKUP(Tabelle_ExterneDaten_117[[#This Row],[EnvelopeCounterPartyLU]],EnvelopeCounterPartyLookup,2,FALSE),"")</f>
        <v>#N/A</v>
      </c>
      <c r="I43" s="2" t="str">
        <f>IF(Tabelle_ExterneDaten_117[[#This Row],[EnvelopeNettingSetIdLU]]&lt;&gt;"",VLOOKUP(Tabelle_ExterneDaten_117[[#This Row],[EnvelopeNettingSetIdLU]],EnvelopeNettingSetIdLookup,2,FALSE),"")</f>
        <v/>
      </c>
    </row>
    <row r="44" spans="2:9" x14ac:dyDescent="0.25">
      <c r="B44" s="2" t="s">
        <v>160</v>
      </c>
      <c r="C44" s="2" t="s">
        <v>519</v>
      </c>
      <c r="D44" s="2" t="s">
        <v>531</v>
      </c>
      <c r="E44" s="2"/>
      <c r="F44" s="2"/>
      <c r="G44" s="2" t="e">
        <f>IF(Tabelle_ExterneDaten_117[[#This Row],[TradeTypeLU]]&lt;&gt;"",VLOOKUP(Tabelle_ExterneDaten_117[[#This Row],[TradeTypeLU]],TradeTypeLookup,2,FALSE),"")</f>
        <v>#N/A</v>
      </c>
      <c r="H44" s="2" t="e">
        <f>IF(Tabelle_ExterneDaten_117[[#This Row],[EnvelopeCounterPartyLU]]&lt;&gt;"",VLOOKUP(Tabelle_ExterneDaten_117[[#This Row],[EnvelopeCounterPartyLU]],EnvelopeCounterPartyLookup,2,FALSE),"")</f>
        <v>#N/A</v>
      </c>
      <c r="I44" s="2" t="str">
        <f>IF(Tabelle_ExterneDaten_117[[#This Row],[EnvelopeNettingSetIdLU]]&lt;&gt;"",VLOOKUP(Tabelle_ExterneDaten_117[[#This Row],[EnvelopeNettingSetIdLU]],EnvelopeNettingSetIdLookup,2,FALSE),"")</f>
        <v/>
      </c>
    </row>
    <row r="45" spans="2:9" x14ac:dyDescent="0.25">
      <c r="B45" s="2" t="s">
        <v>162</v>
      </c>
      <c r="C45" s="2" t="s">
        <v>519</v>
      </c>
      <c r="D45" s="2" t="s">
        <v>531</v>
      </c>
      <c r="E45" s="2"/>
      <c r="F45" s="2"/>
      <c r="G45" s="2" t="e">
        <f>IF(Tabelle_ExterneDaten_117[[#This Row],[TradeTypeLU]]&lt;&gt;"",VLOOKUP(Tabelle_ExterneDaten_117[[#This Row],[TradeTypeLU]],TradeTypeLookup,2,FALSE),"")</f>
        <v>#N/A</v>
      </c>
      <c r="H45" s="2" t="e">
        <f>IF(Tabelle_ExterneDaten_117[[#This Row],[EnvelopeCounterPartyLU]]&lt;&gt;"",VLOOKUP(Tabelle_ExterneDaten_117[[#This Row],[EnvelopeCounterPartyLU]],EnvelopeCounterPartyLookup,2,FALSE),"")</f>
        <v>#N/A</v>
      </c>
      <c r="I45" s="2" t="str">
        <f>IF(Tabelle_ExterneDaten_117[[#This Row],[EnvelopeNettingSetIdLU]]&lt;&gt;"",VLOOKUP(Tabelle_ExterneDaten_117[[#This Row],[EnvelopeNettingSetIdLU]],EnvelopeNettingSetIdLookup,2,FALSE),"")</f>
        <v/>
      </c>
    </row>
    <row r="46" spans="2:9" x14ac:dyDescent="0.25">
      <c r="B46" s="2" t="s">
        <v>224</v>
      </c>
      <c r="C46" s="2" t="s">
        <v>527</v>
      </c>
      <c r="D46" s="2" t="s">
        <v>529</v>
      </c>
      <c r="E46" s="2" t="s">
        <v>537</v>
      </c>
      <c r="F46" s="2"/>
      <c r="G46" s="2" t="e">
        <f>IF(Tabelle_ExterneDaten_117[[#This Row],[TradeTypeLU]]&lt;&gt;"",VLOOKUP(Tabelle_ExterneDaten_117[[#This Row],[TradeTypeLU]],TradeTypeLookup,2,FALSE),"")</f>
        <v>#N/A</v>
      </c>
      <c r="H46" s="2" t="e">
        <f>IF(Tabelle_ExterneDaten_117[[#This Row],[EnvelopeCounterPartyLU]]&lt;&gt;"",VLOOKUP(Tabelle_ExterneDaten_117[[#This Row],[EnvelopeCounterPartyLU]],EnvelopeCounterPartyLookup,2,FALSE),"")</f>
        <v>#N/A</v>
      </c>
      <c r="I46" s="2" t="e">
        <f>IF(Tabelle_ExterneDaten_117[[#This Row],[EnvelopeNettingSetIdLU]]&lt;&gt;"",VLOOKUP(Tabelle_ExterneDaten_117[[#This Row],[EnvelopeNettingSetIdLU]],EnvelopeNettingSetIdLookup,2,FALSE),"")</f>
        <v>#N/A</v>
      </c>
    </row>
    <row r="47" spans="2:9" x14ac:dyDescent="0.25">
      <c r="B47" s="2" t="s">
        <v>248</v>
      </c>
      <c r="C47" s="2" t="s">
        <v>528</v>
      </c>
      <c r="D47" s="2" t="s">
        <v>529</v>
      </c>
      <c r="E47" s="2" t="s">
        <v>537</v>
      </c>
      <c r="F47" s="2"/>
      <c r="G47" s="2" t="e">
        <f>IF(Tabelle_ExterneDaten_117[[#This Row],[TradeTypeLU]]&lt;&gt;"",VLOOKUP(Tabelle_ExterneDaten_117[[#This Row],[TradeTypeLU]],TradeTypeLookup,2,FALSE),"")</f>
        <v>#N/A</v>
      </c>
      <c r="H47" s="2" t="e">
        <f>IF(Tabelle_ExterneDaten_117[[#This Row],[EnvelopeCounterPartyLU]]&lt;&gt;"",VLOOKUP(Tabelle_ExterneDaten_117[[#This Row],[EnvelopeCounterPartyLU]],EnvelopeCounterPartyLookup,2,FALSE),"")</f>
        <v>#N/A</v>
      </c>
      <c r="I47" s="2" t="e">
        <f>IF(Tabelle_ExterneDaten_117[[#This Row],[EnvelopeNettingSetIdLU]]&lt;&gt;"",VLOOKUP(Tabelle_ExterneDaten_117[[#This Row],[EnvelopeNettingSetIdLU]],EnvelopeNettingSetIdLookup,2,FALSE),"")</f>
        <v>#N/A</v>
      </c>
    </row>
    <row r="48" spans="2:9" x14ac:dyDescent="0.25">
      <c r="B48" s="2" t="s">
        <v>250</v>
      </c>
      <c r="C48" s="2" t="s">
        <v>528</v>
      </c>
      <c r="D48" s="2" t="s">
        <v>529</v>
      </c>
      <c r="E48" s="2" t="s">
        <v>537</v>
      </c>
      <c r="F48" s="2"/>
      <c r="G48" s="2" t="e">
        <f>IF(Tabelle_ExterneDaten_117[[#This Row],[TradeTypeLU]]&lt;&gt;"",VLOOKUP(Tabelle_ExterneDaten_117[[#This Row],[TradeTypeLU]],TradeTypeLookup,2,FALSE),"")</f>
        <v>#N/A</v>
      </c>
      <c r="H48" s="2" t="e">
        <f>IF(Tabelle_ExterneDaten_117[[#This Row],[EnvelopeCounterPartyLU]]&lt;&gt;"",VLOOKUP(Tabelle_ExterneDaten_117[[#This Row],[EnvelopeCounterPartyLU]],EnvelopeCounterPartyLookup,2,FALSE),"")</f>
        <v>#N/A</v>
      </c>
      <c r="I48" s="2" t="e">
        <f>IF(Tabelle_ExterneDaten_117[[#This Row],[EnvelopeNettingSetIdLU]]&lt;&gt;"",VLOOKUP(Tabelle_ExterneDaten_117[[#This Row],[EnvelopeNettingSetIdLU]],EnvelopeNettingSetIdLookup,2,FALSE),"")</f>
        <v>#N/A</v>
      </c>
    </row>
    <row r="49" spans="2:9" x14ac:dyDescent="0.25">
      <c r="B49" s="2" t="s">
        <v>252</v>
      </c>
      <c r="C49" s="2" t="s">
        <v>528</v>
      </c>
      <c r="D49" s="2" t="s">
        <v>529</v>
      </c>
      <c r="E49" s="2" t="s">
        <v>537</v>
      </c>
      <c r="F49" s="2"/>
      <c r="G49" s="2" t="e">
        <f>IF(Tabelle_ExterneDaten_117[[#This Row],[TradeTypeLU]]&lt;&gt;"",VLOOKUP(Tabelle_ExterneDaten_117[[#This Row],[TradeTypeLU]],TradeTypeLookup,2,FALSE),"")</f>
        <v>#N/A</v>
      </c>
      <c r="H49" s="2" t="e">
        <f>IF(Tabelle_ExterneDaten_117[[#This Row],[EnvelopeCounterPartyLU]]&lt;&gt;"",VLOOKUP(Tabelle_ExterneDaten_117[[#This Row],[EnvelopeCounterPartyLU]],EnvelopeCounterPartyLookup,2,FALSE),"")</f>
        <v>#N/A</v>
      </c>
      <c r="I49" s="2" t="e">
        <f>IF(Tabelle_ExterneDaten_117[[#This Row],[EnvelopeNettingSetIdLU]]&lt;&gt;"",VLOOKUP(Tabelle_ExterneDaten_117[[#This Row],[EnvelopeNettingSetIdLU]],EnvelopeNettingSetIdLookup,2,FALSE),"")</f>
        <v>#N/A</v>
      </c>
    </row>
    <row r="50" spans="2:9" x14ac:dyDescent="0.25">
      <c r="B50" s="2" t="s">
        <v>254</v>
      </c>
      <c r="C50" s="2" t="s">
        <v>528</v>
      </c>
      <c r="D50" s="2" t="s">
        <v>529</v>
      </c>
      <c r="E50" s="2" t="s">
        <v>537</v>
      </c>
      <c r="F50" s="2"/>
      <c r="G50" s="2" t="e">
        <f>IF(Tabelle_ExterneDaten_117[[#This Row],[TradeTypeLU]]&lt;&gt;"",VLOOKUP(Tabelle_ExterneDaten_117[[#This Row],[TradeTypeLU]],TradeTypeLookup,2,FALSE),"")</f>
        <v>#N/A</v>
      </c>
      <c r="H50" s="2" t="e">
        <f>IF(Tabelle_ExterneDaten_117[[#This Row],[EnvelopeCounterPartyLU]]&lt;&gt;"",VLOOKUP(Tabelle_ExterneDaten_117[[#This Row],[EnvelopeCounterPartyLU]],EnvelopeCounterPartyLookup,2,FALSE),"")</f>
        <v>#N/A</v>
      </c>
      <c r="I50" s="2" t="e">
        <f>IF(Tabelle_ExterneDaten_117[[#This Row],[EnvelopeNettingSetIdLU]]&lt;&gt;"",VLOOKUP(Tabelle_ExterneDaten_117[[#This Row],[EnvelopeNettingSetIdLU]],EnvelopeNettingSetIdLookup,2,FALSE),"")</f>
        <v>#N/A</v>
      </c>
    </row>
    <row r="51" spans="2:9" x14ac:dyDescent="0.25">
      <c r="B51" s="2" t="s">
        <v>256</v>
      </c>
      <c r="C51" s="2" t="s">
        <v>528</v>
      </c>
      <c r="D51" s="2" t="s">
        <v>529</v>
      </c>
      <c r="E51" s="2" t="s">
        <v>537</v>
      </c>
      <c r="F51" s="2"/>
      <c r="G51" s="2" t="e">
        <f>IF(Tabelle_ExterneDaten_117[[#This Row],[TradeTypeLU]]&lt;&gt;"",VLOOKUP(Tabelle_ExterneDaten_117[[#This Row],[TradeTypeLU]],TradeTypeLookup,2,FALSE),"")</f>
        <v>#N/A</v>
      </c>
      <c r="H51" s="2" t="e">
        <f>IF(Tabelle_ExterneDaten_117[[#This Row],[EnvelopeCounterPartyLU]]&lt;&gt;"",VLOOKUP(Tabelle_ExterneDaten_117[[#This Row],[EnvelopeCounterPartyLU]],EnvelopeCounterPartyLookup,2,FALSE),"")</f>
        <v>#N/A</v>
      </c>
      <c r="I51" s="2" t="e">
        <f>IF(Tabelle_ExterneDaten_117[[#This Row],[EnvelopeNettingSetIdLU]]&lt;&gt;"",VLOOKUP(Tabelle_ExterneDaten_117[[#This Row],[EnvelopeNettingSetIdLU]],EnvelopeNettingSetIdLookup,2,FALSE),"")</f>
        <v>#N/A</v>
      </c>
    </row>
    <row r="52" spans="2:9" x14ac:dyDescent="0.25">
      <c r="B52" s="2" t="s">
        <v>258</v>
      </c>
      <c r="C52" s="2" t="s">
        <v>528</v>
      </c>
      <c r="D52" s="2" t="s">
        <v>529</v>
      </c>
      <c r="E52" s="2" t="s">
        <v>537</v>
      </c>
      <c r="F52" s="2"/>
      <c r="G52" s="2" t="e">
        <f>IF(Tabelle_ExterneDaten_117[[#This Row],[TradeTypeLU]]&lt;&gt;"",VLOOKUP(Tabelle_ExterneDaten_117[[#This Row],[TradeTypeLU]],TradeTypeLookup,2,FALSE),"")</f>
        <v>#N/A</v>
      </c>
      <c r="H52" s="2" t="e">
        <f>IF(Tabelle_ExterneDaten_117[[#This Row],[EnvelopeCounterPartyLU]]&lt;&gt;"",VLOOKUP(Tabelle_ExterneDaten_117[[#This Row],[EnvelopeCounterPartyLU]],EnvelopeCounterPartyLookup,2,FALSE),"")</f>
        <v>#N/A</v>
      </c>
      <c r="I52" s="2" t="e">
        <f>IF(Tabelle_ExterneDaten_117[[#This Row],[EnvelopeNettingSetIdLU]]&lt;&gt;"",VLOOKUP(Tabelle_ExterneDaten_117[[#This Row],[EnvelopeNettingSetIdLU]],EnvelopeNettingSetIdLookup,2,FALSE),"")</f>
        <v>#N/A</v>
      </c>
    </row>
    <row r="53" spans="2:9" x14ac:dyDescent="0.25">
      <c r="B53" s="2" t="s">
        <v>260</v>
      </c>
      <c r="C53" s="2" t="s">
        <v>528</v>
      </c>
      <c r="D53" s="2" t="s">
        <v>529</v>
      </c>
      <c r="E53" s="2" t="s">
        <v>537</v>
      </c>
      <c r="F53" s="2"/>
      <c r="G53" s="2" t="e">
        <f>IF(Tabelle_ExterneDaten_117[[#This Row],[TradeTypeLU]]&lt;&gt;"",VLOOKUP(Tabelle_ExterneDaten_117[[#This Row],[TradeTypeLU]],TradeTypeLookup,2,FALSE),"")</f>
        <v>#N/A</v>
      </c>
      <c r="H53" s="2" t="e">
        <f>IF(Tabelle_ExterneDaten_117[[#This Row],[EnvelopeCounterPartyLU]]&lt;&gt;"",VLOOKUP(Tabelle_ExterneDaten_117[[#This Row],[EnvelopeCounterPartyLU]],EnvelopeCounterPartyLookup,2,FALSE),"")</f>
        <v>#N/A</v>
      </c>
      <c r="I53" s="2" t="e">
        <f>IF(Tabelle_ExterneDaten_117[[#This Row],[EnvelopeNettingSetIdLU]]&lt;&gt;"",VLOOKUP(Tabelle_ExterneDaten_117[[#This Row],[EnvelopeNettingSetIdLU]],EnvelopeNettingSetIdLookup,2,FALSE),"")</f>
        <v>#N/A</v>
      </c>
    </row>
    <row r="54" spans="2:9" x14ac:dyDescent="0.25">
      <c r="B54" s="2" t="s">
        <v>262</v>
      </c>
      <c r="C54" s="2" t="s">
        <v>528</v>
      </c>
      <c r="D54" s="2" t="s">
        <v>529</v>
      </c>
      <c r="E54" s="2" t="s">
        <v>537</v>
      </c>
      <c r="F54" s="2"/>
      <c r="G54" s="2" t="e">
        <f>IF(Tabelle_ExterneDaten_117[[#This Row],[TradeTypeLU]]&lt;&gt;"",VLOOKUP(Tabelle_ExterneDaten_117[[#This Row],[TradeTypeLU]],TradeTypeLookup,2,FALSE),"")</f>
        <v>#N/A</v>
      </c>
      <c r="H54" s="2" t="e">
        <f>IF(Tabelle_ExterneDaten_117[[#This Row],[EnvelopeCounterPartyLU]]&lt;&gt;"",VLOOKUP(Tabelle_ExterneDaten_117[[#This Row],[EnvelopeCounterPartyLU]],EnvelopeCounterPartyLookup,2,FALSE),"")</f>
        <v>#N/A</v>
      </c>
      <c r="I54" s="2" t="e">
        <f>IF(Tabelle_ExterneDaten_117[[#This Row],[EnvelopeNettingSetIdLU]]&lt;&gt;"",VLOOKUP(Tabelle_ExterneDaten_117[[#This Row],[EnvelopeNettingSetIdLU]],EnvelopeNettingSetIdLookup,2,FALSE),"")</f>
        <v>#N/A</v>
      </c>
    </row>
    <row r="55" spans="2:9" x14ac:dyDescent="0.25">
      <c r="B55" s="2" t="s">
        <v>264</v>
      </c>
      <c r="C55" s="2" t="s">
        <v>528</v>
      </c>
      <c r="D55" s="2" t="s">
        <v>529</v>
      </c>
      <c r="E55" s="2" t="s">
        <v>537</v>
      </c>
      <c r="F55" s="2"/>
      <c r="G55" s="2" t="e">
        <f>IF(Tabelle_ExterneDaten_117[[#This Row],[TradeTypeLU]]&lt;&gt;"",VLOOKUP(Tabelle_ExterneDaten_117[[#This Row],[TradeTypeLU]],TradeTypeLookup,2,FALSE),"")</f>
        <v>#N/A</v>
      </c>
      <c r="H55" s="2" t="e">
        <f>IF(Tabelle_ExterneDaten_117[[#This Row],[EnvelopeCounterPartyLU]]&lt;&gt;"",VLOOKUP(Tabelle_ExterneDaten_117[[#This Row],[EnvelopeCounterPartyLU]],EnvelopeCounterPartyLookup,2,FALSE),"")</f>
        <v>#N/A</v>
      </c>
      <c r="I55" s="2" t="e">
        <f>IF(Tabelle_ExterneDaten_117[[#This Row],[EnvelopeNettingSetIdLU]]&lt;&gt;"",VLOOKUP(Tabelle_ExterneDaten_117[[#This Row],[EnvelopeNettingSetIdLU]],EnvelopeNettingSetIdLookup,2,FALSE),"")</f>
        <v>#N/A</v>
      </c>
    </row>
    <row r="56" spans="2:9" x14ac:dyDescent="0.25">
      <c r="B56" s="2" t="s">
        <v>266</v>
      </c>
      <c r="C56" s="2" t="s">
        <v>528</v>
      </c>
      <c r="D56" s="2" t="s">
        <v>529</v>
      </c>
      <c r="E56" s="2" t="s">
        <v>537</v>
      </c>
      <c r="F56" s="2"/>
      <c r="G56" s="2" t="e">
        <f>IF(Tabelle_ExterneDaten_117[[#This Row],[TradeTypeLU]]&lt;&gt;"",VLOOKUP(Tabelle_ExterneDaten_117[[#This Row],[TradeTypeLU]],TradeTypeLookup,2,FALSE),"")</f>
        <v>#N/A</v>
      </c>
      <c r="H56" s="2" t="e">
        <f>IF(Tabelle_ExterneDaten_117[[#This Row],[EnvelopeCounterPartyLU]]&lt;&gt;"",VLOOKUP(Tabelle_ExterneDaten_117[[#This Row],[EnvelopeCounterPartyLU]],EnvelopeCounterPartyLookup,2,FALSE),"")</f>
        <v>#N/A</v>
      </c>
      <c r="I56" s="2" t="e">
        <f>IF(Tabelle_ExterneDaten_117[[#This Row],[EnvelopeNettingSetIdLU]]&lt;&gt;"",VLOOKUP(Tabelle_ExterneDaten_117[[#This Row],[EnvelopeNettingSetIdLU]],EnvelopeNettingSetIdLookup,2,FALSE),"")</f>
        <v>#N/A</v>
      </c>
    </row>
    <row r="57" spans="2:9" x14ac:dyDescent="0.25">
      <c r="B57" s="2" t="s">
        <v>268</v>
      </c>
      <c r="C57" s="2" t="s">
        <v>528</v>
      </c>
      <c r="D57" s="2" t="s">
        <v>529</v>
      </c>
      <c r="E57" s="2" t="s">
        <v>537</v>
      </c>
      <c r="F57" s="2"/>
      <c r="G57" s="2" t="e">
        <f>IF(Tabelle_ExterneDaten_117[[#This Row],[TradeTypeLU]]&lt;&gt;"",VLOOKUP(Tabelle_ExterneDaten_117[[#This Row],[TradeTypeLU]],TradeTypeLookup,2,FALSE),"")</f>
        <v>#N/A</v>
      </c>
      <c r="H57" s="2" t="e">
        <f>IF(Tabelle_ExterneDaten_117[[#This Row],[EnvelopeCounterPartyLU]]&lt;&gt;"",VLOOKUP(Tabelle_ExterneDaten_117[[#This Row],[EnvelopeCounterPartyLU]],EnvelopeCounterPartyLookup,2,FALSE),"")</f>
        <v>#N/A</v>
      </c>
      <c r="I57" s="2" t="e">
        <f>IF(Tabelle_ExterneDaten_117[[#This Row],[EnvelopeNettingSetIdLU]]&lt;&gt;"",VLOOKUP(Tabelle_ExterneDaten_117[[#This Row],[EnvelopeNettingSetIdLU]],EnvelopeNettingSetIdLookup,2,FALSE),"")</f>
        <v>#N/A</v>
      </c>
    </row>
    <row r="58" spans="2:9" x14ac:dyDescent="0.25">
      <c r="B58" s="2" t="s">
        <v>174</v>
      </c>
      <c r="C58" s="2" t="s">
        <v>521</v>
      </c>
      <c r="D58" s="2" t="s">
        <v>530</v>
      </c>
      <c r="E58" s="2" t="s">
        <v>547</v>
      </c>
      <c r="F58" s="2"/>
      <c r="G58" s="2" t="e">
        <f>IF(Tabelle_ExterneDaten_117[[#This Row],[TradeTypeLU]]&lt;&gt;"",VLOOKUP(Tabelle_ExterneDaten_117[[#This Row],[TradeTypeLU]],TradeTypeLookup,2,FALSE),"")</f>
        <v>#N/A</v>
      </c>
      <c r="H58" s="2" t="e">
        <f>IF(Tabelle_ExterneDaten_117[[#This Row],[EnvelopeCounterPartyLU]]&lt;&gt;"",VLOOKUP(Tabelle_ExterneDaten_117[[#This Row],[EnvelopeCounterPartyLU]],EnvelopeCounterPartyLookup,2,FALSE),"")</f>
        <v>#N/A</v>
      </c>
      <c r="I58" s="2" t="e">
        <f>IF(Tabelle_ExterneDaten_117[[#This Row],[EnvelopeNettingSetIdLU]]&lt;&gt;"",VLOOKUP(Tabelle_ExterneDaten_117[[#This Row],[EnvelopeNettingSetIdLU]],EnvelopeNettingSetIdLookup,2,FALSE),"")</f>
        <v>#N/A</v>
      </c>
    </row>
    <row r="59" spans="2:9" x14ac:dyDescent="0.25">
      <c r="B59" s="2" t="s">
        <v>187</v>
      </c>
      <c r="C59" s="2" t="s">
        <v>523</v>
      </c>
      <c r="D59" s="2" t="s">
        <v>529</v>
      </c>
      <c r="E59" s="2" t="s">
        <v>538</v>
      </c>
      <c r="F59" s="2"/>
      <c r="G59" s="2" t="e">
        <f>IF(Tabelle_ExterneDaten_117[[#This Row],[TradeTypeLU]]&lt;&gt;"",VLOOKUP(Tabelle_ExterneDaten_117[[#This Row],[TradeTypeLU]],TradeTypeLookup,2,FALSE),"")</f>
        <v>#N/A</v>
      </c>
      <c r="H59" s="2" t="e">
        <f>IF(Tabelle_ExterneDaten_117[[#This Row],[EnvelopeCounterPartyLU]]&lt;&gt;"",VLOOKUP(Tabelle_ExterneDaten_117[[#This Row],[EnvelopeCounterPartyLU]],EnvelopeCounterPartyLookup,2,FALSE),"")</f>
        <v>#N/A</v>
      </c>
      <c r="I59" s="2" t="e">
        <f>IF(Tabelle_ExterneDaten_117[[#This Row],[EnvelopeNettingSetIdLU]]&lt;&gt;"",VLOOKUP(Tabelle_ExterneDaten_117[[#This Row],[EnvelopeNettingSetIdLU]],EnvelopeNettingSetIdLookup,2,FALSE),"")</f>
        <v>#N/A</v>
      </c>
    </row>
    <row r="60" spans="2:9" x14ac:dyDescent="0.25">
      <c r="B60" s="2" t="s">
        <v>188</v>
      </c>
      <c r="C60" s="2" t="s">
        <v>523</v>
      </c>
      <c r="D60" s="2" t="s">
        <v>529</v>
      </c>
      <c r="E60" s="2" t="s">
        <v>538</v>
      </c>
      <c r="F60" s="2"/>
      <c r="G60" s="2" t="e">
        <f>IF(Tabelle_ExterneDaten_117[[#This Row],[TradeTypeLU]]&lt;&gt;"",VLOOKUP(Tabelle_ExterneDaten_117[[#This Row],[TradeTypeLU]],TradeTypeLookup,2,FALSE),"")</f>
        <v>#N/A</v>
      </c>
      <c r="H60" s="2" t="e">
        <f>IF(Tabelle_ExterneDaten_117[[#This Row],[EnvelopeCounterPartyLU]]&lt;&gt;"",VLOOKUP(Tabelle_ExterneDaten_117[[#This Row],[EnvelopeCounterPartyLU]],EnvelopeCounterPartyLookup,2,FALSE),"")</f>
        <v>#N/A</v>
      </c>
      <c r="I60" s="2" t="e">
        <f>IF(Tabelle_ExterneDaten_117[[#This Row],[EnvelopeNettingSetIdLU]]&lt;&gt;"",VLOOKUP(Tabelle_ExterneDaten_117[[#This Row],[EnvelopeNettingSetIdLU]],EnvelopeNettingSetIdLookup,2,FALSE),"")</f>
        <v>#N/A</v>
      </c>
    </row>
    <row r="61" spans="2:9" x14ac:dyDescent="0.25">
      <c r="B61" s="2" t="s">
        <v>196</v>
      </c>
      <c r="C61" s="2" t="s">
        <v>526</v>
      </c>
      <c r="D61" s="2" t="s">
        <v>529</v>
      </c>
      <c r="E61" s="2" t="s">
        <v>538</v>
      </c>
      <c r="F61" s="2"/>
      <c r="G61" s="2" t="e">
        <f>IF(Tabelle_ExterneDaten_117[[#This Row],[TradeTypeLU]]&lt;&gt;"",VLOOKUP(Tabelle_ExterneDaten_117[[#This Row],[TradeTypeLU]],TradeTypeLookup,2,FALSE),"")</f>
        <v>#N/A</v>
      </c>
      <c r="H61" s="2" t="e">
        <f>IF(Tabelle_ExterneDaten_117[[#This Row],[EnvelopeCounterPartyLU]]&lt;&gt;"",VLOOKUP(Tabelle_ExterneDaten_117[[#This Row],[EnvelopeCounterPartyLU]],EnvelopeCounterPartyLookup,2,FALSE),"")</f>
        <v>#N/A</v>
      </c>
      <c r="I61" s="2" t="e">
        <f>IF(Tabelle_ExterneDaten_117[[#This Row],[EnvelopeNettingSetIdLU]]&lt;&gt;"",VLOOKUP(Tabelle_ExterneDaten_117[[#This Row],[EnvelopeNettingSetIdLU]],EnvelopeNettingSetIdLookup,2,FALSE),"")</f>
        <v>#N/A</v>
      </c>
    </row>
    <row r="62" spans="2:9" x14ac:dyDescent="0.25">
      <c r="B62" s="2" t="s">
        <v>270</v>
      </c>
      <c r="C62" s="2" t="s">
        <v>528</v>
      </c>
      <c r="D62" s="2" t="s">
        <v>529</v>
      </c>
      <c r="E62" s="2" t="s">
        <v>538</v>
      </c>
      <c r="F62" s="2"/>
      <c r="G62" s="2" t="e">
        <f>IF(Tabelle_ExterneDaten_117[[#This Row],[TradeTypeLU]]&lt;&gt;"",VLOOKUP(Tabelle_ExterneDaten_117[[#This Row],[TradeTypeLU]],TradeTypeLookup,2,FALSE),"")</f>
        <v>#N/A</v>
      </c>
      <c r="H62" s="2" t="e">
        <f>IF(Tabelle_ExterneDaten_117[[#This Row],[EnvelopeCounterPartyLU]]&lt;&gt;"",VLOOKUP(Tabelle_ExterneDaten_117[[#This Row],[EnvelopeCounterPartyLU]],EnvelopeCounterPartyLookup,2,FALSE),"")</f>
        <v>#N/A</v>
      </c>
      <c r="I62" s="2" t="e">
        <f>IF(Tabelle_ExterneDaten_117[[#This Row],[EnvelopeNettingSetIdLU]]&lt;&gt;"",VLOOKUP(Tabelle_ExterneDaten_117[[#This Row],[EnvelopeNettingSetIdLU]],EnvelopeNettingSetIdLookup,2,FALSE),"")</f>
        <v>#N/A</v>
      </c>
    </row>
    <row r="63" spans="2:9" x14ac:dyDescent="0.25">
      <c r="B63" s="2" t="s">
        <v>226</v>
      </c>
      <c r="C63" s="2" t="s">
        <v>527</v>
      </c>
      <c r="D63" s="2" t="s">
        <v>529</v>
      </c>
      <c r="E63" s="2" t="s">
        <v>539</v>
      </c>
      <c r="F63" s="2"/>
      <c r="G63" s="2" t="e">
        <f>IF(Tabelle_ExterneDaten_117[[#This Row],[TradeTypeLU]]&lt;&gt;"",VLOOKUP(Tabelle_ExterneDaten_117[[#This Row],[TradeTypeLU]],TradeTypeLookup,2,FALSE),"")</f>
        <v>#N/A</v>
      </c>
      <c r="H63" s="2" t="e">
        <f>IF(Tabelle_ExterneDaten_117[[#This Row],[EnvelopeCounterPartyLU]]&lt;&gt;"",VLOOKUP(Tabelle_ExterneDaten_117[[#This Row],[EnvelopeCounterPartyLU]],EnvelopeCounterPartyLookup,2,FALSE),"")</f>
        <v>#N/A</v>
      </c>
      <c r="I63" s="2" t="e">
        <f>IF(Tabelle_ExterneDaten_117[[#This Row],[EnvelopeNettingSetIdLU]]&lt;&gt;"",VLOOKUP(Tabelle_ExterneDaten_117[[#This Row],[EnvelopeNettingSetIdLU]],EnvelopeNettingSetIdLookup,2,FALSE),"")</f>
        <v>#N/A</v>
      </c>
    </row>
    <row r="64" spans="2:9" x14ac:dyDescent="0.25">
      <c r="B64" s="2" t="s">
        <v>228</v>
      </c>
      <c r="C64" s="2" t="s">
        <v>527</v>
      </c>
      <c r="D64" s="2" t="s">
        <v>529</v>
      </c>
      <c r="E64" s="2" t="s">
        <v>539</v>
      </c>
      <c r="F64" s="2"/>
      <c r="G64" s="2" t="e">
        <f>IF(Tabelle_ExterneDaten_117[[#This Row],[TradeTypeLU]]&lt;&gt;"",VLOOKUP(Tabelle_ExterneDaten_117[[#This Row],[TradeTypeLU]],TradeTypeLookup,2,FALSE),"")</f>
        <v>#N/A</v>
      </c>
      <c r="H64" s="2" t="e">
        <f>IF(Tabelle_ExterneDaten_117[[#This Row],[EnvelopeCounterPartyLU]]&lt;&gt;"",VLOOKUP(Tabelle_ExterneDaten_117[[#This Row],[EnvelopeCounterPartyLU]],EnvelopeCounterPartyLookup,2,FALSE),"")</f>
        <v>#N/A</v>
      </c>
      <c r="I64" s="2" t="e">
        <f>IF(Tabelle_ExterneDaten_117[[#This Row],[EnvelopeNettingSetIdLU]]&lt;&gt;"",VLOOKUP(Tabelle_ExterneDaten_117[[#This Row],[EnvelopeNettingSetIdLU]],EnvelopeNettingSetIdLookup,2,FALSE),"")</f>
        <v>#N/A</v>
      </c>
    </row>
    <row r="65" spans="2:9" x14ac:dyDescent="0.25">
      <c r="B65" s="2" t="s">
        <v>230</v>
      </c>
      <c r="C65" s="2" t="s">
        <v>527</v>
      </c>
      <c r="D65" s="2" t="s">
        <v>529</v>
      </c>
      <c r="E65" s="2" t="s">
        <v>539</v>
      </c>
      <c r="F65" s="2"/>
      <c r="G65" s="2" t="e">
        <f>IF(Tabelle_ExterneDaten_117[[#This Row],[TradeTypeLU]]&lt;&gt;"",VLOOKUP(Tabelle_ExterneDaten_117[[#This Row],[TradeTypeLU]],TradeTypeLookup,2,FALSE),"")</f>
        <v>#N/A</v>
      </c>
      <c r="H65" s="2" t="e">
        <f>IF(Tabelle_ExterneDaten_117[[#This Row],[EnvelopeCounterPartyLU]]&lt;&gt;"",VLOOKUP(Tabelle_ExterneDaten_117[[#This Row],[EnvelopeCounterPartyLU]],EnvelopeCounterPartyLookup,2,FALSE),"")</f>
        <v>#N/A</v>
      </c>
      <c r="I65" s="2" t="e">
        <f>IF(Tabelle_ExterneDaten_117[[#This Row],[EnvelopeNettingSetIdLU]]&lt;&gt;"",VLOOKUP(Tabelle_ExterneDaten_117[[#This Row],[EnvelopeNettingSetIdLU]],EnvelopeNettingSetIdLookup,2,FALSE),"")</f>
        <v>#N/A</v>
      </c>
    </row>
    <row r="66" spans="2:9" x14ac:dyDescent="0.25">
      <c r="B66" s="2" t="s">
        <v>189</v>
      </c>
      <c r="C66" s="2" t="s">
        <v>524</v>
      </c>
      <c r="D66" s="2" t="s">
        <v>529</v>
      </c>
      <c r="E66" s="2" t="s">
        <v>539</v>
      </c>
      <c r="F66" s="2"/>
      <c r="G66" s="2" t="e">
        <f>IF(Tabelle_ExterneDaten_117[[#This Row],[TradeTypeLU]]&lt;&gt;"",VLOOKUP(Tabelle_ExterneDaten_117[[#This Row],[TradeTypeLU]],TradeTypeLookup,2,FALSE),"")</f>
        <v>#N/A</v>
      </c>
      <c r="H66" s="2" t="e">
        <f>IF(Tabelle_ExterneDaten_117[[#This Row],[EnvelopeCounterPartyLU]]&lt;&gt;"",VLOOKUP(Tabelle_ExterneDaten_117[[#This Row],[EnvelopeCounterPartyLU]],EnvelopeCounterPartyLookup,2,FALSE),"")</f>
        <v>#N/A</v>
      </c>
      <c r="I66" s="2" t="e">
        <f>IF(Tabelle_ExterneDaten_117[[#This Row],[EnvelopeNettingSetIdLU]]&lt;&gt;"",VLOOKUP(Tabelle_ExterneDaten_117[[#This Row],[EnvelopeNettingSetIdLU]],EnvelopeNettingSetIdLookup,2,FALSE),"")</f>
        <v>#N/A</v>
      </c>
    </row>
    <row r="67" spans="2:9" x14ac:dyDescent="0.25">
      <c r="B67" s="2" t="s">
        <v>232</v>
      </c>
      <c r="C67" s="2" t="s">
        <v>527</v>
      </c>
      <c r="D67" s="2" t="s">
        <v>529</v>
      </c>
      <c r="E67" s="2" t="s">
        <v>540</v>
      </c>
      <c r="F67" s="2"/>
      <c r="G67" s="2" t="e">
        <f>IF(Tabelle_ExterneDaten_117[[#This Row],[TradeTypeLU]]&lt;&gt;"",VLOOKUP(Tabelle_ExterneDaten_117[[#This Row],[TradeTypeLU]],TradeTypeLookup,2,FALSE),"")</f>
        <v>#N/A</v>
      </c>
      <c r="H67" s="2" t="e">
        <f>IF(Tabelle_ExterneDaten_117[[#This Row],[EnvelopeCounterPartyLU]]&lt;&gt;"",VLOOKUP(Tabelle_ExterneDaten_117[[#This Row],[EnvelopeCounterPartyLU]],EnvelopeCounterPartyLookup,2,FALSE),"")</f>
        <v>#N/A</v>
      </c>
      <c r="I67" s="2" t="e">
        <f>IF(Tabelle_ExterneDaten_117[[#This Row],[EnvelopeNettingSetIdLU]]&lt;&gt;"",VLOOKUP(Tabelle_ExterneDaten_117[[#This Row],[EnvelopeNettingSetIdLU]],EnvelopeNettingSetIdLookup,2,FALSE),"")</f>
        <v>#N/A</v>
      </c>
    </row>
    <row r="68" spans="2:9" x14ac:dyDescent="0.25">
      <c r="B68" s="2" t="s">
        <v>272</v>
      </c>
      <c r="C68" s="2" t="s">
        <v>528</v>
      </c>
      <c r="D68" s="2" t="s">
        <v>529</v>
      </c>
      <c r="E68" s="2" t="s">
        <v>540</v>
      </c>
      <c r="F68" s="2"/>
      <c r="G68" s="2" t="e">
        <f>IF(Tabelle_ExterneDaten_117[[#This Row],[TradeTypeLU]]&lt;&gt;"",VLOOKUP(Tabelle_ExterneDaten_117[[#This Row],[TradeTypeLU]],TradeTypeLookup,2,FALSE),"")</f>
        <v>#N/A</v>
      </c>
      <c r="H68" s="2" t="e">
        <f>IF(Tabelle_ExterneDaten_117[[#This Row],[EnvelopeCounterPartyLU]]&lt;&gt;"",VLOOKUP(Tabelle_ExterneDaten_117[[#This Row],[EnvelopeCounterPartyLU]],EnvelopeCounterPartyLookup,2,FALSE),"")</f>
        <v>#N/A</v>
      </c>
      <c r="I68" s="2" t="e">
        <f>IF(Tabelle_ExterneDaten_117[[#This Row],[EnvelopeNettingSetIdLU]]&lt;&gt;"",VLOOKUP(Tabelle_ExterneDaten_117[[#This Row],[EnvelopeNettingSetIdLU]],EnvelopeNettingSetIdLookup,2,FALSE),"")</f>
        <v>#N/A</v>
      </c>
    </row>
    <row r="69" spans="2:9" x14ac:dyDescent="0.25">
      <c r="B69" s="2" t="s">
        <v>274</v>
      </c>
      <c r="C69" s="2" t="s">
        <v>528</v>
      </c>
      <c r="D69" s="2" t="s">
        <v>529</v>
      </c>
      <c r="E69" s="2" t="s">
        <v>540</v>
      </c>
      <c r="F69" s="2"/>
      <c r="G69" s="2" t="e">
        <f>IF(Tabelle_ExterneDaten_117[[#This Row],[TradeTypeLU]]&lt;&gt;"",VLOOKUP(Tabelle_ExterneDaten_117[[#This Row],[TradeTypeLU]],TradeTypeLookup,2,FALSE),"")</f>
        <v>#N/A</v>
      </c>
      <c r="H69" s="2" t="e">
        <f>IF(Tabelle_ExterneDaten_117[[#This Row],[EnvelopeCounterPartyLU]]&lt;&gt;"",VLOOKUP(Tabelle_ExterneDaten_117[[#This Row],[EnvelopeCounterPartyLU]],EnvelopeCounterPartyLookup,2,FALSE),"")</f>
        <v>#N/A</v>
      </c>
      <c r="I69" s="2" t="e">
        <f>IF(Tabelle_ExterneDaten_117[[#This Row],[EnvelopeNettingSetIdLU]]&lt;&gt;"",VLOOKUP(Tabelle_ExterneDaten_117[[#This Row],[EnvelopeNettingSetIdLU]],EnvelopeNettingSetIdLookup,2,FALSE),"")</f>
        <v>#N/A</v>
      </c>
    </row>
    <row r="70" spans="2:9" x14ac:dyDescent="0.25">
      <c r="B70" s="2" t="s">
        <v>276</v>
      </c>
      <c r="C70" s="2" t="s">
        <v>528</v>
      </c>
      <c r="D70" s="2" t="s">
        <v>529</v>
      </c>
      <c r="E70" s="2" t="s">
        <v>540</v>
      </c>
      <c r="F70" s="2"/>
      <c r="G70" s="2" t="e">
        <f>IF(Tabelle_ExterneDaten_117[[#This Row],[TradeTypeLU]]&lt;&gt;"",VLOOKUP(Tabelle_ExterneDaten_117[[#This Row],[TradeTypeLU]],TradeTypeLookup,2,FALSE),"")</f>
        <v>#N/A</v>
      </c>
      <c r="H70" s="2" t="e">
        <f>IF(Tabelle_ExterneDaten_117[[#This Row],[EnvelopeCounterPartyLU]]&lt;&gt;"",VLOOKUP(Tabelle_ExterneDaten_117[[#This Row],[EnvelopeCounterPartyLU]],EnvelopeCounterPartyLookup,2,FALSE),"")</f>
        <v>#N/A</v>
      </c>
      <c r="I70" s="2" t="e">
        <f>IF(Tabelle_ExterneDaten_117[[#This Row],[EnvelopeNettingSetIdLU]]&lt;&gt;"",VLOOKUP(Tabelle_ExterneDaten_117[[#This Row],[EnvelopeNettingSetIdLU]],EnvelopeNettingSetIdLookup,2,FALSE),"")</f>
        <v>#N/A</v>
      </c>
    </row>
    <row r="71" spans="2:9" x14ac:dyDescent="0.25">
      <c r="B71" s="2" t="s">
        <v>278</v>
      </c>
      <c r="C71" s="2" t="s">
        <v>528</v>
      </c>
      <c r="D71" s="2" t="s">
        <v>529</v>
      </c>
      <c r="E71" s="2" t="s">
        <v>540</v>
      </c>
      <c r="F71" s="2"/>
      <c r="G71" s="2" t="e">
        <f>IF(Tabelle_ExterneDaten_117[[#This Row],[TradeTypeLU]]&lt;&gt;"",VLOOKUP(Tabelle_ExterneDaten_117[[#This Row],[TradeTypeLU]],TradeTypeLookup,2,FALSE),"")</f>
        <v>#N/A</v>
      </c>
      <c r="H71" s="2" t="e">
        <f>IF(Tabelle_ExterneDaten_117[[#This Row],[EnvelopeCounterPartyLU]]&lt;&gt;"",VLOOKUP(Tabelle_ExterneDaten_117[[#This Row],[EnvelopeCounterPartyLU]],EnvelopeCounterPartyLookup,2,FALSE),"")</f>
        <v>#N/A</v>
      </c>
      <c r="I71" s="2" t="e">
        <f>IF(Tabelle_ExterneDaten_117[[#This Row],[EnvelopeNettingSetIdLU]]&lt;&gt;"",VLOOKUP(Tabelle_ExterneDaten_117[[#This Row],[EnvelopeNettingSetIdLU]],EnvelopeNettingSetIdLookup,2,FALSE),"")</f>
        <v>#N/A</v>
      </c>
    </row>
    <row r="72" spans="2:9" x14ac:dyDescent="0.25">
      <c r="B72" s="2" t="s">
        <v>280</v>
      </c>
      <c r="C72" s="2" t="s">
        <v>528</v>
      </c>
      <c r="D72" s="2" t="s">
        <v>529</v>
      </c>
      <c r="E72" s="2" t="s">
        <v>540</v>
      </c>
      <c r="F72" s="2"/>
      <c r="G72" s="2" t="e">
        <f>IF(Tabelle_ExterneDaten_117[[#This Row],[TradeTypeLU]]&lt;&gt;"",VLOOKUP(Tabelle_ExterneDaten_117[[#This Row],[TradeTypeLU]],TradeTypeLookup,2,FALSE),"")</f>
        <v>#N/A</v>
      </c>
      <c r="H72" s="2" t="e">
        <f>IF(Tabelle_ExterneDaten_117[[#This Row],[EnvelopeCounterPartyLU]]&lt;&gt;"",VLOOKUP(Tabelle_ExterneDaten_117[[#This Row],[EnvelopeCounterPartyLU]],EnvelopeCounterPartyLookup,2,FALSE),"")</f>
        <v>#N/A</v>
      </c>
      <c r="I72" s="2" t="e">
        <f>IF(Tabelle_ExterneDaten_117[[#This Row],[EnvelopeNettingSetIdLU]]&lt;&gt;"",VLOOKUP(Tabelle_ExterneDaten_117[[#This Row],[EnvelopeNettingSetIdLU]],EnvelopeNettingSetIdLookup,2,FALSE),"")</f>
        <v>#N/A</v>
      </c>
    </row>
    <row r="73" spans="2:9" x14ac:dyDescent="0.25">
      <c r="B73" s="2" t="s">
        <v>282</v>
      </c>
      <c r="C73" s="2" t="s">
        <v>528</v>
      </c>
      <c r="D73" s="2" t="s">
        <v>529</v>
      </c>
      <c r="E73" s="2" t="s">
        <v>540</v>
      </c>
      <c r="F73" s="2"/>
      <c r="G73" s="2" t="e">
        <f>IF(Tabelle_ExterneDaten_117[[#This Row],[TradeTypeLU]]&lt;&gt;"",VLOOKUP(Tabelle_ExterneDaten_117[[#This Row],[TradeTypeLU]],TradeTypeLookup,2,FALSE),"")</f>
        <v>#N/A</v>
      </c>
      <c r="H73" s="2" t="e">
        <f>IF(Tabelle_ExterneDaten_117[[#This Row],[EnvelopeCounterPartyLU]]&lt;&gt;"",VLOOKUP(Tabelle_ExterneDaten_117[[#This Row],[EnvelopeCounterPartyLU]],EnvelopeCounterPartyLookup,2,FALSE),"")</f>
        <v>#N/A</v>
      </c>
      <c r="I73" s="2" t="e">
        <f>IF(Tabelle_ExterneDaten_117[[#This Row],[EnvelopeNettingSetIdLU]]&lt;&gt;"",VLOOKUP(Tabelle_ExterneDaten_117[[#This Row],[EnvelopeNettingSetIdLU]],EnvelopeNettingSetIdLookup,2,FALSE),"")</f>
        <v>#N/A</v>
      </c>
    </row>
    <row r="74" spans="2:9" x14ac:dyDescent="0.25">
      <c r="B74" s="2" t="s">
        <v>284</v>
      </c>
      <c r="C74" s="2" t="s">
        <v>528</v>
      </c>
      <c r="D74" s="2" t="s">
        <v>529</v>
      </c>
      <c r="E74" s="2" t="s">
        <v>540</v>
      </c>
      <c r="F74" s="2"/>
      <c r="G74" s="2" t="e">
        <f>IF(Tabelle_ExterneDaten_117[[#This Row],[TradeTypeLU]]&lt;&gt;"",VLOOKUP(Tabelle_ExterneDaten_117[[#This Row],[TradeTypeLU]],TradeTypeLookup,2,FALSE),"")</f>
        <v>#N/A</v>
      </c>
      <c r="H74" s="2" t="e">
        <f>IF(Tabelle_ExterneDaten_117[[#This Row],[EnvelopeCounterPartyLU]]&lt;&gt;"",VLOOKUP(Tabelle_ExterneDaten_117[[#This Row],[EnvelopeCounterPartyLU]],EnvelopeCounterPartyLookup,2,FALSE),"")</f>
        <v>#N/A</v>
      </c>
      <c r="I74" s="2" t="e">
        <f>IF(Tabelle_ExterneDaten_117[[#This Row],[EnvelopeNettingSetIdLU]]&lt;&gt;"",VLOOKUP(Tabelle_ExterneDaten_117[[#This Row],[EnvelopeNettingSetIdLU]],EnvelopeNettingSetIdLookup,2,FALSE),"")</f>
        <v>#N/A</v>
      </c>
    </row>
    <row r="75" spans="2:9" x14ac:dyDescent="0.25">
      <c r="B75" s="2" t="s">
        <v>286</v>
      </c>
      <c r="C75" s="2" t="s">
        <v>528</v>
      </c>
      <c r="D75" s="2" t="s">
        <v>529</v>
      </c>
      <c r="E75" s="2" t="s">
        <v>540</v>
      </c>
      <c r="F75" s="2"/>
      <c r="G75" s="2" t="e">
        <f>IF(Tabelle_ExterneDaten_117[[#This Row],[TradeTypeLU]]&lt;&gt;"",VLOOKUP(Tabelle_ExterneDaten_117[[#This Row],[TradeTypeLU]],TradeTypeLookup,2,FALSE),"")</f>
        <v>#N/A</v>
      </c>
      <c r="H75" s="2" t="e">
        <f>IF(Tabelle_ExterneDaten_117[[#This Row],[EnvelopeCounterPartyLU]]&lt;&gt;"",VLOOKUP(Tabelle_ExterneDaten_117[[#This Row],[EnvelopeCounterPartyLU]],EnvelopeCounterPartyLookup,2,FALSE),"")</f>
        <v>#N/A</v>
      </c>
      <c r="I75" s="2" t="e">
        <f>IF(Tabelle_ExterneDaten_117[[#This Row],[EnvelopeNettingSetIdLU]]&lt;&gt;"",VLOOKUP(Tabelle_ExterneDaten_117[[#This Row],[EnvelopeNettingSetIdLU]],EnvelopeNettingSetIdLookup,2,FALSE),"")</f>
        <v>#N/A</v>
      </c>
    </row>
    <row r="76" spans="2:9" x14ac:dyDescent="0.25">
      <c r="B76" s="2" t="s">
        <v>288</v>
      </c>
      <c r="C76" s="2" t="s">
        <v>528</v>
      </c>
      <c r="D76" s="2" t="s">
        <v>529</v>
      </c>
      <c r="E76" s="2" t="s">
        <v>540</v>
      </c>
      <c r="F76" s="2"/>
      <c r="G76" s="2" t="e">
        <f>IF(Tabelle_ExterneDaten_117[[#This Row],[TradeTypeLU]]&lt;&gt;"",VLOOKUP(Tabelle_ExterneDaten_117[[#This Row],[TradeTypeLU]],TradeTypeLookup,2,FALSE),"")</f>
        <v>#N/A</v>
      </c>
      <c r="H76" s="2" t="e">
        <f>IF(Tabelle_ExterneDaten_117[[#This Row],[EnvelopeCounterPartyLU]]&lt;&gt;"",VLOOKUP(Tabelle_ExterneDaten_117[[#This Row],[EnvelopeCounterPartyLU]],EnvelopeCounterPartyLookup,2,FALSE),"")</f>
        <v>#N/A</v>
      </c>
      <c r="I76" s="2" t="e">
        <f>IF(Tabelle_ExterneDaten_117[[#This Row],[EnvelopeNettingSetIdLU]]&lt;&gt;"",VLOOKUP(Tabelle_ExterneDaten_117[[#This Row],[EnvelopeNettingSetIdLU]],EnvelopeNettingSetIdLookup,2,FALSE),"")</f>
        <v>#N/A</v>
      </c>
    </row>
    <row r="77" spans="2:9" x14ac:dyDescent="0.25">
      <c r="B77" s="2" t="s">
        <v>290</v>
      </c>
      <c r="C77" s="2" t="s">
        <v>528</v>
      </c>
      <c r="D77" s="2" t="s">
        <v>529</v>
      </c>
      <c r="E77" s="2" t="s">
        <v>540</v>
      </c>
      <c r="F77" s="2"/>
      <c r="G77" s="2" t="e">
        <f>IF(Tabelle_ExterneDaten_117[[#This Row],[TradeTypeLU]]&lt;&gt;"",VLOOKUP(Tabelle_ExterneDaten_117[[#This Row],[TradeTypeLU]],TradeTypeLookup,2,FALSE),"")</f>
        <v>#N/A</v>
      </c>
      <c r="H77" s="2" t="e">
        <f>IF(Tabelle_ExterneDaten_117[[#This Row],[EnvelopeCounterPartyLU]]&lt;&gt;"",VLOOKUP(Tabelle_ExterneDaten_117[[#This Row],[EnvelopeCounterPartyLU]],EnvelopeCounterPartyLookup,2,FALSE),"")</f>
        <v>#N/A</v>
      </c>
      <c r="I77" s="2" t="e">
        <f>IF(Tabelle_ExterneDaten_117[[#This Row],[EnvelopeNettingSetIdLU]]&lt;&gt;"",VLOOKUP(Tabelle_ExterneDaten_117[[#This Row],[EnvelopeNettingSetIdLU]],EnvelopeNettingSetIdLookup,2,FALSE),"")</f>
        <v>#N/A</v>
      </c>
    </row>
    <row r="78" spans="2:9" x14ac:dyDescent="0.25">
      <c r="B78" s="2" t="s">
        <v>292</v>
      </c>
      <c r="C78" s="2" t="s">
        <v>528</v>
      </c>
      <c r="D78" s="2" t="s">
        <v>529</v>
      </c>
      <c r="E78" s="2" t="s">
        <v>540</v>
      </c>
      <c r="F78" s="2"/>
      <c r="G78" s="2" t="e">
        <f>IF(Tabelle_ExterneDaten_117[[#This Row],[TradeTypeLU]]&lt;&gt;"",VLOOKUP(Tabelle_ExterneDaten_117[[#This Row],[TradeTypeLU]],TradeTypeLookup,2,FALSE),"")</f>
        <v>#N/A</v>
      </c>
      <c r="H78" s="2" t="e">
        <f>IF(Tabelle_ExterneDaten_117[[#This Row],[EnvelopeCounterPartyLU]]&lt;&gt;"",VLOOKUP(Tabelle_ExterneDaten_117[[#This Row],[EnvelopeCounterPartyLU]],EnvelopeCounterPartyLookup,2,FALSE),"")</f>
        <v>#N/A</v>
      </c>
      <c r="I78" s="2" t="e">
        <f>IF(Tabelle_ExterneDaten_117[[#This Row],[EnvelopeNettingSetIdLU]]&lt;&gt;"",VLOOKUP(Tabelle_ExterneDaten_117[[#This Row],[EnvelopeNettingSetIdLU]],EnvelopeNettingSetIdLookup,2,FALSE),"")</f>
        <v>#N/A</v>
      </c>
    </row>
    <row r="79" spans="2:9" x14ac:dyDescent="0.25">
      <c r="B79" s="2" t="s">
        <v>234</v>
      </c>
      <c r="C79" s="2" t="s">
        <v>527</v>
      </c>
      <c r="D79" s="2" t="s">
        <v>529</v>
      </c>
      <c r="E79" s="2" t="s">
        <v>541</v>
      </c>
      <c r="F79" s="2"/>
      <c r="G79" s="2" t="e">
        <f>IF(Tabelle_ExterneDaten_117[[#This Row],[TradeTypeLU]]&lt;&gt;"",VLOOKUP(Tabelle_ExterneDaten_117[[#This Row],[TradeTypeLU]],TradeTypeLookup,2,FALSE),"")</f>
        <v>#N/A</v>
      </c>
      <c r="H79" s="2" t="e">
        <f>IF(Tabelle_ExterneDaten_117[[#This Row],[EnvelopeCounterPartyLU]]&lt;&gt;"",VLOOKUP(Tabelle_ExterneDaten_117[[#This Row],[EnvelopeCounterPartyLU]],EnvelopeCounterPartyLookup,2,FALSE),"")</f>
        <v>#N/A</v>
      </c>
      <c r="I79" s="2" t="e">
        <f>IF(Tabelle_ExterneDaten_117[[#This Row],[EnvelopeNettingSetIdLU]]&lt;&gt;"",VLOOKUP(Tabelle_ExterneDaten_117[[#This Row],[EnvelopeNettingSetIdLU]],EnvelopeNettingSetIdLookup,2,FALSE),"")</f>
        <v>#N/A</v>
      </c>
    </row>
    <row r="80" spans="2:9" x14ac:dyDescent="0.25">
      <c r="B80" s="2" t="s">
        <v>294</v>
      </c>
      <c r="C80" s="2" t="s">
        <v>528</v>
      </c>
      <c r="D80" s="2" t="s">
        <v>529</v>
      </c>
      <c r="E80" s="2" t="s">
        <v>541</v>
      </c>
      <c r="F80" s="2"/>
      <c r="G80" s="2" t="e">
        <f>IF(Tabelle_ExterneDaten_117[[#This Row],[TradeTypeLU]]&lt;&gt;"",VLOOKUP(Tabelle_ExterneDaten_117[[#This Row],[TradeTypeLU]],TradeTypeLookup,2,FALSE),"")</f>
        <v>#N/A</v>
      </c>
      <c r="H80" s="2" t="e">
        <f>IF(Tabelle_ExterneDaten_117[[#This Row],[EnvelopeCounterPartyLU]]&lt;&gt;"",VLOOKUP(Tabelle_ExterneDaten_117[[#This Row],[EnvelopeCounterPartyLU]],EnvelopeCounterPartyLookup,2,FALSE),"")</f>
        <v>#N/A</v>
      </c>
      <c r="I80" s="2" t="e">
        <f>IF(Tabelle_ExterneDaten_117[[#This Row],[EnvelopeNettingSetIdLU]]&lt;&gt;"",VLOOKUP(Tabelle_ExterneDaten_117[[#This Row],[EnvelopeNettingSetIdLU]],EnvelopeNettingSetIdLookup,2,FALSE),"")</f>
        <v>#N/A</v>
      </c>
    </row>
    <row r="81" spans="2:9" x14ac:dyDescent="0.25">
      <c r="B81" s="2" t="s">
        <v>296</v>
      </c>
      <c r="C81" s="2" t="s">
        <v>528</v>
      </c>
      <c r="D81" s="2" t="s">
        <v>529</v>
      </c>
      <c r="E81" s="2" t="s">
        <v>541</v>
      </c>
      <c r="F81" s="2"/>
      <c r="G81" s="2" t="e">
        <f>IF(Tabelle_ExterneDaten_117[[#This Row],[TradeTypeLU]]&lt;&gt;"",VLOOKUP(Tabelle_ExterneDaten_117[[#This Row],[TradeTypeLU]],TradeTypeLookup,2,FALSE),"")</f>
        <v>#N/A</v>
      </c>
      <c r="H81" s="2" t="e">
        <f>IF(Tabelle_ExterneDaten_117[[#This Row],[EnvelopeCounterPartyLU]]&lt;&gt;"",VLOOKUP(Tabelle_ExterneDaten_117[[#This Row],[EnvelopeCounterPartyLU]],EnvelopeCounterPartyLookup,2,FALSE),"")</f>
        <v>#N/A</v>
      </c>
      <c r="I81" s="2" t="e">
        <f>IF(Tabelle_ExterneDaten_117[[#This Row],[EnvelopeNettingSetIdLU]]&lt;&gt;"",VLOOKUP(Tabelle_ExterneDaten_117[[#This Row],[EnvelopeNettingSetIdLU]],EnvelopeNettingSetIdLookup,2,FALSE),"")</f>
        <v>#N/A</v>
      </c>
    </row>
    <row r="82" spans="2:9" x14ac:dyDescent="0.25">
      <c r="B82" s="2" t="s">
        <v>298</v>
      </c>
      <c r="C82" s="2" t="s">
        <v>528</v>
      </c>
      <c r="D82" s="2" t="s">
        <v>529</v>
      </c>
      <c r="E82" s="2" t="s">
        <v>541</v>
      </c>
      <c r="F82" s="2"/>
      <c r="G82" s="2" t="e">
        <f>IF(Tabelle_ExterneDaten_117[[#This Row],[TradeTypeLU]]&lt;&gt;"",VLOOKUP(Tabelle_ExterneDaten_117[[#This Row],[TradeTypeLU]],TradeTypeLookup,2,FALSE),"")</f>
        <v>#N/A</v>
      </c>
      <c r="H82" s="2" t="e">
        <f>IF(Tabelle_ExterneDaten_117[[#This Row],[EnvelopeCounterPartyLU]]&lt;&gt;"",VLOOKUP(Tabelle_ExterneDaten_117[[#This Row],[EnvelopeCounterPartyLU]],EnvelopeCounterPartyLookup,2,FALSE),"")</f>
        <v>#N/A</v>
      </c>
      <c r="I82" s="2" t="e">
        <f>IF(Tabelle_ExterneDaten_117[[#This Row],[EnvelopeNettingSetIdLU]]&lt;&gt;"",VLOOKUP(Tabelle_ExterneDaten_117[[#This Row],[EnvelopeNettingSetIdLU]],EnvelopeNettingSetIdLookup,2,FALSE),"")</f>
        <v>#N/A</v>
      </c>
    </row>
    <row r="83" spans="2:9" x14ac:dyDescent="0.25">
      <c r="B83" s="2" t="s">
        <v>300</v>
      </c>
      <c r="C83" s="2" t="s">
        <v>528</v>
      </c>
      <c r="D83" s="2" t="s">
        <v>529</v>
      </c>
      <c r="E83" s="2" t="s">
        <v>541</v>
      </c>
      <c r="F83" s="2"/>
      <c r="G83" s="2" t="e">
        <f>IF(Tabelle_ExterneDaten_117[[#This Row],[TradeTypeLU]]&lt;&gt;"",VLOOKUP(Tabelle_ExterneDaten_117[[#This Row],[TradeTypeLU]],TradeTypeLookup,2,FALSE),"")</f>
        <v>#N/A</v>
      </c>
      <c r="H83" s="2" t="e">
        <f>IF(Tabelle_ExterneDaten_117[[#This Row],[EnvelopeCounterPartyLU]]&lt;&gt;"",VLOOKUP(Tabelle_ExterneDaten_117[[#This Row],[EnvelopeCounterPartyLU]],EnvelopeCounterPartyLookup,2,FALSE),"")</f>
        <v>#N/A</v>
      </c>
      <c r="I83" s="2" t="e">
        <f>IF(Tabelle_ExterneDaten_117[[#This Row],[EnvelopeNettingSetIdLU]]&lt;&gt;"",VLOOKUP(Tabelle_ExterneDaten_117[[#This Row],[EnvelopeNettingSetIdLU]],EnvelopeNettingSetIdLookup,2,FALSE),"")</f>
        <v>#N/A</v>
      </c>
    </row>
    <row r="84" spans="2:9" x14ac:dyDescent="0.25">
      <c r="B84" s="2" t="s">
        <v>236</v>
      </c>
      <c r="C84" s="2" t="s">
        <v>527</v>
      </c>
      <c r="D84" s="2" t="s">
        <v>529</v>
      </c>
      <c r="E84" s="2" t="s">
        <v>542</v>
      </c>
      <c r="F84" s="2"/>
      <c r="G84" s="2" t="e">
        <f>IF(Tabelle_ExterneDaten_117[[#This Row],[TradeTypeLU]]&lt;&gt;"",VLOOKUP(Tabelle_ExterneDaten_117[[#This Row],[TradeTypeLU]],TradeTypeLookup,2,FALSE),"")</f>
        <v>#N/A</v>
      </c>
      <c r="H84" s="2" t="e">
        <f>IF(Tabelle_ExterneDaten_117[[#This Row],[EnvelopeCounterPartyLU]]&lt;&gt;"",VLOOKUP(Tabelle_ExterneDaten_117[[#This Row],[EnvelopeCounterPartyLU]],EnvelopeCounterPartyLookup,2,FALSE),"")</f>
        <v>#N/A</v>
      </c>
      <c r="I84" s="2" t="e">
        <f>IF(Tabelle_ExterneDaten_117[[#This Row],[EnvelopeNettingSetIdLU]]&lt;&gt;"",VLOOKUP(Tabelle_ExterneDaten_117[[#This Row],[EnvelopeNettingSetIdLU]],EnvelopeNettingSetIdLookup,2,FALSE),"")</f>
        <v>#N/A</v>
      </c>
    </row>
    <row r="85" spans="2:9" x14ac:dyDescent="0.25">
      <c r="B85" s="2" t="s">
        <v>302</v>
      </c>
      <c r="C85" s="2" t="s">
        <v>528</v>
      </c>
      <c r="D85" s="2" t="s">
        <v>529</v>
      </c>
      <c r="E85" s="2" t="s">
        <v>542</v>
      </c>
      <c r="F85" s="2"/>
      <c r="G85" s="2" t="e">
        <f>IF(Tabelle_ExterneDaten_117[[#This Row],[TradeTypeLU]]&lt;&gt;"",VLOOKUP(Tabelle_ExterneDaten_117[[#This Row],[TradeTypeLU]],TradeTypeLookup,2,FALSE),"")</f>
        <v>#N/A</v>
      </c>
      <c r="H85" s="2" t="e">
        <f>IF(Tabelle_ExterneDaten_117[[#This Row],[EnvelopeCounterPartyLU]]&lt;&gt;"",VLOOKUP(Tabelle_ExterneDaten_117[[#This Row],[EnvelopeCounterPartyLU]],EnvelopeCounterPartyLookup,2,FALSE),"")</f>
        <v>#N/A</v>
      </c>
      <c r="I85" s="2" t="e">
        <f>IF(Tabelle_ExterneDaten_117[[#This Row],[EnvelopeNettingSetIdLU]]&lt;&gt;"",VLOOKUP(Tabelle_ExterneDaten_117[[#This Row],[EnvelopeNettingSetIdLU]],EnvelopeNettingSetIdLookup,2,FALSE),"")</f>
        <v>#N/A</v>
      </c>
    </row>
    <row r="86" spans="2:9" x14ac:dyDescent="0.25">
      <c r="B86" s="2" t="s">
        <v>304</v>
      </c>
      <c r="C86" s="2" t="s">
        <v>528</v>
      </c>
      <c r="D86" s="2" t="s">
        <v>529</v>
      </c>
      <c r="E86" s="2" t="s">
        <v>542</v>
      </c>
      <c r="F86" s="2"/>
      <c r="G86" s="2" t="e">
        <f>IF(Tabelle_ExterneDaten_117[[#This Row],[TradeTypeLU]]&lt;&gt;"",VLOOKUP(Tabelle_ExterneDaten_117[[#This Row],[TradeTypeLU]],TradeTypeLookup,2,FALSE),"")</f>
        <v>#N/A</v>
      </c>
      <c r="H86" s="2" t="e">
        <f>IF(Tabelle_ExterneDaten_117[[#This Row],[EnvelopeCounterPartyLU]]&lt;&gt;"",VLOOKUP(Tabelle_ExterneDaten_117[[#This Row],[EnvelopeCounterPartyLU]],EnvelopeCounterPartyLookup,2,FALSE),"")</f>
        <v>#N/A</v>
      </c>
      <c r="I86" s="2" t="e">
        <f>IF(Tabelle_ExterneDaten_117[[#This Row],[EnvelopeNettingSetIdLU]]&lt;&gt;"",VLOOKUP(Tabelle_ExterneDaten_117[[#This Row],[EnvelopeNettingSetIdLU]],EnvelopeNettingSetIdLookup,2,FALSE),"")</f>
        <v>#N/A</v>
      </c>
    </row>
    <row r="87" spans="2:9" x14ac:dyDescent="0.25">
      <c r="B87" s="2" t="s">
        <v>238</v>
      </c>
      <c r="C87" s="2" t="s">
        <v>527</v>
      </c>
      <c r="D87" s="2" t="s">
        <v>530</v>
      </c>
      <c r="E87" s="2" t="s">
        <v>546</v>
      </c>
      <c r="F87" s="2"/>
      <c r="G87" s="2" t="e">
        <f>IF(Tabelle_ExterneDaten_117[[#This Row],[TradeTypeLU]]&lt;&gt;"",VLOOKUP(Tabelle_ExterneDaten_117[[#This Row],[TradeTypeLU]],TradeTypeLookup,2,FALSE),"")</f>
        <v>#N/A</v>
      </c>
      <c r="H87" s="2" t="e">
        <f>IF(Tabelle_ExterneDaten_117[[#This Row],[EnvelopeCounterPartyLU]]&lt;&gt;"",VLOOKUP(Tabelle_ExterneDaten_117[[#This Row],[EnvelopeCounterPartyLU]],EnvelopeCounterPartyLookup,2,FALSE),"")</f>
        <v>#N/A</v>
      </c>
      <c r="I87" s="2" t="e">
        <f>IF(Tabelle_ExterneDaten_117[[#This Row],[EnvelopeNettingSetIdLU]]&lt;&gt;"",VLOOKUP(Tabelle_ExterneDaten_117[[#This Row],[EnvelopeNettingSetIdLU]],EnvelopeNettingSetIdLookup,2,FALSE),"")</f>
        <v>#N/A</v>
      </c>
    </row>
    <row r="88" spans="2:9" x14ac:dyDescent="0.25">
      <c r="B88" s="2" t="s">
        <v>240</v>
      </c>
      <c r="C88" s="2" t="s">
        <v>527</v>
      </c>
      <c r="D88" s="2" t="s">
        <v>529</v>
      </c>
      <c r="E88" s="2" t="s">
        <v>543</v>
      </c>
      <c r="F88" s="2"/>
      <c r="G88" s="2" t="e">
        <f>IF(Tabelle_ExterneDaten_117[[#This Row],[TradeTypeLU]]&lt;&gt;"",VLOOKUP(Tabelle_ExterneDaten_117[[#This Row],[TradeTypeLU]],TradeTypeLookup,2,FALSE),"")</f>
        <v>#N/A</v>
      </c>
      <c r="H88" s="2" t="e">
        <f>IF(Tabelle_ExterneDaten_117[[#This Row],[EnvelopeCounterPartyLU]]&lt;&gt;"",VLOOKUP(Tabelle_ExterneDaten_117[[#This Row],[EnvelopeCounterPartyLU]],EnvelopeCounterPartyLookup,2,FALSE),"")</f>
        <v>#N/A</v>
      </c>
      <c r="I88" s="2" t="e">
        <f>IF(Tabelle_ExterneDaten_117[[#This Row],[EnvelopeNettingSetIdLU]]&lt;&gt;"",VLOOKUP(Tabelle_ExterneDaten_117[[#This Row],[EnvelopeNettingSetIdLU]],EnvelopeNettingSetIdLookup,2,FALSE),"")</f>
        <v>#N/A</v>
      </c>
    </row>
    <row r="89" spans="2:9" x14ac:dyDescent="0.25">
      <c r="B89" s="2" t="s">
        <v>306</v>
      </c>
      <c r="C89" s="2" t="s">
        <v>528</v>
      </c>
      <c r="D89" s="2" t="s">
        <v>529</v>
      </c>
      <c r="E89" s="2" t="s">
        <v>543</v>
      </c>
      <c r="F89" s="2"/>
      <c r="G89" s="2" t="e">
        <f>IF(Tabelle_ExterneDaten_117[[#This Row],[TradeTypeLU]]&lt;&gt;"",VLOOKUP(Tabelle_ExterneDaten_117[[#This Row],[TradeTypeLU]],TradeTypeLookup,2,FALSE),"")</f>
        <v>#N/A</v>
      </c>
      <c r="H89" s="2" t="e">
        <f>IF(Tabelle_ExterneDaten_117[[#This Row],[EnvelopeCounterPartyLU]]&lt;&gt;"",VLOOKUP(Tabelle_ExterneDaten_117[[#This Row],[EnvelopeCounterPartyLU]],EnvelopeCounterPartyLookup,2,FALSE),"")</f>
        <v>#N/A</v>
      </c>
      <c r="I89" s="2" t="e">
        <f>IF(Tabelle_ExterneDaten_117[[#This Row],[EnvelopeNettingSetIdLU]]&lt;&gt;"",VLOOKUP(Tabelle_ExterneDaten_117[[#This Row],[EnvelopeNettingSetIdLU]],EnvelopeNettingSetIdLookup,2,FALSE),"")</f>
        <v>#N/A</v>
      </c>
    </row>
    <row r="90" spans="2:9" x14ac:dyDescent="0.25">
      <c r="B90" s="2" t="s">
        <v>197</v>
      </c>
      <c r="C90" s="2" t="s">
        <v>526</v>
      </c>
      <c r="D90" s="2" t="s">
        <v>529</v>
      </c>
      <c r="E90" s="2" t="s">
        <v>544</v>
      </c>
      <c r="F90" s="2"/>
      <c r="G90" s="2" t="e">
        <f>IF(Tabelle_ExterneDaten_117[[#This Row],[TradeTypeLU]]&lt;&gt;"",VLOOKUP(Tabelle_ExterneDaten_117[[#This Row],[TradeTypeLU]],TradeTypeLookup,2,FALSE),"")</f>
        <v>#N/A</v>
      </c>
      <c r="H90" s="2" t="e">
        <f>IF(Tabelle_ExterneDaten_117[[#This Row],[EnvelopeCounterPartyLU]]&lt;&gt;"",VLOOKUP(Tabelle_ExterneDaten_117[[#This Row],[EnvelopeCounterPartyLU]],EnvelopeCounterPartyLookup,2,FALSE),"")</f>
        <v>#N/A</v>
      </c>
      <c r="I90" s="2" t="e">
        <f>IF(Tabelle_ExterneDaten_117[[#This Row],[EnvelopeNettingSetIdLU]]&lt;&gt;"",VLOOKUP(Tabelle_ExterneDaten_117[[#This Row],[EnvelopeNettingSetIdLU]],EnvelopeNettingSetIdLookup,2,FALSE),"")</f>
        <v>#N/A</v>
      </c>
    </row>
    <row r="91" spans="2:9" x14ac:dyDescent="0.25">
      <c r="B91" s="2" t="s">
        <v>198</v>
      </c>
      <c r="C91" s="2" t="s">
        <v>526</v>
      </c>
      <c r="D91" s="2" t="s">
        <v>529</v>
      </c>
      <c r="E91" s="2" t="s">
        <v>544</v>
      </c>
      <c r="F91" s="2"/>
      <c r="G91" s="2" t="e">
        <f>IF(Tabelle_ExterneDaten_117[[#This Row],[TradeTypeLU]]&lt;&gt;"",VLOOKUP(Tabelle_ExterneDaten_117[[#This Row],[TradeTypeLU]],TradeTypeLookup,2,FALSE),"")</f>
        <v>#N/A</v>
      </c>
      <c r="H91" s="2" t="e">
        <f>IF(Tabelle_ExterneDaten_117[[#This Row],[EnvelopeCounterPartyLU]]&lt;&gt;"",VLOOKUP(Tabelle_ExterneDaten_117[[#This Row],[EnvelopeCounterPartyLU]],EnvelopeCounterPartyLookup,2,FALSE),"")</f>
        <v>#N/A</v>
      </c>
      <c r="I91" s="2" t="e">
        <f>IF(Tabelle_ExterneDaten_117[[#This Row],[EnvelopeNettingSetIdLU]]&lt;&gt;"",VLOOKUP(Tabelle_ExterneDaten_117[[#This Row],[EnvelopeNettingSetIdLU]],EnvelopeNettingSetIdLookup,2,FALSE),"")</f>
        <v>#N/A</v>
      </c>
    </row>
    <row r="92" spans="2:9" x14ac:dyDescent="0.25">
      <c r="B92" s="2" t="s">
        <v>193</v>
      </c>
      <c r="C92" s="2" t="s">
        <v>525</v>
      </c>
      <c r="D92" s="2" t="s">
        <v>529</v>
      </c>
      <c r="E92" s="2" t="s">
        <v>544</v>
      </c>
      <c r="F92" s="2"/>
      <c r="G92" s="2" t="e">
        <f>IF(Tabelle_ExterneDaten_117[[#This Row],[TradeTypeLU]]&lt;&gt;"",VLOOKUP(Tabelle_ExterneDaten_117[[#This Row],[TradeTypeLU]],TradeTypeLookup,2,FALSE),"")</f>
        <v>#N/A</v>
      </c>
      <c r="H92" s="2" t="e">
        <f>IF(Tabelle_ExterneDaten_117[[#This Row],[EnvelopeCounterPartyLU]]&lt;&gt;"",VLOOKUP(Tabelle_ExterneDaten_117[[#This Row],[EnvelopeCounterPartyLU]],EnvelopeCounterPartyLookup,2,FALSE),"")</f>
        <v>#N/A</v>
      </c>
      <c r="I92" s="2" t="e">
        <f>IF(Tabelle_ExterneDaten_117[[#This Row],[EnvelopeNettingSetIdLU]]&lt;&gt;"",VLOOKUP(Tabelle_ExterneDaten_117[[#This Row],[EnvelopeNettingSetIdLU]],EnvelopeNettingSetIdLookup,2,FALSE),"")</f>
        <v>#N/A</v>
      </c>
    </row>
    <row r="93" spans="2:9" x14ac:dyDescent="0.25">
      <c r="B93" s="2" t="s">
        <v>242</v>
      </c>
      <c r="C93" s="2" t="s">
        <v>527</v>
      </c>
      <c r="D93" s="2" t="s">
        <v>529</v>
      </c>
      <c r="E93" s="2" t="s">
        <v>545</v>
      </c>
      <c r="F93" s="2"/>
      <c r="G93" s="2" t="e">
        <f>IF(Tabelle_ExterneDaten_117[[#This Row],[TradeTypeLU]]&lt;&gt;"",VLOOKUP(Tabelle_ExterneDaten_117[[#This Row],[TradeTypeLU]],TradeTypeLookup,2,FALSE),"")</f>
        <v>#N/A</v>
      </c>
      <c r="H93" s="2" t="e">
        <f>IF(Tabelle_ExterneDaten_117[[#This Row],[EnvelopeCounterPartyLU]]&lt;&gt;"",VLOOKUP(Tabelle_ExterneDaten_117[[#This Row],[EnvelopeCounterPartyLU]],EnvelopeCounterPartyLookup,2,FALSE),"")</f>
        <v>#N/A</v>
      </c>
      <c r="I93" s="2" t="e">
        <f>IF(Tabelle_ExterneDaten_117[[#This Row],[EnvelopeNettingSetIdLU]]&lt;&gt;"",VLOOKUP(Tabelle_ExterneDaten_117[[#This Row],[EnvelopeNettingSetIdLU]],EnvelopeNettingSetIdLookup,2,FALSE),"")</f>
        <v>#N/A</v>
      </c>
    </row>
  </sheetData>
  <dataValidations count="3">
    <dataValidation type="list" allowBlank="1" showInputMessage="1" showErrorMessage="1" sqref="C2:C93" xr:uid="{FFEA17DD-A796-4ED0-972D-A1F5FBACC7BF}">
      <formula1>OFFSET(TradeTypeLookup,0,0,,1)</formula1>
    </dataValidation>
    <dataValidation type="list" allowBlank="1" showInputMessage="1" showErrorMessage="1" sqref="D2:D93" xr:uid="{D48D21F3-9E0D-4CF4-9706-A56C72299A0C}">
      <formula1>OFFSET(EnvelopeCounterPartyLookup,0,0,,1)</formula1>
    </dataValidation>
    <dataValidation type="list" allowBlank="1" showInputMessage="1" showErrorMessage="1" sqref="E2:E93" xr:uid="{483894E6-586A-4B61-BF94-04F172EE3577}">
      <formula1>OFFSET(EnvelopeNettingSetIdLookup,0,0,,1)</formula1>
    </dataValidation>
  </dataValidations>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9.140625"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T1.Rate, T1.StartDate_x000D_
FROM ORE.dbo.PortfolioFixedLegCPIRates T1 INNER JOIN _x000D_
ORE.dbo.PortfolioLegData T2 ON T1.LegDataId = T2.Id_x000D_
</v>
      </c>
      <c r="B1" s="2" t="s">
        <v>124</v>
      </c>
      <c r="C1" s="2" t="s">
        <v>125</v>
      </c>
      <c r="D1" s="2" t="s">
        <v>130</v>
      </c>
      <c r="E1" s="2" t="s">
        <v>127</v>
      </c>
      <c r="F1" s="2" t="s">
        <v>128</v>
      </c>
    </row>
    <row r="2" spans="1:6" x14ac:dyDescent="0.25">
      <c r="A2" s="1" t="s">
        <v>129</v>
      </c>
      <c r="B2" s="3" t="s">
        <v>45</v>
      </c>
      <c r="C2" s="3">
        <v>0</v>
      </c>
      <c r="D2" s="3">
        <v>0.02</v>
      </c>
      <c r="E2" s="3"/>
      <c r="F2" s="3" t="e">
        <f>IF(Tabelle_ExterneDaten_13[[#This Row],[LegDataIdLU]]&lt;&gt;"",VLOOKUP(Tabelle_ExterneDaten_13[[#This Row],[LegDataIdLU]],LegDataIdLookup,2,FALSE),"")</f>
        <v>#N/A</v>
      </c>
    </row>
    <row r="3" spans="1:6" x14ac:dyDescent="0.25">
      <c r="B3" s="2" t="s">
        <v>47</v>
      </c>
      <c r="C3" s="2">
        <v>0</v>
      </c>
      <c r="D3" s="2">
        <v>0.02</v>
      </c>
      <c r="E3" s="2"/>
      <c r="F3" s="2" t="e">
        <f>IF(Tabelle_ExterneDaten_13[[#This Row],[LegDataIdLU]]&lt;&gt;"",VLOOKUP(Tabelle_ExterneDaten_13[[#This Row],[LegDataIdLU]],LegDataIdLookup,2,FALSE),"")</f>
        <v>#N/A</v>
      </c>
    </row>
    <row r="4" spans="1:6" x14ac:dyDescent="0.25">
      <c r="B4" s="2" t="s">
        <v>61</v>
      </c>
      <c r="C4" s="2">
        <v>0</v>
      </c>
      <c r="D4" s="2">
        <v>0.02</v>
      </c>
      <c r="E4" s="2"/>
      <c r="F4" s="2" t="e">
        <f>IF(Tabelle_ExterneDaten_13[[#This Row],[LegDataIdLU]]&lt;&gt;"",VLOOKUP(Tabelle_ExterneDaten_13[[#This Row],[LegDataIdLU]],LegDataIdLookup,2,FALSE),"")</f>
        <v>#N/A</v>
      </c>
    </row>
    <row r="5" spans="1:6" x14ac:dyDescent="0.25">
      <c r="B5" s="2" t="s">
        <v>63</v>
      </c>
      <c r="C5" s="2">
        <v>0</v>
      </c>
      <c r="D5" s="2">
        <v>0.02</v>
      </c>
      <c r="E5" s="2"/>
      <c r="F5" s="2" t="e">
        <f>IF(Tabelle_ExterneDaten_13[[#This Row],[LegDataIdLU]]&lt;&gt;"",VLOOKUP(Tabelle_ExterneDaten_13[[#This Row],[LegDataIdLU]],LegDataIdLookup,2,FALSE),"")</f>
        <v>#N/A</v>
      </c>
    </row>
    <row r="6" spans="1:6" x14ac:dyDescent="0.25">
      <c r="B6" s="2" t="s">
        <v>65</v>
      </c>
      <c r="C6" s="2">
        <v>0</v>
      </c>
      <c r="D6" s="2">
        <v>0.02</v>
      </c>
      <c r="E6" s="2"/>
      <c r="F6" s="2" t="e">
        <f>IF(Tabelle_ExterneDaten_13[[#This Row],[LegDataIdLU]]&lt;&gt;"",VLOOKUP(Tabelle_ExterneDaten_13[[#This Row],[LegDataIdLU]],LegDataIdLookup,2,FALSE),"")</f>
        <v>#N/A</v>
      </c>
    </row>
    <row r="7" spans="1:6" x14ac:dyDescent="0.25">
      <c r="B7" s="2" t="s">
        <v>67</v>
      </c>
      <c r="C7" s="2">
        <v>0</v>
      </c>
      <c r="D7" s="2">
        <v>0.02</v>
      </c>
      <c r="E7" s="2"/>
      <c r="F7" s="2" t="e">
        <f>IF(Tabelle_ExterneDaten_13[[#This Row],[LegDataIdLU]]&lt;&gt;"",VLOOKUP(Tabelle_ExterneDaten_13[[#This Row],[LegDataIdLU]],LegDataIdLookup,2,FALSE),"")</f>
        <v>#N/A</v>
      </c>
    </row>
    <row r="8" spans="1:6" x14ac:dyDescent="0.25">
      <c r="B8" s="2" t="s">
        <v>49</v>
      </c>
      <c r="C8" s="2">
        <v>0</v>
      </c>
      <c r="D8" s="2">
        <v>0.02</v>
      </c>
      <c r="E8" s="2"/>
      <c r="F8" s="2" t="e">
        <f>IF(Tabelle_ExterneDaten_13[[#This Row],[LegDataIdLU]]&lt;&gt;"",VLOOKUP(Tabelle_ExterneDaten_13[[#This Row],[LegDataIdLU]],LegDataIdLookup,2,FALSE),"")</f>
        <v>#N/A</v>
      </c>
    </row>
    <row r="9" spans="1:6" x14ac:dyDescent="0.25">
      <c r="B9" s="2" t="s">
        <v>51</v>
      </c>
      <c r="C9" s="2">
        <v>0</v>
      </c>
      <c r="D9" s="2">
        <v>0.02</v>
      </c>
      <c r="E9" s="2"/>
      <c r="F9" s="2" t="e">
        <f>IF(Tabelle_ExterneDaten_13[[#This Row],[LegDataIdLU]]&lt;&gt;"",VLOOKUP(Tabelle_ExterneDaten_13[[#This Row],[LegDataIdLU]],LegDataIdLookup,2,FALSE),"")</f>
        <v>#N/A</v>
      </c>
    </row>
    <row r="10" spans="1:6" x14ac:dyDescent="0.25">
      <c r="B10" s="2" t="s">
        <v>53</v>
      </c>
      <c r="C10" s="2">
        <v>0</v>
      </c>
      <c r="D10" s="2">
        <v>0.02</v>
      </c>
      <c r="E10" s="2"/>
      <c r="F10" s="2" t="e">
        <f>IF(Tabelle_ExterneDaten_13[[#This Row],[LegDataIdLU]]&lt;&gt;"",VLOOKUP(Tabelle_ExterneDaten_13[[#This Row],[LegDataIdLU]],LegDataIdLookup,2,FALSE),"")</f>
        <v>#N/A</v>
      </c>
    </row>
    <row r="11" spans="1:6" x14ac:dyDescent="0.25">
      <c r="B11" s="2" t="s">
        <v>55</v>
      </c>
      <c r="C11" s="2">
        <v>0</v>
      </c>
      <c r="D11" s="2">
        <v>0.02</v>
      </c>
      <c r="E11" s="2"/>
      <c r="F11" s="2" t="e">
        <f>IF(Tabelle_ExterneDaten_13[[#This Row],[LegDataIdLU]]&lt;&gt;"",VLOOKUP(Tabelle_ExterneDaten_13[[#This Row],[LegDataIdLU]],LegDataIdLookup,2,FALSE),"")</f>
        <v>#N/A</v>
      </c>
    </row>
    <row r="12" spans="1:6" x14ac:dyDescent="0.25">
      <c r="B12" s="2" t="s">
        <v>57</v>
      </c>
      <c r="C12" s="2">
        <v>0</v>
      </c>
      <c r="D12" s="2">
        <v>0.02</v>
      </c>
      <c r="E12" s="2"/>
      <c r="F12" s="2" t="e">
        <f>IF(Tabelle_ExterneDaten_13[[#This Row],[LegDataIdLU]]&lt;&gt;"",VLOOKUP(Tabelle_ExterneDaten_13[[#This Row],[LegDataIdLU]],LegDataIdLookup,2,FALSE),"")</f>
        <v>#N/A</v>
      </c>
    </row>
    <row r="13" spans="1:6" x14ac:dyDescent="0.25">
      <c r="B13" s="2" t="s">
        <v>59</v>
      </c>
      <c r="C13" s="2">
        <v>0</v>
      </c>
      <c r="D13" s="2">
        <v>0.02</v>
      </c>
      <c r="E13" s="2"/>
      <c r="F13" s="2" t="e">
        <f>IF(Tabelle_ExterneDaten_13[[#This Row],[LegDataIdLU]]&lt;&gt;"",VLOOKUP(Tabelle_ExterneDaten_13[[#This Row],[LegDataIdLU]],LegDataIdLookup,2,FALSE),"")</f>
        <v>#N/A</v>
      </c>
    </row>
    <row r="14" spans="1:6" x14ac:dyDescent="0.25">
      <c r="B14" s="2" t="s">
        <v>76</v>
      </c>
      <c r="C14" s="2">
        <v>0</v>
      </c>
      <c r="D14" s="2">
        <v>0.02</v>
      </c>
      <c r="E14" s="2"/>
      <c r="F14" s="2" t="e">
        <f>IF(Tabelle_ExterneDaten_13[[#This Row],[LegDataIdLU]]&lt;&gt;"",VLOOKUP(Tabelle_ExterneDaten_13[[#This Row],[LegDataIdLU]],LegDataIdLookup,2,FALSE),"")</f>
        <v>#N/A</v>
      </c>
    </row>
    <row r="15" spans="1:6" x14ac:dyDescent="0.25">
      <c r="B15" s="2" t="s">
        <v>78</v>
      </c>
      <c r="C15" s="2">
        <v>0</v>
      </c>
      <c r="D15" s="2">
        <v>0.02</v>
      </c>
      <c r="E15" s="2"/>
      <c r="F15" s="2" t="e">
        <f>IF(Tabelle_ExterneDaten_13[[#This Row],[LegDataIdLU]]&lt;&gt;"",VLOOKUP(Tabelle_ExterneDaten_13[[#This Row],[LegDataIdLU]],LegDataIdLookup,2,FALSE),"")</f>
        <v>#N/A</v>
      </c>
    </row>
    <row r="16" spans="1:6" x14ac:dyDescent="0.25">
      <c r="B16" s="2" t="s">
        <v>92</v>
      </c>
      <c r="C16" s="2">
        <v>0</v>
      </c>
      <c r="D16" s="2">
        <v>0.02</v>
      </c>
      <c r="E16" s="2"/>
      <c r="F16" s="2" t="e">
        <f>IF(Tabelle_ExterneDaten_13[[#This Row],[LegDataIdLU]]&lt;&gt;"",VLOOKUP(Tabelle_ExterneDaten_13[[#This Row],[LegDataIdLU]],LegDataIdLookup,2,FALSE),"")</f>
        <v>#N/A</v>
      </c>
    </row>
    <row r="17" spans="2:6" x14ac:dyDescent="0.25">
      <c r="B17" s="2" t="s">
        <v>94</v>
      </c>
      <c r="C17" s="2">
        <v>0</v>
      </c>
      <c r="D17" s="2">
        <v>0.02</v>
      </c>
      <c r="E17" s="2"/>
      <c r="F17" s="2" t="e">
        <f>IF(Tabelle_ExterneDaten_13[[#This Row],[LegDataIdLU]]&lt;&gt;"",VLOOKUP(Tabelle_ExterneDaten_13[[#This Row],[LegDataIdLU]],LegDataIdLookup,2,FALSE),"")</f>
        <v>#N/A</v>
      </c>
    </row>
    <row r="18" spans="2:6" x14ac:dyDescent="0.25">
      <c r="B18" s="2" t="s">
        <v>96</v>
      </c>
      <c r="C18" s="2">
        <v>0</v>
      </c>
      <c r="D18" s="2">
        <v>0.02</v>
      </c>
      <c r="E18" s="2"/>
      <c r="F18" s="2" t="e">
        <f>IF(Tabelle_ExterneDaten_13[[#This Row],[LegDataIdLU]]&lt;&gt;"",VLOOKUP(Tabelle_ExterneDaten_13[[#This Row],[LegDataIdLU]],LegDataIdLookup,2,FALSE),"")</f>
        <v>#N/A</v>
      </c>
    </row>
    <row r="19" spans="2:6" x14ac:dyDescent="0.25">
      <c r="B19" s="2" t="s">
        <v>98</v>
      </c>
      <c r="C19" s="2">
        <v>0</v>
      </c>
      <c r="D19" s="2">
        <v>0.02</v>
      </c>
      <c r="E19" s="2"/>
      <c r="F19" s="2" t="e">
        <f>IF(Tabelle_ExterneDaten_13[[#This Row],[LegDataIdLU]]&lt;&gt;"",VLOOKUP(Tabelle_ExterneDaten_13[[#This Row],[LegDataIdLU]],LegDataIdLookup,2,FALSE),"")</f>
        <v>#N/A</v>
      </c>
    </row>
    <row r="20" spans="2:6" x14ac:dyDescent="0.25">
      <c r="B20" s="2" t="s">
        <v>80</v>
      </c>
      <c r="C20" s="2">
        <v>0</v>
      </c>
      <c r="D20" s="2">
        <v>0.02</v>
      </c>
      <c r="E20" s="2"/>
      <c r="F20" s="2" t="e">
        <f>IF(Tabelle_ExterneDaten_13[[#This Row],[LegDataIdLU]]&lt;&gt;"",VLOOKUP(Tabelle_ExterneDaten_13[[#This Row],[LegDataIdLU]],LegDataIdLookup,2,FALSE),"")</f>
        <v>#N/A</v>
      </c>
    </row>
    <row r="21" spans="2:6" x14ac:dyDescent="0.25">
      <c r="B21" s="2" t="s">
        <v>82</v>
      </c>
      <c r="C21" s="2">
        <v>0</v>
      </c>
      <c r="D21" s="2">
        <v>0.02</v>
      </c>
      <c r="E21" s="2"/>
      <c r="F21" s="2" t="e">
        <f>IF(Tabelle_ExterneDaten_13[[#This Row],[LegDataIdLU]]&lt;&gt;"",VLOOKUP(Tabelle_ExterneDaten_13[[#This Row],[LegDataIdLU]],LegDataIdLookup,2,FALSE),"")</f>
        <v>#N/A</v>
      </c>
    </row>
    <row r="22" spans="2:6" x14ac:dyDescent="0.25">
      <c r="B22" s="2" t="s">
        <v>84</v>
      </c>
      <c r="C22" s="2">
        <v>0</v>
      </c>
      <c r="D22" s="2">
        <v>0.02</v>
      </c>
      <c r="E22" s="2"/>
      <c r="F22" s="2" t="e">
        <f>IF(Tabelle_ExterneDaten_13[[#This Row],[LegDataIdLU]]&lt;&gt;"",VLOOKUP(Tabelle_ExterneDaten_13[[#This Row],[LegDataIdLU]],LegDataIdLookup,2,FALSE),"")</f>
        <v>#N/A</v>
      </c>
    </row>
    <row r="23" spans="2:6" x14ac:dyDescent="0.25">
      <c r="B23" s="2" t="s">
        <v>86</v>
      </c>
      <c r="C23" s="2">
        <v>0</v>
      </c>
      <c r="D23" s="2">
        <v>0.02</v>
      </c>
      <c r="E23" s="2"/>
      <c r="F23" s="2" t="e">
        <f>IF(Tabelle_ExterneDaten_13[[#This Row],[LegDataIdLU]]&lt;&gt;"",VLOOKUP(Tabelle_ExterneDaten_13[[#This Row],[LegDataIdLU]],LegDataIdLookup,2,FALSE),"")</f>
        <v>#N/A</v>
      </c>
    </row>
    <row r="24" spans="2:6" x14ac:dyDescent="0.25">
      <c r="B24" s="2" t="s">
        <v>88</v>
      </c>
      <c r="C24" s="2">
        <v>0</v>
      </c>
      <c r="D24" s="2">
        <v>0.02</v>
      </c>
      <c r="E24" s="2"/>
      <c r="F24" s="2" t="e">
        <f>IF(Tabelle_ExterneDaten_13[[#This Row],[LegDataIdLU]]&lt;&gt;"",VLOOKUP(Tabelle_ExterneDaten_13[[#This Row],[LegDataIdLU]],LegDataIdLookup,2,FALSE),"")</f>
        <v>#N/A</v>
      </c>
    </row>
    <row r="25" spans="2:6" x14ac:dyDescent="0.25">
      <c r="B25" s="2" t="s">
        <v>90</v>
      </c>
      <c r="C25" s="2">
        <v>0</v>
      </c>
      <c r="D25" s="2">
        <v>0.02</v>
      </c>
      <c r="E25" s="2"/>
      <c r="F25" s="2" t="e">
        <f>IF(Tabelle_ExterneDaten_13[[#This Row],[LegDataIdLU]]&lt;&gt;"",VLOOKUP(Tabelle_ExterneDaten_13[[#This Row],[LegDataIdLU]],LegDataIdLookup,2,FALSE),"")</f>
        <v>#N/A</v>
      </c>
    </row>
    <row r="26" spans="2:6" x14ac:dyDescent="0.25">
      <c r="B26" s="2" t="s">
        <v>103</v>
      </c>
      <c r="C26" s="2">
        <v>0</v>
      </c>
      <c r="D26" s="2">
        <v>0.02</v>
      </c>
      <c r="E26" s="2"/>
      <c r="F26" s="2" t="e">
        <f>IF(Tabelle_ExterneDaten_13[[#This Row],[LegDataIdLU]]&lt;&gt;"",VLOOKUP(Tabelle_ExterneDaten_13[[#This Row],[LegDataIdLU]],LegDataIdLookup,2,FALSE),"")</f>
        <v>#N/A</v>
      </c>
    </row>
    <row r="27" spans="2:6" x14ac:dyDescent="0.25">
      <c r="B27" s="2" t="s">
        <v>107</v>
      </c>
      <c r="C27" s="2">
        <v>0</v>
      </c>
      <c r="D27" s="2">
        <v>0.02</v>
      </c>
      <c r="E27" s="2"/>
      <c r="F27" s="2" t="e">
        <f>IF(Tabelle_ExterneDaten_13[[#This Row],[LegDataIdLU]]&lt;&gt;"",VLOOKUP(Tabelle_ExterneDaten_13[[#This Row],[LegDataIdLU]],LegDataIdLookup,2,FALSE),"")</f>
        <v>#N/A</v>
      </c>
    </row>
    <row r="28" spans="2:6" x14ac:dyDescent="0.25">
      <c r="B28" s="2" t="s">
        <v>101</v>
      </c>
      <c r="C28" s="2">
        <v>0</v>
      </c>
      <c r="D28" s="2">
        <v>0.02</v>
      </c>
      <c r="E28" s="2"/>
      <c r="F28" s="2" t="e">
        <f>IF(Tabelle_ExterneDaten_13[[#This Row],[LegDataIdLU]]&lt;&gt;"",VLOOKUP(Tabelle_ExterneDaten_13[[#This Row],[LegDataIdLU]],LegDataIdLookup,2,FALSE),"")</f>
        <v>#N/A</v>
      </c>
    </row>
    <row r="29" spans="2:6" x14ac:dyDescent="0.25">
      <c r="B29" s="2" t="s">
        <v>105</v>
      </c>
      <c r="C29" s="2">
        <v>0</v>
      </c>
      <c r="D29" s="2">
        <v>0.02</v>
      </c>
      <c r="E29" s="2"/>
      <c r="F29" s="2" t="e">
        <f>IF(Tabelle_ExterneDaten_13[[#This Row],[LegDataIdLU]]&lt;&gt;"",VLOOKUP(Tabelle_ExterneDaten_13[[#This Row],[LegDataIdLU]],LegDataIdLookup,2,FALSE),"")</f>
        <v>#N/A</v>
      </c>
    </row>
    <row r="30" spans="2:6" x14ac:dyDescent="0.25">
      <c r="B30" s="2" t="s">
        <v>109</v>
      </c>
      <c r="C30" s="2">
        <v>0</v>
      </c>
      <c r="D30" s="2">
        <v>0.02</v>
      </c>
      <c r="E30" s="2"/>
      <c r="F30" s="2" t="e">
        <f>IF(Tabelle_ExterneDaten_13[[#This Row],[LegDataIdLU]]&lt;&gt;"",VLOOKUP(Tabelle_ExterneDaten_13[[#This Row],[LegDataIdLU]],LegDataIdLookup,2,FALSE),"")</f>
        <v>#N/A</v>
      </c>
    </row>
    <row r="31" spans="2:6" x14ac:dyDescent="0.25">
      <c r="B31" s="2" t="s">
        <v>113</v>
      </c>
      <c r="C31" s="2">
        <v>0</v>
      </c>
      <c r="D31" s="2">
        <v>0.02</v>
      </c>
      <c r="E31" s="2"/>
      <c r="F31" s="2" t="e">
        <f>IF(Tabelle_ExterneDaten_13[[#This Row],[LegDataIdLU]]&lt;&gt;"",VLOOKUP(Tabelle_ExterneDaten_13[[#This Row],[LegDataIdLU]],LegDataIdLookup,2,FALSE),"")</f>
        <v>#N/A</v>
      </c>
    </row>
    <row r="32" spans="2:6" x14ac:dyDescent="0.25">
      <c r="B32" s="2" t="s">
        <v>115</v>
      </c>
      <c r="C32" s="2">
        <v>0</v>
      </c>
      <c r="D32" s="2">
        <v>0.02</v>
      </c>
      <c r="E32" s="2"/>
      <c r="F32" s="2" t="e">
        <f>IF(Tabelle_ExterneDaten_13[[#This Row],[LegDataIdLU]]&lt;&gt;"",VLOOKUP(Tabelle_ExterneDaten_13[[#This Row],[LegDataIdLU]],LegDataIdLookup,2,FALSE),"")</f>
        <v>#N/A</v>
      </c>
    </row>
    <row r="33" spans="2:6" x14ac:dyDescent="0.25">
      <c r="B33" s="2" t="s">
        <v>111</v>
      </c>
      <c r="C33" s="2">
        <v>0</v>
      </c>
      <c r="D33" s="2">
        <v>0.02</v>
      </c>
      <c r="E33" s="2"/>
      <c r="F33" s="2" t="e">
        <f>IF(Tabelle_ExterneDaten_13[[#This Row],[LegDataIdLU]]&lt;&gt;"",VLOOKUP(Tabelle_ExterneDaten_13[[#This Row],[LegDataIdLU]],LegDataIdLookup,2,FALSE),"")</f>
        <v>#N/A</v>
      </c>
    </row>
    <row r="34" spans="2:6" x14ac:dyDescent="0.25">
      <c r="B34" s="2" t="s">
        <v>119</v>
      </c>
      <c r="C34" s="2">
        <v>0</v>
      </c>
      <c r="D34" s="2">
        <v>0.05</v>
      </c>
      <c r="E34" s="2"/>
      <c r="F34" s="2" t="e">
        <f>IF(Tabelle_ExterneDaten_13[[#This Row],[LegDataIdLU]]&lt;&gt;"",VLOOKUP(Tabelle_ExterneDaten_13[[#This Row],[LegDataIdLU]],LegDataIdLookup,2,FALSE),"")</f>
        <v>#N/A</v>
      </c>
    </row>
    <row r="35" spans="2:6" x14ac:dyDescent="0.25">
      <c r="B35" s="2" t="s">
        <v>121</v>
      </c>
      <c r="C35" s="2">
        <v>0</v>
      </c>
      <c r="D35" s="2">
        <v>0.05</v>
      </c>
      <c r="E35" s="2"/>
      <c r="F35" s="2" t="e">
        <f>IF(Tabelle_ExterneDaten_13[[#This Row],[LegDataIdLU]]&lt;&gt;"",VLOOKUP(Tabelle_ExterneDaten_13[[#This Row],[LegDataIdLU]],LegDataIdLookup,2,FALSE),"")</f>
        <v>#N/A</v>
      </c>
    </row>
    <row r="36" spans="2:6" x14ac:dyDescent="0.25">
      <c r="B36" s="2" t="s">
        <v>117</v>
      </c>
      <c r="C36" s="2">
        <v>0</v>
      </c>
      <c r="D36" s="2">
        <v>0.05</v>
      </c>
      <c r="E36" s="2"/>
      <c r="F36" s="2" t="e">
        <f>IF(Tabelle_ExterneDaten_13[[#This Row],[LegDataIdLU]]&lt;&gt;"",VLOOKUP(Tabelle_ExterneDaten_13[[#This Row],[LegDataIdLU]],LegDataIdLookup,2,FALSE),"")</f>
        <v>#N/A</v>
      </c>
    </row>
    <row r="37" spans="2:6" x14ac:dyDescent="0.25">
      <c r="B37" s="2" t="s">
        <v>123</v>
      </c>
      <c r="C37" s="2">
        <v>0</v>
      </c>
      <c r="D37" s="2">
        <v>0.02</v>
      </c>
      <c r="E37" s="2"/>
      <c r="F37" s="2" t="e">
        <f>IF(Tabelle_ExterneDaten_13[[#This Row],[LegDataIdLU]]&lt;&gt;"",VLOOKUP(Tabelle_ExterneDaten_13[[#This Row],[LegDataIdLU]],LegDataIdLookup,2,FALSE),"")</f>
        <v>#N/A</v>
      </c>
    </row>
    <row r="38" spans="2:6" x14ac:dyDescent="0.25">
      <c r="B38" s="2" t="s">
        <v>2</v>
      </c>
      <c r="C38" s="2">
        <v>0</v>
      </c>
      <c r="D38" s="2">
        <v>1.7999999999999999E-2</v>
      </c>
      <c r="E38" s="2"/>
      <c r="F38" s="2" t="e">
        <f>IF(Tabelle_ExterneDaten_13[[#This Row],[LegDataIdLU]]&lt;&gt;"",VLOOKUP(Tabelle_ExterneDaten_13[[#This Row],[LegDataIdLU]],LegDataIdLookup,2,FALSE),"")</f>
        <v>#N/A</v>
      </c>
    </row>
    <row r="39" spans="2:6" x14ac:dyDescent="0.25">
      <c r="B39" s="2" t="s">
        <v>6</v>
      </c>
      <c r="C39" s="2">
        <v>0</v>
      </c>
      <c r="D39" s="2">
        <v>0.02</v>
      </c>
      <c r="E39" s="2"/>
      <c r="F39" s="2" t="e">
        <f>IF(Tabelle_ExterneDaten_13[[#This Row],[LegDataIdLU]]&lt;&gt;"",VLOOKUP(Tabelle_ExterneDaten_13[[#This Row],[LegDataIdLU]],LegDataIdLookup,2,FALSE),"")</f>
        <v>#N/A</v>
      </c>
    </row>
    <row r="40" spans="2:6" x14ac:dyDescent="0.25">
      <c r="B40" s="2" t="s">
        <v>5</v>
      </c>
      <c r="C40" s="2">
        <v>0</v>
      </c>
      <c r="D40" s="2">
        <v>0.01</v>
      </c>
      <c r="E40" s="2"/>
      <c r="F40" s="2" t="e">
        <f>IF(Tabelle_ExterneDaten_13[[#This Row],[LegDataIdLU]]&lt;&gt;"",VLOOKUP(Tabelle_ExterneDaten_13[[#This Row],[LegDataIdLU]],LegDataIdLookup,2,FALSE),"")</f>
        <v>#N/A</v>
      </c>
    </row>
    <row r="41" spans="2:6" x14ac:dyDescent="0.25">
      <c r="B41" s="2" t="s">
        <v>8</v>
      </c>
      <c r="C41" s="2">
        <v>0</v>
      </c>
      <c r="D41" s="2">
        <v>0.02</v>
      </c>
      <c r="E41" s="2"/>
      <c r="F41" s="2" t="e">
        <f>IF(Tabelle_ExterneDaten_13[[#This Row],[LegDataIdLU]]&lt;&gt;"",VLOOKUP(Tabelle_ExterneDaten_13[[#This Row],[LegDataIdLU]],LegDataIdLookup,2,FALSE),"")</f>
        <v>#N/A</v>
      </c>
    </row>
    <row r="42" spans="2:6" x14ac:dyDescent="0.25">
      <c r="B42" s="2" t="s">
        <v>26</v>
      </c>
      <c r="C42" s="2">
        <v>0</v>
      </c>
      <c r="D42" s="2">
        <v>9.8510000000000004E-3</v>
      </c>
      <c r="E42" s="2"/>
      <c r="F42" s="2" t="e">
        <f>IF(Tabelle_ExterneDaten_13[[#This Row],[LegDataIdLU]]&lt;&gt;"",VLOOKUP(Tabelle_ExterneDaten_13[[#This Row],[LegDataIdLU]],LegDataIdLookup,2,FALSE),"")</f>
        <v>#N/A</v>
      </c>
    </row>
    <row r="43" spans="2:6" x14ac:dyDescent="0.25">
      <c r="B43" s="2" t="s">
        <v>23</v>
      </c>
      <c r="C43" s="2">
        <v>0</v>
      </c>
      <c r="D43" s="2">
        <v>0.05</v>
      </c>
      <c r="E43" s="2"/>
      <c r="F43" s="2" t="e">
        <f>IF(Tabelle_ExterneDaten_13[[#This Row],[LegDataIdLU]]&lt;&gt;"",VLOOKUP(Tabelle_ExterneDaten_13[[#This Row],[LegDataIdLU]],LegDataIdLookup,2,FALSE),"")</f>
        <v>#N/A</v>
      </c>
    </row>
    <row r="44" spans="2:6" x14ac:dyDescent="0.25">
      <c r="B44" s="2" t="s">
        <v>11</v>
      </c>
      <c r="C44" s="2">
        <v>0</v>
      </c>
      <c r="D44" s="2">
        <v>0.05</v>
      </c>
      <c r="E44" s="2"/>
      <c r="F44" s="2" t="e">
        <f>IF(Tabelle_ExterneDaten_13[[#This Row],[LegDataIdLU]]&lt;&gt;"",VLOOKUP(Tabelle_ExterneDaten_13[[#This Row],[LegDataIdLU]],LegDataIdLookup,2,FALSE),"")</f>
        <v>#N/A</v>
      </c>
    </row>
    <row r="45" spans="2:6" x14ac:dyDescent="0.25">
      <c r="B45" s="2" t="s">
        <v>12</v>
      </c>
      <c r="C45" s="2">
        <v>0</v>
      </c>
      <c r="D45" s="2">
        <v>0.05</v>
      </c>
      <c r="E45" s="2"/>
      <c r="F45" s="2" t="e">
        <f>IF(Tabelle_ExterneDaten_13[[#This Row],[LegDataIdLU]]&lt;&gt;"",VLOOKUP(Tabelle_ExterneDaten_13[[#This Row],[LegDataIdLU]],LegDataIdLookup,2,FALSE),"")</f>
        <v>#N/A</v>
      </c>
    </row>
    <row r="46" spans="2:6" x14ac:dyDescent="0.25">
      <c r="B46" s="2" t="s">
        <v>21</v>
      </c>
      <c r="C46" s="2">
        <v>0</v>
      </c>
      <c r="D46" s="2">
        <v>0.02</v>
      </c>
      <c r="E46" s="2"/>
      <c r="F46" s="2" t="e">
        <f>IF(Tabelle_ExterneDaten_13[[#This Row],[LegDataIdLU]]&lt;&gt;"",VLOOKUP(Tabelle_ExterneDaten_13[[#This Row],[LegDataIdLU]],LegDataIdLookup,2,FALSE),"")</f>
        <v>#N/A</v>
      </c>
    </row>
    <row r="47" spans="2:6" x14ac:dyDescent="0.25">
      <c r="B47" s="2" t="s">
        <v>19</v>
      </c>
      <c r="C47" s="2">
        <v>0</v>
      </c>
      <c r="D47" s="2">
        <v>0.01</v>
      </c>
      <c r="E47" s="2"/>
      <c r="F47" s="2" t="e">
        <f>IF(Tabelle_ExterneDaten_13[[#This Row],[LegDataIdLU]]&lt;&gt;"",VLOOKUP(Tabelle_ExterneDaten_13[[#This Row],[LegDataIdLU]],LegDataIdLookup,2,FALSE),"")</f>
        <v>#N/A</v>
      </c>
    </row>
    <row r="48" spans="2:6" x14ac:dyDescent="0.25">
      <c r="B48" s="2" t="s">
        <v>30</v>
      </c>
      <c r="C48" s="2">
        <v>0</v>
      </c>
      <c r="D48" s="2">
        <v>1</v>
      </c>
      <c r="E48" s="2"/>
      <c r="F48" s="2" t="e">
        <f>IF(Tabelle_ExterneDaten_13[[#This Row],[LegDataIdLU]]&lt;&gt;"",VLOOKUP(Tabelle_ExterneDaten_13[[#This Row],[LegDataIdLU]],LegDataIdLookup,2,FALSE),"")</f>
        <v>#N/A</v>
      </c>
    </row>
    <row r="49" spans="2:6" x14ac:dyDescent="0.25">
      <c r="B49" s="2" t="s">
        <v>32</v>
      </c>
      <c r="C49" s="2">
        <v>0</v>
      </c>
      <c r="D49" s="2">
        <v>0.02</v>
      </c>
      <c r="E49" s="2"/>
      <c r="F49" s="2" t="e">
        <f>IF(Tabelle_ExterneDaten_13[[#This Row],[LegDataIdLU]]&lt;&gt;"",VLOOKUP(Tabelle_ExterneDaten_13[[#This Row],[LegDataIdLU]],LegDataIdLookup,2,FALSE),"")</f>
        <v>#N/A</v>
      </c>
    </row>
    <row r="50" spans="2:6" x14ac:dyDescent="0.25">
      <c r="B50" s="2" t="s">
        <v>33</v>
      </c>
      <c r="C50" s="2">
        <v>0</v>
      </c>
      <c r="D50" s="2">
        <v>8.3750000000000005E-3</v>
      </c>
      <c r="E50" s="2"/>
      <c r="F50" s="2" t="e">
        <f>IF(Tabelle_ExterneDaten_13[[#This Row],[LegDataIdLU]]&lt;&gt;"",VLOOKUP(Tabelle_ExterneDaten_13[[#This Row],[LegDataIdLU]],LegDataIdLookup,2,FALSE),"")</f>
        <v>#N/A</v>
      </c>
    </row>
    <row r="51" spans="2:6" x14ac:dyDescent="0.25">
      <c r="B51" s="2" t="s">
        <v>41</v>
      </c>
      <c r="C51" s="2">
        <v>0</v>
      </c>
      <c r="D51" s="2">
        <v>0.05</v>
      </c>
      <c r="E51" s="2"/>
      <c r="F51" s="2" t="e">
        <f>IF(Tabelle_ExterneDaten_13[[#This Row],[LegDataIdLU]]&lt;&gt;"",VLOOKUP(Tabelle_ExterneDaten_13[[#This Row],[LegDataIdLU]],LegDataIdLookup,2,FALSE),"")</f>
        <v>#N/A</v>
      </c>
    </row>
    <row r="52" spans="2:6" x14ac:dyDescent="0.25">
      <c r="B52" s="2" t="s">
        <v>42</v>
      </c>
      <c r="C52" s="2">
        <v>0</v>
      </c>
      <c r="D52" s="2">
        <v>0.05</v>
      </c>
      <c r="E52" s="2"/>
      <c r="F52" s="2" t="e">
        <f>IF(Tabelle_ExterneDaten_13[[#This Row],[LegDataIdLU]]&lt;&gt;"",VLOOKUP(Tabelle_ExterneDaten_13[[#This Row],[LegDataIdLU]],LegDataIdLookup,2,FALSE),"")</f>
        <v>#N/A</v>
      </c>
    </row>
    <row r="53" spans="2:6" x14ac:dyDescent="0.25">
      <c r="B53" s="2" t="s">
        <v>36</v>
      </c>
      <c r="C53" s="2">
        <v>0</v>
      </c>
      <c r="D53" s="2">
        <v>0.05</v>
      </c>
      <c r="E53" s="2"/>
      <c r="F53" s="2" t="e">
        <f>IF(Tabelle_ExterneDaten_13[[#This Row],[LegDataIdLU]]&lt;&gt;"",VLOOKUP(Tabelle_ExterneDaten_13[[#This Row],[LegDataIdLU]],LegDataIdLookup,2,FALSE),"")</f>
        <v>#N/A</v>
      </c>
    </row>
    <row r="54" spans="2:6" x14ac:dyDescent="0.25">
      <c r="B54" s="2" t="s">
        <v>39</v>
      </c>
      <c r="C54" s="2">
        <v>0</v>
      </c>
      <c r="D54" s="2">
        <v>0.05</v>
      </c>
      <c r="E54" s="2"/>
      <c r="F54" s="2" t="e">
        <f>IF(Tabelle_ExterneDaten_13[[#This Row],[LegDataIdLU]]&lt;&gt;"",VLOOKUP(Tabelle_ExterneDaten_13[[#This Row],[LegDataIdLU]],LegDataIdLookup,2,FALSE),"")</f>
        <v>#N/A</v>
      </c>
    </row>
    <row r="55" spans="2:6" x14ac:dyDescent="0.25">
      <c r="B55" s="2" t="s">
        <v>40</v>
      </c>
      <c r="C55" s="2">
        <v>0</v>
      </c>
      <c r="D55" s="2">
        <v>0.05</v>
      </c>
      <c r="E55" s="2"/>
      <c r="F55" s="2" t="e">
        <f>IF(Tabelle_ExterneDaten_13[[#This Row],[LegDataIdLU]]&lt;&gt;"",VLOOKUP(Tabelle_ExterneDaten_13[[#This Row],[LegDataIdLU]],LegDataIdLookup,2,FALSE),"")</f>
        <v>#N/A</v>
      </c>
    </row>
    <row r="56" spans="2:6" x14ac:dyDescent="0.25">
      <c r="B56" s="2" t="s">
        <v>35</v>
      </c>
      <c r="C56" s="2">
        <v>0</v>
      </c>
      <c r="D56" s="2">
        <v>0.05</v>
      </c>
      <c r="E56" s="2"/>
      <c r="F56" s="2" t="e">
        <f>IF(Tabelle_ExterneDaten_13[[#This Row],[LegDataIdLU]]&lt;&gt;"",VLOOKUP(Tabelle_ExterneDaten_13[[#This Row],[LegDataIdLU]],LegDataIdLookup,2,FALSE),"")</f>
        <v>#N/A</v>
      </c>
    </row>
    <row r="57" spans="2:6" x14ac:dyDescent="0.25">
      <c r="B57" s="2" t="s">
        <v>37</v>
      </c>
      <c r="C57" s="2">
        <v>0</v>
      </c>
      <c r="D57" s="2">
        <v>0.05</v>
      </c>
      <c r="E57" s="2"/>
      <c r="F57" s="2" t="e">
        <f>IF(Tabelle_ExterneDaten_13[[#This Row],[LegDataIdLU]]&lt;&gt;"",VLOOKUP(Tabelle_ExterneDaten_13[[#This Row],[LegDataIdLU]],LegDataIdLookup,2,FALSE),"")</f>
        <v>#N/A</v>
      </c>
    </row>
    <row r="58" spans="2:6" x14ac:dyDescent="0.25">
      <c r="B58" s="2" t="s">
        <v>69</v>
      </c>
      <c r="C58" s="2">
        <v>0</v>
      </c>
      <c r="D58" s="2">
        <v>0.01</v>
      </c>
      <c r="E58" s="2"/>
      <c r="F58" s="2" t="e">
        <f>IF(Tabelle_ExterneDaten_13[[#This Row],[LegDataIdLU]]&lt;&gt;"",VLOOKUP(Tabelle_ExterneDaten_13[[#This Row],[LegDataIdLU]],LegDataIdLookup,2,FALSE),"")</f>
        <v>#N/A</v>
      </c>
    </row>
    <row r="59" spans="2:6" x14ac:dyDescent="0.25">
      <c r="B59" s="2" t="s">
        <v>70</v>
      </c>
      <c r="C59" s="2">
        <v>0</v>
      </c>
      <c r="D59" s="2">
        <v>0.01</v>
      </c>
      <c r="E59" s="2"/>
      <c r="F59" s="2" t="e">
        <f>IF(Tabelle_ExterneDaten_13[[#This Row],[LegDataIdLU]]&lt;&gt;"",VLOOKUP(Tabelle_ExterneDaten_13[[#This Row],[LegDataIdLU]],LegDataIdLookup,2,FALSE),"")</f>
        <v>#N/A</v>
      </c>
    </row>
    <row r="60" spans="2:6" x14ac:dyDescent="0.25">
      <c r="B60" s="2" t="s">
        <v>73</v>
      </c>
      <c r="C60" s="2">
        <v>0</v>
      </c>
      <c r="D60" s="2">
        <v>1.2404E-2</v>
      </c>
      <c r="E60" s="2"/>
      <c r="F60" s="2" t="e">
        <f>IF(Tabelle_ExterneDaten_13[[#This Row],[LegDataIdLU]]&lt;&gt;"",VLOOKUP(Tabelle_ExterneDaten_13[[#This Row],[LegDataIdLU]],LegDataIdLookup,2,FALSE),"")</f>
        <v>#N/A</v>
      </c>
    </row>
    <row r="61" spans="2:6" x14ac:dyDescent="0.25">
      <c r="B61" s="2" t="s">
        <v>75</v>
      </c>
      <c r="C61" s="2">
        <v>0</v>
      </c>
      <c r="D61" s="2">
        <v>1.2404E-2</v>
      </c>
      <c r="E61" s="2"/>
      <c r="F61" s="2" t="e">
        <f>IF(Tabelle_ExterneDaten_13[[#This Row],[LegDataIdLU]]&lt;&gt;"",VLOOKUP(Tabelle_ExterneDaten_13[[#This Row],[LegDataIdLU]],LegDataIdLookup,2,FALSE),"")</f>
        <v>#N/A</v>
      </c>
    </row>
  </sheetData>
  <dataValidations count="1">
    <dataValidation type="list" allowBlank="1" showInputMessage="1" showErrorMessage="1" sqref="B2:B61" xr:uid="{7DEE130C-A6B9-4CBD-9DD1-D7B3949D7288}">
      <formula1>OFFSET(LegDataIdLookup,0,0,,1)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B194-080A-4FD2-96FD-888E3370EA0E}">
  <dimension ref="A1:B1"/>
  <sheetViews>
    <sheetView workbookViewId="0"/>
  </sheetViews>
  <sheetFormatPr baseColWidth="10" defaultRowHeight="15" x14ac:dyDescent="0.25"/>
  <sheetData>
    <row r="1" spans="1:2" x14ac:dyDescent="0.25">
      <c r="A1" t="str">
        <f>_xll.DBListFetch(B1,"",LegDataIdLookup)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'Trade:'+TradeId+'/'+LegType+'/'+Currency+'/'+convert(varchar,Id) LegDataId,Id FROM ORE.dbo.PortfolioLegData ORDER BY TradeId</v>
      </c>
      <c r="B1" s="1" t="s">
        <v>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9.140625"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T1.Cap, T1.StartDate_x000D_
FROM ORE.dbo.PortfolioFloatingLegCaps T1 INNER JOIN _x000D_
ORE.dbo.PortfolioLegData T2 ON T1.LegDataId = T2.Id_x000D_
</v>
      </c>
      <c r="B1" s="2" t="s">
        <v>124</v>
      </c>
      <c r="C1" s="2" t="s">
        <v>125</v>
      </c>
      <c r="D1" s="2" t="s">
        <v>132</v>
      </c>
      <c r="E1" s="2" t="s">
        <v>127</v>
      </c>
      <c r="F1" s="2" t="s">
        <v>128</v>
      </c>
    </row>
    <row r="2" spans="1:6" x14ac:dyDescent="0.25">
      <c r="A2" s="1" t="s">
        <v>131</v>
      </c>
      <c r="B2" s="3"/>
      <c r="C2" s="3"/>
      <c r="D2" s="3"/>
      <c r="E2" s="3"/>
      <c r="F2" s="3"/>
    </row>
  </sheetData>
  <dataValidations count="1">
    <dataValidation type="list" allowBlank="1" showInputMessage="1" showErrorMessage="1" sqref="B2" xr:uid="{3FAF9EA5-9AD7-4653-AE98-3A349BFE871B}">
      <formula1>OFFSET(LegDataIdLookup,0,0,,1)</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66593-CEB5-4A4A-9375-59257B3CAF8D}">
  <dimension ref="A1:B1"/>
  <sheetViews>
    <sheetView workbookViewId="0"/>
  </sheetViews>
  <sheetFormatPr baseColWidth="10" defaultRowHeight="15" x14ac:dyDescent="0.25"/>
  <sheetData>
    <row r="1" spans="1:2" x14ac:dyDescent="0.25">
      <c r="A1" t="str">
        <f>_xll.DBListFetch(B1,"",LegDataIdLookup)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'Trade:'+TradeId+'/'+LegType+'/'+Currency+'/'+convert(varchar,Id) LegDataId,Id FROM ORE.dbo.PortfolioLegData ORDER BY TradeId</v>
      </c>
      <c r="B1" s="1" t="s">
        <v>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C70F7-0F7A-4137-BDE2-4A165D409396}">
  <dimension ref="A1:F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T1.Floor, T1.StartDate_x000D_
FROM ORE.dbo.PortfolioFloatingLegFloors T1 INNER JOIN _x000D_
ORE.dbo.PortfolioLegData T2 ON T1.LegDataId = T2.Id_x000D_
</v>
      </c>
      <c r="B1" s="2" t="s">
        <v>124</v>
      </c>
      <c r="C1" s="2" t="s">
        <v>125</v>
      </c>
      <c r="D1" s="2" t="s">
        <v>134</v>
      </c>
      <c r="E1" s="2" t="s">
        <v>127</v>
      </c>
      <c r="F1" s="2" t="s">
        <v>128</v>
      </c>
    </row>
    <row r="2" spans="1:6" x14ac:dyDescent="0.25">
      <c r="A2" s="1" t="s">
        <v>133</v>
      </c>
      <c r="B2" s="3"/>
      <c r="C2" s="3"/>
      <c r="D2" s="3"/>
      <c r="E2" s="3"/>
      <c r="F2" s="3"/>
    </row>
  </sheetData>
  <dataValidations count="1">
    <dataValidation type="list" allowBlank="1" showInputMessage="1" showErrorMessage="1" sqref="B2" xr:uid="{047070AE-D166-4E84-B0AD-573DF0BA73E0}">
      <formula1>OFFSET(LegDataIdLookup,0,0,,1)</formula1>
    </dataValidation>
  </dataValidations>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31576-1110-4B6E-8046-1D2B04CB1A22}">
  <dimension ref="A1:B1"/>
  <sheetViews>
    <sheetView workbookViewId="0"/>
  </sheetViews>
  <sheetFormatPr baseColWidth="10" defaultRowHeight="15" x14ac:dyDescent="0.25"/>
  <sheetData>
    <row r="1" spans="1:2" x14ac:dyDescent="0.25">
      <c r="A1" t="str">
        <f>_xll.DBListFetch(B1,"",LegDataIdLookup)</f>
        <v>Env:MSSQL, (last result:)Error in retrieving data: Die Verbindung kann nicht verwendet werden, um diesen Vorgang auszuführen.  Sie ist entweder geschlossen oder in diesem Zusammenhang ungültig. (;[DBNETLIB][ConnectionOpen (Connect()).]SQL Server existiert nicht oder Zugriff verweigert.) in query: SELECT 'Trade:'+TradeId+'/'+LegType+'/'+Currency+'/'+convert(varchar,Id) LegDataId,Id FROM ORE.dbo.PortfolioLegData ORDER BY TradeId</v>
      </c>
      <c r="B1" s="1" t="s">
        <v>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root xmlns="DBModifDef">
  <DBMapperPortfolioFxForwardData>
    <execOnSave>True</execOnSave>
    <askBeforeExecute>True</askBeforeExecute>
    <env/>
    <database>ORE</database>
    <tableName>PortfolioFxForwardData</tableName>
    <primKeysStr>1</primKeysStr>
    <insertIfMissing>True</insertIfMissing>
    <executeAdditionalProc/>
    <ignoreColumns>TradeIdLU,BoughtCurrencyLU,SoldCurrencyLU</ignoreColumns>
    <CUDFlags>True</CUDFlags>
    <IgnoreDataErrors>False</IgnoreDataErrors>
  </DBMapperPortfolioFxForwardData>
  <DBMapperPortfolioFxOptionData>
    <execOnSave>True</execOnSave>
    <askBeforeExecute>True</askBeforeExecute>
    <env/>
    <database>ORE</database>
    <tableName>PortfolioFxOptionData</tableName>
    <primKeysStr>1</primKeysStr>
    <insertIfMissing>True</insertIfMissing>
    <executeAdditionalProc/>
    <ignoreColumns>TradeIdLU,BoughtCurrencyLU,SoldCurrencyLU,OptionDataLongShortLU,OptionDataOptionTypeLU,OptionDataStyleLU,OptionDataSettlementLU,OptionDataPayOffAtExpiryLU,OptionDataPremiumCurrencyLU</ignoreColumns>
    <CUDFlags>True</CUDFlags>
    <IgnoreDataErrors>False</IgnoreDataErrors>
  </DBMapperPortfolioFxOptionData>
  <DBMapperPortfolioLegNotionals>
    <execOnSave>True</execOnSave>
    <askBeforeExecute>True</askBeforeExecute>
    <env/>
    <database>ORE</database>
    <tableName>PortfolioLegNotionals</tableName>
    <primKeysStr>2</primKeysStr>
    <insertIfMissing>True</insertIfMissing>
    <executeAdditionalProc/>
    <ignoreColumns>LegDataIdLU</ignoreColumns>
    <CUDFlags>True</CUDFlags>
    <IgnoreDataErrors>False</IgnoreDataErrors>
  </DBMapperPortfolioLegNotionals>
  <DBMapperPortfolioScheduleDataRules>
    <execOnSave>True</execOnSave>
    <askBeforeExecute>True</askBeforeExecute>
    <env/>
    <database>ORE</database>
    <tableName>PortfolioScheduleDataRules</tableName>
    <primKeysStr>1</primKeysStr>
    <insertIfMissing>True</insertIfMissing>
    <executeAdditionalProc/>
    <ignoreColumns>TradeActionIdLU,LegDataIdLU,CalendarLU,ConventionLU,TermConventionLU,RuleNameLU,EndOfMonthLU</ignoreColumns>
    <CUDFlags>True</CUDFlags>
    <IgnoreDataErrors>False</IgnoreDataErrors>
  </DBMapperPortfolioScheduleDataRules>
  <DBMapperPortfolioSwapData>
    <execOnSave>True</execOnSave>
    <askBeforeExecute>True</askBeforeExecute>
    <env/>
    <database>ORE</database>
    <tableName>PortfolioSwapData</tableName>
    <primKeysStr>1</primKeysStr>
    <insertIfMissing>True</insertIfMissing>
    <executeAdditionalProc/>
    <ignoreColumns>TradeIdLU</ignoreColumns>
    <CUDFlags>True</CUDFlags>
    <IgnoreDataErrors>False</IgnoreDataErrors>
  </DBMapperPortfolioSwapData>
  <DBMapperPortfolioSwaptionData>
    <execOnSave>True</execOnSave>
    <askBeforeExecute>True</askBeforeExecute>
    <env/>
    <database>ORE</database>
    <tableName>PortfolioSwaptionData</tableName>
    <primKeysStr>1</primKeysStr>
    <insertIfMissing>True</insertIfMissing>
    <executeAdditionalProc/>
    <ignoreColumns>TradeIdLU,OptionDataLongShortLU,OptionDataOptionTypeLU,OptionDataStyleLU,OptionDataSettlementLU,OptionDataPayOffAtExpiryLU,OptionDataPremiumCurrencyLU</ignoreColumns>
    <CUDFlags>True</CUDFlags>
    <IgnoreDataErrors>False</IgnoreDataErrors>
  </DBMapperPortfolioSwaptionData>
  <DBMapperPortfolioTrades>
    <execOnSave>True</execOnSave>
    <askBeforeExecute>True</askBeforeExecute>
    <env/>
    <database>ORE</database>
    <tableName>PortfolioTrades</tableName>
    <primKeysStr>1</primKeysStr>
    <insertIfMissing>True</insertIfMissing>
    <executeAdditionalProc/>
    <ignoreColumns>TradeTypeLU,EnvelopeCounterPartyLU,EnvelopeNettingSetIdLU</ignoreColumns>
    <CUDFlags>True</CUDFlags>
    <IgnoreDataErrors>False</IgnoreDataErrors>
  </DBMapperPortfolioTrades>
  <DBMapper Name="PortfolioTradeGroupingIds">
    <execOnSave>True</execOnSave>
    <askBeforeExecute>True</askBeforeExecute>
    <env/>
    <database>ORE</database>
    <tableName>PortfolioTradeGroupingIds</tableName>
    <primKeysStr>2</primKeysStr>
    <insertIfMissing>True</insertIfMissing>
    <executeAdditionalProc/>
    <ignoreColumns>TradeIdLU</ignoreColumns>
    <CUDFlags>True</CUDFlags>
    <IgnoreDataErrors>False</IgnoreDataErrors>
    <confirmText/>
  </DBMapper>
  <DBMapper Name="PortfolioLegData">
    <execOnSave>True</execOnSave>
    <askBeforeExecute>True</askBeforeExecute>
    <env/>
    <database>ORE</database>
    <tableName>PortfolioLegData</tableName>
    <primKeysStr>1</primKeysStr>
    <insertIfMissing>True</insertIfMissing>
    <executeAdditionalProc/>
    <ignoreColumns>TradeIdLU,PayerLU,LegTypeLU,CurrencyLU,PaymentConventionLU,DayCounterLU,NotionalInitialExchangeLU,NotionalFinalExchangeLU,NotionalAmortizingExchangeLU,FXResetForeignCurrencyLU,FXResetFXIndexLU,FloatingLegIndexNameLU,FloatingLegIsInArrearsLU,FloatingLegIsAveragedLU,FloatingLegIsNotResettingXCCYLU</ignoreColumns>
    <CUDFlags>True</CUDFlags>
    <IgnoreDataErrors>False</IgnoreDataErrors>
    <confirmText/>
  </DBMapper>
  <DBMapper Name="PortfolioLegAmortizations">
    <execOnSave>True</execOnSave>
    <askBeforeExecute>True</askBeforeExecute>
    <env/>
    <database>ORE</database>
    <tableName>PortfolioLegAmortizations</tableName>
    <primKeysStr>2</primKeysStr>
    <insertIfMissing>True</insertIfMissing>
    <executeAdditionalProc/>
    <ignoreColumns>LegDataIdLU,TypeLU,UnderflowLU</ignoreColumns>
    <CUDFlags>True</CUDFlags>
    <IgnoreDataErrors>False</IgnoreDataErrors>
    <confirmText/>
  </DBMapper>
  <DBMapper Name="PortfolioFloatingLegSpreads">
    <execOnSave>True</execOnSave>
    <askBeforeExecute>True</askBeforeExecute>
    <env/>
    <database>ORE</database>
    <tableName>PortfolioFloatingLegSpreads</tableName>
    <primKeysStr>2</primKeysStr>
    <insertIfMissing>True</insertIfMissing>
    <executeAdditionalProc/>
    <ignoreColumns>LegDataIdLU</ignoreColumns>
    <CUDFlags>True</CUDFlags>
    <IgnoreDataErrors>False</IgnoreDataErrors>
    <confirmText/>
  </DBMapper>
  <DBMapper Name="PortfolioFloatingLegGearings">
    <execOnSave>True</execOnSave>
    <askBeforeExecute>True</askBeforeExecute>
    <env/>
    <database>ORE</database>
    <tableName>PortfolioFloatingLegGearings</tableName>
    <primKeysStr>2</primKeysStr>
    <insertIfMissing>True</insertIfMissing>
    <executeAdditionalProc/>
    <ignoreColumns>LegDataIdLU</ignoreColumns>
    <CUDFlags>True</CUDFlags>
    <IgnoreDataErrors>False</IgnoreDataErrors>
    <confirmText/>
  </DBMapper>
  <DBMapper Name="PortfolioFloatingLegFloors">
    <execOnSave>True</execOnSave>
    <askBeforeExecute>True</askBeforeExecute>
    <env/>
    <database>ORE</database>
    <tableName>PortfolioFloatingLegFloors</tableName>
    <primKeysStr>2</primKeysStr>
    <insertIfMissing>True</insertIfMissing>
    <executeAdditionalProc/>
    <ignoreColumns>LegDataIdLU</ignoreColumns>
    <CUDFlags>True</CUDFlags>
    <IgnoreDataErrors>False</IgnoreDataErrors>
    <confirmText/>
  </DBMapper>
  <DBMapper Name="PortfolioFloatingLegCaps">
    <execOnSave>True</execOnSave>
    <askBeforeExecute>True</askBeforeExecute>
    <env/>
    <database>ORE</database>
    <tableName>PortfolioFloatingLegCaps</tableName>
    <primKeysStr>2</primKeysStr>
    <insertIfMissing>True</insertIfMissing>
    <executeAdditionalProc/>
    <ignoreColumns>LegDataIdLU</ignoreColumns>
    <CUDFlags>True</CUDFlags>
    <IgnoreDataErrors>False</IgnoreDataErrors>
    <confirmText/>
  </DBMapper>
  <DBMapper Name="PortfolioFixedLegCPIRates">
    <execOnSave>True</execOnSave>
    <askBeforeExecute>True</askBeforeExecute>
    <env/>
    <database>ORE</database>
    <tableName>PortfolioFixedLegCPIRates</tableName>
    <primKeysStr>2</primKeysStr>
    <insertIfMissing>True</insertIfMissing>
    <executeAdditionalProc/>
    <ignoreColumns>LegDataIdLU</ignoreColumns>
    <CUDFlags>True</CUDFlags>
    <IgnoreDataErrors>False</IgnoreDataErrors>
    <confirmText/>
  </DBMapper>
  <DBMapper Name="PortfolioCashflowDataCashflow">
    <execOnSave>True</execOnSave>
    <askBeforeExecute>True</askBeforeExecute>
    <env/>
    <database>ORE</database>
    <tableName>PortfolioCashflowDataCashflow</tableName>
    <primKeysStr>2</primKeysStr>
    <insertIfMissing>True</insertIfMissing>
    <executeAdditionalProc/>
    <ignoreColumns>LegDataIdLU</ignoreColumns>
    <CUDFlags>True</CUDFlags>
    <IgnoreDataErrors>False</IgnoreDataErrors>
    <confirmText/>
  </DBMapper>
</root>
</file>

<file path=customXml/itemProps1.xml><?xml version="1.0" encoding="utf-8"?>
<ds:datastoreItem xmlns:ds="http://schemas.openxmlformats.org/officeDocument/2006/customXml" ds:itemID="{ADC950B7-550C-4451-8038-77DC05120ABF}">
  <ds:schemaRefs>
    <ds:schemaRef ds:uri="DBModifDe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32</vt:i4>
      </vt:variant>
      <vt:variant>
        <vt:lpstr>Benannte Bereiche</vt:lpstr>
      </vt:variant>
      <vt:variant>
        <vt:i4>51</vt:i4>
      </vt:variant>
    </vt:vector>
  </HeadingPairs>
  <TitlesOfParts>
    <vt:vector size="83" baseType="lpstr">
      <vt:lpstr>8ca9ab887f8a46b9a9f39b0ba8ec9fc</vt:lpstr>
      <vt:lpstr>PortfolioCashflowDataCashflow</vt:lpstr>
      <vt:lpstr>6b25f5955ef142e59c51f092214e1cf</vt:lpstr>
      <vt:lpstr>PortfolioFixedLegCPIRates</vt:lpstr>
      <vt:lpstr>01d8438942484d818e76a7f6a2740a4</vt:lpstr>
      <vt:lpstr>PortfolioFloatingLegCaps</vt:lpstr>
      <vt:lpstr>6839f0ff290d456eadb99a0b6b21dd9</vt:lpstr>
      <vt:lpstr>PortfolioFloatingLegFloors</vt:lpstr>
      <vt:lpstr>c74bc43817574fd18673567c12e2128</vt:lpstr>
      <vt:lpstr>PortfolioFloatingLegGearings</vt:lpstr>
      <vt:lpstr>daa54fcefd2440feb76c1148b1a261b</vt:lpstr>
      <vt:lpstr>PortfolioFloatingLegSpreads</vt:lpstr>
      <vt:lpstr>ac67e0e5924d49bba9da10da7ad2890</vt:lpstr>
      <vt:lpstr>PortfolioFxForwardData</vt:lpstr>
      <vt:lpstr>dd794c9870bb4bb7a10bb921455c2e4</vt:lpstr>
      <vt:lpstr>PortfolioFxOptionData</vt:lpstr>
      <vt:lpstr>f24bd64a232f407d843a5b8c554535e</vt:lpstr>
      <vt:lpstr>PortfolioLegAmortizations</vt:lpstr>
      <vt:lpstr>18c53111308d43aab267384a519957a</vt:lpstr>
      <vt:lpstr>PortfolioLegData</vt:lpstr>
      <vt:lpstr>926e95fabfb94d1fa395e8623f48401</vt:lpstr>
      <vt:lpstr>PortfolioLegNotionals</vt:lpstr>
      <vt:lpstr>c7c0734628d74dd6a729e41c19b1e65</vt:lpstr>
      <vt:lpstr>PortfolioScheduleDataRules</vt:lpstr>
      <vt:lpstr>2e4b4de36d06453f9443c15669c4e18</vt:lpstr>
      <vt:lpstr>PortfolioSwapData</vt:lpstr>
      <vt:lpstr>14dd9bda95184ba38ea90f18c43a59a</vt:lpstr>
      <vt:lpstr>PortfolioSwaptionData</vt:lpstr>
      <vt:lpstr>8b99551144fa49dbbe3fd1cd7fbcee8</vt:lpstr>
      <vt:lpstr>PortfolioTradeGroupingIds</vt:lpstr>
      <vt:lpstr>e433809dc5244e86b6642db7d898dea</vt:lpstr>
      <vt:lpstr>PortfolioTrades</vt:lpstr>
      <vt:lpstr>BoughtCurrencyLookup</vt:lpstr>
      <vt:lpstr>CalendarLookup</vt:lpstr>
      <vt:lpstr>ConventionLookup</vt:lpstr>
      <vt:lpstr>CurrencyLookup</vt:lpstr>
      <vt:lpstr>DayCounterLookup</vt:lpstr>
      <vt:lpstr>DBMapperPortfolioCashflowDataCashflow</vt:lpstr>
      <vt:lpstr>DBMapperPortfolioFixedLegCPIRates</vt:lpstr>
      <vt:lpstr>DBMapperPortfolioFloatingLegCaps</vt:lpstr>
      <vt:lpstr>DBMapperPortfolioFloatingLegFloors</vt:lpstr>
      <vt:lpstr>DBMapperPortfolioFloatingLegGearings</vt:lpstr>
      <vt:lpstr>DBMapperPortfolioFloatingLegSpreads</vt:lpstr>
      <vt:lpstr>DBMapperPortfolioFxForwardData</vt:lpstr>
      <vt:lpstr>DBMapperPortfolioFxOptionData</vt:lpstr>
      <vt:lpstr>DBMapperPortfolioLegAmortizations</vt:lpstr>
      <vt:lpstr>DBMapperPortfolioLegData</vt:lpstr>
      <vt:lpstr>DBMapperPortfolioLegNotionals</vt:lpstr>
      <vt:lpstr>DBMapperPortfolioScheduleDataRules</vt:lpstr>
      <vt:lpstr>DBMapperPortfolioSwapData</vt:lpstr>
      <vt:lpstr>DBMapperPortfolioSwaptionData</vt:lpstr>
      <vt:lpstr>DBMapperPortfolioTradeGroupingIds</vt:lpstr>
      <vt:lpstr>DBMapperPortfolioTrades</vt:lpstr>
      <vt:lpstr>EndOfMonthLookup</vt:lpstr>
      <vt:lpstr>EnvelopeCounterPartyLookup</vt:lpstr>
      <vt:lpstr>EnvelopeNettingSetIdLookup</vt:lpstr>
      <vt:lpstr>FloatingLegIndexNameLookup</vt:lpstr>
      <vt:lpstr>FloatingLegIsAveragedLookup</vt:lpstr>
      <vt:lpstr>FloatingLegIsInArrearsLookup</vt:lpstr>
      <vt:lpstr>FloatingLegIsNotResettingXCCYLookup</vt:lpstr>
      <vt:lpstr>FXResetForeignCurrencyLookup</vt:lpstr>
      <vt:lpstr>FXResetFXIndexLookup</vt:lpstr>
      <vt:lpstr>LegDataIdLookup</vt:lpstr>
      <vt:lpstr>LegTypeLookup</vt:lpstr>
      <vt:lpstr>NotionalAmortizingExchangeLookup</vt:lpstr>
      <vt:lpstr>NotionalFinalExchangeLookup</vt:lpstr>
      <vt:lpstr>NotionalInitialExchangeLookup</vt:lpstr>
      <vt:lpstr>OptionDataLongShortLookup</vt:lpstr>
      <vt:lpstr>OptionDataOptionTypeLookup</vt:lpstr>
      <vt:lpstr>OptionDataPayOffAtExpiryLookup</vt:lpstr>
      <vt:lpstr>OptionDataPremiumCurrencyLookup</vt:lpstr>
      <vt:lpstr>OptionDataSettlementLookup</vt:lpstr>
      <vt:lpstr>OptionDataStyleLookup</vt:lpstr>
      <vt:lpstr>PayerLookup</vt:lpstr>
      <vt:lpstr>PaymentConventionLookup</vt:lpstr>
      <vt:lpstr>RuleNameLookup</vt:lpstr>
      <vt:lpstr>SoldCurrencyLookup</vt:lpstr>
      <vt:lpstr>TermConventionLookup</vt:lpstr>
      <vt:lpstr>TradeActionIdLookup</vt:lpstr>
      <vt:lpstr>TradeIdLookup</vt:lpstr>
      <vt:lpstr>TradeTypeLookup</vt:lpstr>
      <vt:lpstr>TypeLookup</vt:lpstr>
      <vt:lpstr>UnderflowLookup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2020-04-16T22:27:29Z</dcterms:modified>
</cp:coreProperties>
</file>